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6"/>
  </bookViews>
  <sheets>
    <sheet name="Arkusz1.1a " sheetId="1" r:id="rId1"/>
    <sheet name="Arkusz1.1b " sheetId="2" r:id="rId2"/>
    <sheet name="Arkusz1.2a" sheetId="3" r:id="rId3"/>
    <sheet name="Arkusz1.2b " sheetId="4" r:id="rId4"/>
    <sheet name="Arkusz1.2c" sheetId="5" r:id="rId5"/>
    <sheet name="Arkusz 1.3" sheetId="6" r:id="rId6"/>
    <sheet name="Arkusz 1.4" sheetId="7" r:id="rId7"/>
  </sheets>
  <definedNames/>
  <calcPr fullCalcOnLoad="1"/>
</workbook>
</file>

<file path=xl/sharedStrings.xml><?xml version="1.0" encoding="utf-8"?>
<sst xmlns="http://schemas.openxmlformats.org/spreadsheetml/2006/main" count="395" uniqueCount="230">
  <si>
    <t>WYSZCZEGÓLNIENIE</t>
  </si>
  <si>
    <t>% planu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</si>
  <si>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</si>
  <si>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</si>
  <si>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</si>
  <si>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</si>
  <si>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</si>
  <si>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</si>
  <si>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</si>
  <si>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</si>
  <si>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</si>
  <si>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>B. Ogółem subwencje i dotacje (V+VI)</t>
  </si>
  <si>
    <t>DOCHODY OGÓŁEM ( A+B )</t>
  </si>
  <si>
    <t>Lp.</t>
  </si>
  <si>
    <t>Nazwa jednostki</t>
  </si>
  <si>
    <t>Rozdział klasyfikacja budżetowa</t>
  </si>
  <si>
    <t>Plan roczny</t>
  </si>
  <si>
    <t>%planu</t>
  </si>
  <si>
    <t>Zobowiązania ogółem</t>
  </si>
  <si>
    <t>1.</t>
  </si>
  <si>
    <t>Liceum Ogólnokształcące w Olecku</t>
  </si>
  <si>
    <t>suma</t>
  </si>
  <si>
    <t>x</t>
  </si>
  <si>
    <t>2.</t>
  </si>
  <si>
    <t>3.</t>
  </si>
  <si>
    <t>Zespół Szkół Licealnych i Zawodowych w Olecku</t>
  </si>
  <si>
    <t>4.</t>
  </si>
  <si>
    <t>Ośrodek Szkolno-wychowawczy dla Dzieci Głuchych w Olecku</t>
  </si>
  <si>
    <t>5.</t>
  </si>
  <si>
    <t>Poradnia Psychologiczno-Pedagogiczna w Olecku</t>
  </si>
  <si>
    <t>6.</t>
  </si>
  <si>
    <t>7.</t>
  </si>
  <si>
    <t>Dom Pomocy Społecznej w Kowalach Oleckich</t>
  </si>
  <si>
    <t>8.</t>
  </si>
  <si>
    <t>Powiatowe Centrum Pomocy Rodzinie w Olecku</t>
  </si>
  <si>
    <t>9.</t>
  </si>
  <si>
    <t>Powiatowy Urząd Pracy w Olecku</t>
  </si>
  <si>
    <t>10.</t>
  </si>
  <si>
    <t>Powiatowy Zarząd Dróg w Olecku</t>
  </si>
  <si>
    <t>11.</t>
  </si>
  <si>
    <t>Powiatowy Inspektorat Nadzoru Budowlanego w Olecku</t>
  </si>
  <si>
    <t>12.</t>
  </si>
  <si>
    <t>Komenda Powiatowa Straży Pożarnej w Olecku</t>
  </si>
  <si>
    <t>13.</t>
  </si>
  <si>
    <t>Starostwo Powiatowe w Olecku</t>
  </si>
  <si>
    <t>01005</t>
  </si>
  <si>
    <t>01095</t>
  </si>
  <si>
    <t>02001</t>
  </si>
  <si>
    <t>02002</t>
  </si>
  <si>
    <t>70005</t>
  </si>
  <si>
    <t>71013</t>
  </si>
  <si>
    <t>71014</t>
  </si>
  <si>
    <t>75011</t>
  </si>
  <si>
    <t>75018</t>
  </si>
  <si>
    <t>75019</t>
  </si>
  <si>
    <t>75020</t>
  </si>
  <si>
    <t>75045</t>
  </si>
  <si>
    <t>75095</t>
  </si>
  <si>
    <t>75702</t>
  </si>
  <si>
    <t>80146</t>
  </si>
  <si>
    <t>85204</t>
  </si>
  <si>
    <t>85324</t>
  </si>
  <si>
    <t>92116</t>
  </si>
  <si>
    <t>92195</t>
  </si>
  <si>
    <t>92695</t>
  </si>
  <si>
    <t>14.</t>
  </si>
  <si>
    <t>Rezerwy ogólne i celowe</t>
  </si>
  <si>
    <t>RAZEM</t>
  </si>
  <si>
    <t>Dział</t>
  </si>
  <si>
    <t>Nazwa działu</t>
  </si>
  <si>
    <t>010</t>
  </si>
  <si>
    <t>Rolnictwo i łowiectwo</t>
  </si>
  <si>
    <t>020</t>
  </si>
  <si>
    <t>Leśnictwo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</si>
  <si>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</si>
  <si>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</si>
  <si>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</si>
  <si>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</si>
  <si>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</si>
  <si>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</si>
  <si>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</si>
  <si>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754</t>
  </si>
  <si>
    <t>Bezpieczeństwo publiczne i ochrona przeciwpożarowa</t>
  </si>
  <si>
    <t>757</t>
  </si>
  <si>
    <t>Obsługa długu publicznego</t>
  </si>
  <si>
    <t>758</t>
  </si>
  <si>
    <t xml:space="preserve">Różne rozliczenia </t>
  </si>
  <si>
    <t>801</t>
  </si>
  <si>
    <t xml:space="preserve">Oświata i wychowanie 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</si>
  <si>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</si>
  <si>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</si>
  <si>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</si>
  <si>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</si>
  <si>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</si>
  <si>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</si>
  <si>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</si>
  <si>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</si>
  <si>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921</t>
  </si>
  <si>
    <t>Kultura i ochrona dziedzictwa narodowego</t>
  </si>
  <si>
    <t>926</t>
  </si>
  <si>
    <t>Kultura fizyczna i sport</t>
  </si>
  <si>
    <t>Zespół Technicznych w Olecku</t>
  </si>
  <si>
    <t>Starostwo Powiatowe w Olecku, w tym:</t>
  </si>
  <si>
    <t xml:space="preserve">    - udziały w podatkach</t>
  </si>
  <si>
    <t xml:space="preserve">    - wpływy z opłat komunikacyjnych</t>
  </si>
  <si>
    <t xml:space="preserve">    - pozostałe wpływy</t>
  </si>
  <si>
    <t>OGÓŁEM</t>
  </si>
  <si>
    <t>Liceum Ogólnokształcące                    w Olecku</t>
  </si>
  <si>
    <t>Zespół Szkół Technicznych                      w Olecku</t>
  </si>
  <si>
    <t>75075</t>
  </si>
  <si>
    <t>Zobowiązania funduszu płac i pochodnych</t>
  </si>
  <si>
    <t>Dom Dziecka</t>
  </si>
  <si>
    <t>Powiatowy Urząd Pracy</t>
  </si>
  <si>
    <t xml:space="preserve">Dom Pomocy Społecznej </t>
  </si>
  <si>
    <t xml:space="preserve">Pow. Inspekt.Nadzoru Budowlanego </t>
  </si>
  <si>
    <t xml:space="preserve">Komenda Powiatowa Straży Pożarnej </t>
  </si>
  <si>
    <t xml:space="preserve">              Załącznik nr 1.1a</t>
  </si>
  <si>
    <t xml:space="preserve">                Załącznik nr 1.1b</t>
  </si>
  <si>
    <t xml:space="preserve">                 Załącznik nr 1.2c</t>
  </si>
  <si>
    <t xml:space="preserve">Rozdział </t>
  </si>
  <si>
    <t>Zespół Szkół Licealnych                                    i Zawodowych w Olecku</t>
  </si>
  <si>
    <t>Dom Pomocy Społecznej                                  w Kowalach Oleckich</t>
  </si>
  <si>
    <t xml:space="preserve">    - dochody ze sprzedaży majątku</t>
  </si>
  <si>
    <t>85311</t>
  </si>
  <si>
    <t xml:space="preserve">    - dochody z majątku - czynsze</t>
  </si>
  <si>
    <t>75421</t>
  </si>
  <si>
    <t xml:space="preserve">Starostwo Powiatowe                                                          </t>
  </si>
  <si>
    <t xml:space="preserve">                Załącznik nr 1.2a</t>
  </si>
  <si>
    <t xml:space="preserve">                 Załącznik nr 1.2b</t>
  </si>
  <si>
    <t xml:space="preserve"> </t>
  </si>
  <si>
    <r>
      <t xml:space="preserve">    2. Dotacje celowe na zadania z zakresu administracji rządowej wykonywane  przez powiat                                 </t>
    </r>
    <r>
      <rPr>
        <sz val="8"/>
        <rFont val="Arial CE"/>
        <family val="0"/>
      </rPr>
      <t xml:space="preserve"> (§ 2110, § 2120 i § 6410)</t>
    </r>
  </si>
  <si>
    <t>60014</t>
  </si>
  <si>
    <t>80195</t>
  </si>
  <si>
    <t>85195</t>
  </si>
  <si>
    <t>Dom im. Janusza Korczaka                                           w Olecku</t>
  </si>
  <si>
    <t xml:space="preserve">                 Załącznik nr 1.4</t>
  </si>
  <si>
    <t xml:space="preserve">                 Załącznik nr 1.3</t>
  </si>
  <si>
    <t>A.</t>
  </si>
  <si>
    <t>Dochody (A1+A2)</t>
  </si>
  <si>
    <t>A1.</t>
  </si>
  <si>
    <t>Dochody bieżące</t>
  </si>
  <si>
    <t>A2.</t>
  </si>
  <si>
    <t>Dpchoody majątkowe</t>
  </si>
  <si>
    <t>B</t>
  </si>
  <si>
    <t>Wydatki (B1+B2)</t>
  </si>
  <si>
    <t>B2.</t>
  </si>
  <si>
    <t>B1.</t>
  </si>
  <si>
    <t>Wydatki bieżące</t>
  </si>
  <si>
    <t>Wydatki majątkowe</t>
  </si>
  <si>
    <t>C</t>
  </si>
  <si>
    <t>Nadwyżka/Deficyt (A-B)</t>
  </si>
  <si>
    <t>D</t>
  </si>
  <si>
    <t>Finansowanie (D1-D2)</t>
  </si>
  <si>
    <t>D1</t>
  </si>
  <si>
    <t>Przychody ogółem, z tego:</t>
  </si>
  <si>
    <t>D11</t>
  </si>
  <si>
    <t>D12</t>
  </si>
  <si>
    <t>D13</t>
  </si>
  <si>
    <t>Inne źródła - wolne środki</t>
  </si>
  <si>
    <t>D2</t>
  </si>
  <si>
    <t>Obligacje jednostek samorządowych oraz związków komunalnych</t>
  </si>
  <si>
    <t>Rozchody ogółem, z tego:</t>
  </si>
  <si>
    <t>D21</t>
  </si>
  <si>
    <t>Spłaty kredytów</t>
  </si>
  <si>
    <t>D22</t>
  </si>
  <si>
    <t>Spłaty pożyczek</t>
  </si>
  <si>
    <t>D14</t>
  </si>
  <si>
    <t>Pożyczki</t>
  </si>
  <si>
    <t>Kredyty</t>
  </si>
  <si>
    <t>900</t>
  </si>
  <si>
    <t>Gospodarka komunalna i ochrona środowiska</t>
  </si>
  <si>
    <t>85395</t>
  </si>
  <si>
    <t>90019</t>
  </si>
  <si>
    <t>Zespół Szkół Licealnych i Zawodowych</t>
  </si>
  <si>
    <r>
      <t xml:space="preserve">    4. Dotacje uzyskane z funduszy celowych                     </t>
    </r>
    <r>
      <rPr>
        <sz val="8"/>
        <rFont val="Arial CE"/>
        <family val="0"/>
      </rPr>
      <t xml:space="preserve"> ( § 2440, § 2690,  § 6260)</t>
    </r>
  </si>
  <si>
    <t>Komenda Powiatowa Państwowej Straży Pożarnej</t>
  </si>
  <si>
    <t>63003</t>
  </si>
  <si>
    <t>71095</t>
  </si>
  <si>
    <t>Budowa drogi powiatowej Nr 1899 N na odcinku Krupin-Raczki Wielkie dł. 1,775 km</t>
  </si>
  <si>
    <t>630</t>
  </si>
  <si>
    <t>Turystyka</t>
  </si>
  <si>
    <t>16.</t>
  </si>
  <si>
    <t>17.</t>
  </si>
  <si>
    <t>15.</t>
  </si>
  <si>
    <t>18.</t>
  </si>
  <si>
    <t>dotacje dla szkół  niepublicznych</t>
  </si>
  <si>
    <t>dotacje dla  poradni niepublicznych</t>
  </si>
  <si>
    <t>dz. 854</t>
  </si>
  <si>
    <t xml:space="preserve">dz. 801 </t>
  </si>
  <si>
    <r>
      <t xml:space="preserve">    5. Pozostałe dotacje ze źródeł zagranicznych                                    </t>
    </r>
    <r>
      <rPr>
        <sz val="8"/>
        <rFont val="Arial CE"/>
        <family val="0"/>
      </rPr>
      <t xml:space="preserve"> (§ 2007, § 2009, § 2705, § 2887, § 2889, § 6207, § 6209)</t>
    </r>
  </si>
  <si>
    <t>Sporządził: Sylwia Syperowicz</t>
  </si>
  <si>
    <t>Dom im. Janusza Korczaka w Olecku</t>
  </si>
  <si>
    <t>Przebudowa drogi Nr 1857 N Wronki-Połom (droga krajowa Nr 65) długości 6,10014 km</t>
  </si>
  <si>
    <t>Zakup samochodu osobowego</t>
  </si>
  <si>
    <t>REALIZACJA PLANU DOCHODÓW BUDŻETU POWIATU ZA I KWARTAŁ 2012 ROKU</t>
  </si>
  <si>
    <t xml:space="preserve">REALIZACJA  DOCHODÓW WŁASNYCH POWIATU PRZEZ JEDNOSTKI ORGANIZACYJNE                                                                     ZA I KWARTAŁ 2012 ROKU </t>
  </si>
  <si>
    <t>Wykonanie                       za I kwartał 2012 r.</t>
  </si>
  <si>
    <t xml:space="preserve">REALIZACJA  WYDATKÓW  POWIATU ZA I KWARTAŁ 2012 ROKU  </t>
  </si>
  <si>
    <t xml:space="preserve">REALIZACJA PLANU WYDATKÓW  POWIATU ZA I KWARTAŁ 2012 ROKU  </t>
  </si>
  <si>
    <t>REALIZACJA  WYDATKÓW  BUDŻETOWYCH  ZA I KWARTAŁ  2012 R.</t>
  </si>
  <si>
    <t>PRZEZ  JEDNOSTKI  ORGANIZACYJNE  POWIATU  ORAZ  STAN  ZOBOWIĄZAŃ NA 31.03.2012 R.</t>
  </si>
  <si>
    <t>REALIZACJA    WYDATKÓW INWESTYCYJNYCH  ZA I KWARTAŁ 2012 R.</t>
  </si>
  <si>
    <t>Wykonanie za           I kwartał 2012 r.</t>
  </si>
  <si>
    <t>Termomodernizacja budynku Sali gimnastycznej przy ZSLiZ</t>
  </si>
  <si>
    <t>Zespół Szkół Technicznych</t>
  </si>
  <si>
    <t>Zakup samochodu dostawczego typu VAN</t>
  </si>
  <si>
    <t>Wykonanie za I kwartał 2012 r.</t>
  </si>
  <si>
    <t>Zakup samochodu operacyjnego</t>
  </si>
  <si>
    <t>Termomodernizacja budynku Starostwa Powiatowego (docieplenie stropu, połaci dachowej w pomieszczeniach wydziału AB i GN)</t>
  </si>
  <si>
    <t>Przebudowa chodnika przy ulicy Czerwonego Krzyża w Olecku</t>
  </si>
  <si>
    <t>Budowa chodnika w miejscowości Babki Oleckie</t>
  </si>
  <si>
    <t>Przebudowa mostu w miejscowości Starosty</t>
  </si>
  <si>
    <t>Dokumentacja projektowa na przebudowę ulic 4902N Gdańska, 4914 Czerwonego Krzyża w Olecku</t>
  </si>
  <si>
    <t>Przebudowa ulicy Wodnej w Olecku</t>
  </si>
  <si>
    <t>85403</t>
  </si>
  <si>
    <t>85415</t>
  </si>
  <si>
    <t>REALIZACJA  PLANU  FUNDUSZU PŁAC I POCHODNYCH  ZA I KWARTAŁ 2012 R.</t>
  </si>
  <si>
    <t>Wykonanie za         I kwartał 2012 r.</t>
  </si>
  <si>
    <t>Plan roczny 2012                         (po zmianach)</t>
  </si>
  <si>
    <t>Wykonanie                   za I kwartał 2012 r.</t>
  </si>
  <si>
    <t>Wykonanie                                za I kwartał 2012 r.</t>
  </si>
  <si>
    <t>SPRAWOZDANIE  O  NADWYŻCE   ZA  I  KWARTAŁ  2012 ROKU</t>
  </si>
  <si>
    <t>D15</t>
  </si>
  <si>
    <t>Inne papiery wartościowe</t>
  </si>
  <si>
    <r>
      <t xml:space="preserve">    1. Dotacja celowe na zadania własne powiatu                                 </t>
    </r>
    <r>
      <rPr>
        <sz val="8"/>
        <rFont val="Arial CE"/>
        <family val="0"/>
      </rPr>
      <t>(§ 2130, § 6430) 2460, 6290</t>
    </r>
  </si>
  <si>
    <t>Zespół Szkół Technicznych w Olecku</t>
  </si>
  <si>
    <t xml:space="preserve">    3. Dotacje celowe na zadania w ramach umów i porozumień z jst  (§  2310, § 2320, § 6300, § 6420, § 6610, § 6630)</t>
  </si>
  <si>
    <t>Wykonanie za            I kwartał 2012 r.</t>
  </si>
  <si>
    <t>Olecko, dnia 20-04-2012 r.</t>
  </si>
  <si>
    <t>-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</si>
</sst>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_-* #,##0.000\ &quot;zł&quot;_-;\-* #,##0.000\ &quot;zł&quot;_-;_-* &quot;-&quot;??\ &quot;zł&quot;_-;_-@_-"/>
    <numFmt numFmtId="174" formatCode="0.0%"/>
    <numFmt numFmtId="175" formatCode="_-* #,##0.0\ _z_ł_-;\-* #,##0.0\ _z_ł_-;_-* &quot;-&quot;??\ _z_ł_-;_-@_-"/>
    <numFmt numFmtId="176" formatCode="_-* #,##0.000\ _z_ł_-;\-* #,##0.000\ _z_ł_-;_-* &quot;-&quot;??\ _z_ł_-;_-@_-"/>
    <numFmt numFmtId="177" formatCode="_-* #,##0\ _z_ł_-;\-* #,##0\ _z_ł_-;_-* &quot;-&quot;??\ _z_ł_-;_-@_-"/>
    <numFmt numFmtId="178" formatCode="#,##0.00_ ;\-#,##0.00\ 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sz val="7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10" fontId="0" fillId="0" borderId="0" xfId="54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42" applyNumberFormat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2" xfId="54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12" xfId="54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10" fontId="4" fillId="33" borderId="0" xfId="54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5" xfId="0" applyFont="1" applyBorder="1" applyAlignment="1">
      <alignment horizontal="right"/>
    </xf>
    <xf numFmtId="0" fontId="4" fillId="34" borderId="16" xfId="0" applyFont="1" applyFill="1" applyBorder="1" applyAlignment="1">
      <alignment/>
    </xf>
    <xf numFmtId="10" fontId="4" fillId="34" borderId="17" xfId="54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center"/>
    </xf>
    <xf numFmtId="10" fontId="0" fillId="0" borderId="12" xfId="54" applyNumberFormat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 wrapText="1"/>
    </xf>
    <xf numFmtId="0" fontId="4" fillId="35" borderId="10" xfId="0" applyFont="1" applyFill="1" applyBorder="1" applyAlignment="1">
      <alignment wrapText="1"/>
    </xf>
    <xf numFmtId="10" fontId="0" fillId="35" borderId="12" xfId="54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10" fontId="4" fillId="35" borderId="12" xfId="54" applyNumberFormat="1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vertical="center" wrapText="1"/>
    </xf>
    <xf numFmtId="0" fontId="0" fillId="36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0" fillId="36" borderId="2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wrapText="1"/>
    </xf>
    <xf numFmtId="10" fontId="4" fillId="36" borderId="26" xfId="54" applyNumberFormat="1" applyFont="1" applyFill="1" applyBorder="1" applyAlignment="1">
      <alignment horizontal="center" vertical="center"/>
    </xf>
    <xf numFmtId="10" fontId="0" fillId="0" borderId="27" xfId="54" applyNumberFormat="1" applyBorder="1" applyAlignment="1">
      <alignment/>
    </xf>
    <xf numFmtId="10" fontId="4" fillId="36" borderId="28" xfId="54" applyNumberFormat="1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0" fontId="5" fillId="0" borderId="11" xfId="54" applyNumberFormat="1" applyFont="1" applyBorder="1" applyAlignment="1">
      <alignment/>
    </xf>
    <xf numFmtId="0" fontId="7" fillId="36" borderId="21" xfId="0" applyFont="1" applyFill="1" applyBorder="1" applyAlignment="1">
      <alignment horizontal="center"/>
    </xf>
    <xf numFmtId="10" fontId="7" fillId="36" borderId="21" xfId="54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0" fontId="5" fillId="0" borderId="14" xfId="5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vertical="center"/>
    </xf>
    <xf numFmtId="10" fontId="5" fillId="33" borderId="21" xfId="54" applyNumberFormat="1" applyFont="1" applyFill="1" applyBorder="1" applyAlignment="1">
      <alignment/>
    </xf>
    <xf numFmtId="10" fontId="5" fillId="36" borderId="21" xfId="54" applyNumberFormat="1" applyFont="1" applyFill="1" applyBorder="1" applyAlignment="1">
      <alignment/>
    </xf>
    <xf numFmtId="0" fontId="7" fillId="36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/>
    </xf>
    <xf numFmtId="0" fontId="4" fillId="34" borderId="30" xfId="0" applyFont="1" applyFill="1" applyBorder="1" applyAlignment="1">
      <alignment/>
    </xf>
    <xf numFmtId="0" fontId="0" fillId="0" borderId="31" xfId="0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10" fontId="0" fillId="0" borderId="32" xfId="54" applyNumberFormat="1" applyBorder="1" applyAlignment="1">
      <alignment/>
    </xf>
    <xf numFmtId="0" fontId="0" fillId="0" borderId="33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0" fontId="0" fillId="33" borderId="11" xfId="54" applyNumberFormat="1" applyFont="1" applyFill="1" applyBorder="1" applyAlignment="1">
      <alignment/>
    </xf>
    <xf numFmtId="10" fontId="4" fillId="0" borderId="12" xfId="54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0" fontId="4" fillId="0" borderId="27" xfId="54" applyNumberFormat="1" applyFont="1" applyBorder="1" applyAlignment="1">
      <alignment horizontal="right" wrapText="1"/>
    </xf>
    <xf numFmtId="3" fontId="4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7" fillId="36" borderId="21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10" fontId="5" fillId="0" borderId="13" xfId="54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7" fillId="36" borderId="2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" fillId="36" borderId="36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 wrapText="1"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" fontId="9" fillId="0" borderId="25" xfId="0" applyNumberFormat="1" applyFont="1" applyBorder="1" applyAlignment="1">
      <alignment/>
    </xf>
    <xf numFmtId="10" fontId="9" fillId="0" borderId="25" xfId="54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10" fontId="9" fillId="0" borderId="11" xfId="54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10" fontId="9" fillId="0" borderId="13" xfId="54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8" fillId="36" borderId="21" xfId="0" applyFont="1" applyFill="1" applyBorder="1" applyAlignment="1">
      <alignment horizontal="center"/>
    </xf>
    <xf numFmtId="4" fontId="8" fillId="36" borderId="21" xfId="0" applyNumberFormat="1" applyFont="1" applyFill="1" applyBorder="1" applyAlignment="1">
      <alignment/>
    </xf>
    <xf numFmtId="10" fontId="8" fillId="36" borderId="21" xfId="54" applyNumberFormat="1" applyFont="1" applyFill="1" applyBorder="1" applyAlignment="1">
      <alignment/>
    </xf>
    <xf numFmtId="4" fontId="8" fillId="36" borderId="2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4" fontId="9" fillId="0" borderId="14" xfId="0" applyNumberFormat="1" applyFont="1" applyBorder="1" applyAlignment="1">
      <alignment/>
    </xf>
    <xf numFmtId="10" fontId="9" fillId="0" borderId="14" xfId="54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8" fillId="36" borderId="37" xfId="0" applyNumberFormat="1" applyFont="1" applyFill="1" applyBorder="1" applyAlignment="1">
      <alignment/>
    </xf>
    <xf numFmtId="10" fontId="8" fillId="36" borderId="37" xfId="54" applyNumberFormat="1" applyFont="1" applyFill="1" applyBorder="1" applyAlignment="1">
      <alignment/>
    </xf>
    <xf numFmtId="4" fontId="8" fillId="36" borderId="38" xfId="0" applyNumberFormat="1" applyFont="1" applyFill="1" applyBorder="1" applyAlignment="1">
      <alignment/>
    </xf>
    <xf numFmtId="0" fontId="9" fillId="33" borderId="21" xfId="0" applyFont="1" applyFill="1" applyBorder="1" applyAlignment="1">
      <alignment horizontal="center" vertical="center"/>
    </xf>
    <xf numFmtId="4" fontId="9" fillId="33" borderId="21" xfId="0" applyNumberFormat="1" applyFont="1" applyFill="1" applyBorder="1" applyAlignment="1">
      <alignment/>
    </xf>
    <xf numFmtId="10" fontId="9" fillId="33" borderId="21" xfId="54" applyNumberFormat="1" applyFont="1" applyFill="1" applyBorder="1" applyAlignment="1">
      <alignment/>
    </xf>
    <xf numFmtId="4" fontId="9" fillId="33" borderId="23" xfId="0" applyNumberFormat="1" applyFont="1" applyFill="1" applyBorder="1" applyAlignment="1">
      <alignment/>
    </xf>
    <xf numFmtId="0" fontId="8" fillId="36" borderId="21" xfId="0" applyFont="1" applyFill="1" applyBorder="1" applyAlignment="1">
      <alignment horizontal="center" vertical="center"/>
    </xf>
    <xf numFmtId="10" fontId="9" fillId="36" borderId="21" xfId="54" applyNumberFormat="1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/>
    </xf>
    <xf numFmtId="4" fontId="9" fillId="33" borderId="32" xfId="0" applyNumberFormat="1" applyFont="1" applyFill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0" fontId="9" fillId="33" borderId="21" xfId="0" applyFont="1" applyFill="1" applyBorder="1" applyAlignment="1">
      <alignment horizontal="center"/>
    </xf>
    <xf numFmtId="4" fontId="9" fillId="33" borderId="23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10" fontId="9" fillId="0" borderId="19" xfId="54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right"/>
    </xf>
    <xf numFmtId="49" fontId="9" fillId="0" borderId="41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4" fontId="8" fillId="35" borderId="19" xfId="0" applyNumberFormat="1" applyFont="1" applyFill="1" applyBorder="1" applyAlignment="1">
      <alignment/>
    </xf>
    <xf numFmtId="10" fontId="8" fillId="35" borderId="19" xfId="54" applyNumberFormat="1" applyFont="1" applyFill="1" applyBorder="1" applyAlignment="1">
      <alignment/>
    </xf>
    <xf numFmtId="4" fontId="8" fillId="35" borderId="40" xfId="0" applyNumberFormat="1" applyFont="1" applyFill="1" applyBorder="1" applyAlignment="1">
      <alignment/>
    </xf>
    <xf numFmtId="0" fontId="8" fillId="37" borderId="28" xfId="0" applyFont="1" applyFill="1" applyBorder="1" applyAlignment="1">
      <alignment horizontal="center"/>
    </xf>
    <xf numFmtId="4" fontId="8" fillId="37" borderId="28" xfId="0" applyNumberFormat="1" applyFont="1" applyFill="1" applyBorder="1" applyAlignment="1">
      <alignment/>
    </xf>
    <xf numFmtId="10" fontId="8" fillId="37" borderId="28" xfId="54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 wrapText="1"/>
    </xf>
    <xf numFmtId="10" fontId="4" fillId="37" borderId="23" xfId="0" applyNumberFormat="1" applyFont="1" applyFill="1" applyBorder="1" applyAlignment="1">
      <alignment horizontal="center" vertical="center"/>
    </xf>
    <xf numFmtId="4" fontId="4" fillId="37" borderId="21" xfId="42" applyNumberFormat="1" applyFont="1" applyFill="1" applyBorder="1" applyAlignment="1">
      <alignment/>
    </xf>
    <xf numFmtId="10" fontId="4" fillId="37" borderId="23" xfId="54" applyNumberFormat="1" applyFont="1" applyFill="1" applyBorder="1" applyAlignment="1">
      <alignment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3" fontId="8" fillId="37" borderId="19" xfId="0" applyNumberFormat="1" applyFont="1" applyFill="1" applyBorder="1" applyAlignment="1">
      <alignment horizontal="center" vertical="center" wrapText="1"/>
    </xf>
    <xf numFmtId="3" fontId="8" fillId="37" borderId="4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7" fillId="33" borderId="22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/>
    </xf>
    <xf numFmtId="10" fontId="7" fillId="37" borderId="21" xfId="54" applyNumberFormat="1" applyFont="1" applyFill="1" applyBorder="1" applyAlignment="1">
      <alignment/>
    </xf>
    <xf numFmtId="4" fontId="5" fillId="0" borderId="32" xfId="0" applyNumberFormat="1" applyFont="1" applyBorder="1" applyAlignment="1">
      <alignment/>
    </xf>
    <xf numFmtId="4" fontId="7" fillId="36" borderId="23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5" fillId="0" borderId="27" xfId="0" applyNumberFormat="1" applyFont="1" applyBorder="1" applyAlignment="1">
      <alignment/>
    </xf>
    <xf numFmtId="4" fontId="5" fillId="33" borderId="23" xfId="0" applyNumberFormat="1" applyFont="1" applyFill="1" applyBorder="1" applyAlignment="1">
      <alignment horizontal="right" vertical="center"/>
    </xf>
    <xf numFmtId="4" fontId="5" fillId="33" borderId="32" xfId="0" applyNumberFormat="1" applyFont="1" applyFill="1" applyBorder="1" applyAlignment="1">
      <alignment/>
    </xf>
    <xf numFmtId="4" fontId="7" fillId="37" borderId="23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 horizontal="right"/>
    </xf>
    <xf numFmtId="4" fontId="9" fillId="33" borderId="21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/>
    </xf>
    <xf numFmtId="10" fontId="0" fillId="33" borderId="11" xfId="54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10" fontId="4" fillId="33" borderId="11" xfId="54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0" fontId="10" fillId="33" borderId="11" xfId="54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4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10" fontId="11" fillId="33" borderId="11" xfId="54" applyNumberFormat="1" applyFont="1" applyFill="1" applyBorder="1" applyAlignment="1">
      <alignment/>
    </xf>
    <xf numFmtId="0" fontId="11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33" borderId="32" xfId="0" applyNumberFormat="1" applyFont="1" applyFill="1" applyBorder="1" applyAlignment="1">
      <alignment/>
    </xf>
    <xf numFmtId="0" fontId="7" fillId="36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37" borderId="24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5" fillId="33" borderId="14" xfId="54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" fontId="5" fillId="0" borderId="19" xfId="0" applyNumberFormat="1" applyFont="1" applyBorder="1" applyAlignment="1">
      <alignment/>
    </xf>
    <xf numFmtId="10" fontId="5" fillId="0" borderId="19" xfId="54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11" fillId="33" borderId="11" xfId="0" applyNumberFormat="1" applyFont="1" applyFill="1" applyBorder="1" applyAlignment="1">
      <alignment/>
    </xf>
    <xf numFmtId="178" fontId="0" fillId="0" borderId="14" xfId="42" applyNumberFormat="1" applyBorder="1" applyAlignment="1">
      <alignment/>
    </xf>
    <xf numFmtId="178" fontId="0" fillId="0" borderId="11" xfId="42" applyNumberFormat="1" applyBorder="1" applyAlignment="1">
      <alignment/>
    </xf>
    <xf numFmtId="178" fontId="0" fillId="0" borderId="13" xfId="42" applyNumberFormat="1" applyBorder="1" applyAlignment="1">
      <alignment/>
    </xf>
    <xf numFmtId="0" fontId="1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0" fontId="7" fillId="37" borderId="21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 horizontal="right" vertical="center"/>
    </xf>
    <xf numFmtId="10" fontId="5" fillId="0" borderId="13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10" fontId="5" fillId="33" borderId="13" xfId="54" applyNumberFormat="1" applyFont="1" applyFill="1" applyBorder="1" applyAlignment="1">
      <alignment vertical="center"/>
    </xf>
    <xf numFmtId="4" fontId="5" fillId="33" borderId="27" xfId="0" applyNumberFormat="1" applyFont="1" applyFill="1" applyBorder="1" applyAlignment="1">
      <alignment vertical="center"/>
    </xf>
    <xf numFmtId="10" fontId="5" fillId="33" borderId="11" xfId="54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10" fontId="5" fillId="0" borderId="11" xfId="54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wrapText="1"/>
    </xf>
    <xf numFmtId="10" fontId="4" fillId="37" borderId="26" xfId="54" applyNumberFormat="1" applyFont="1" applyFill="1" applyBorder="1" applyAlignment="1">
      <alignment horizontal="center" vertical="center"/>
    </xf>
    <xf numFmtId="0" fontId="4" fillId="37" borderId="43" xfId="0" applyFont="1" applyFill="1" applyBorder="1" applyAlignment="1">
      <alignment horizontal="center"/>
    </xf>
    <xf numFmtId="4" fontId="4" fillId="37" borderId="44" xfId="0" applyNumberFormat="1" applyFont="1" applyFill="1" applyBorder="1" applyAlignment="1">
      <alignment/>
    </xf>
    <xf numFmtId="10" fontId="4" fillId="37" borderId="45" xfId="54" applyNumberFormat="1" applyFont="1" applyFill="1" applyBorder="1" applyAlignment="1">
      <alignment horizontal="right"/>
    </xf>
    <xf numFmtId="4" fontId="0" fillId="0" borderId="11" xfId="0" applyNumberForma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178" fontId="4" fillId="37" borderId="21" xfId="42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10" fontId="9" fillId="0" borderId="15" xfId="54" applyNumberFormat="1" applyFont="1" applyBorder="1" applyAlignment="1">
      <alignment/>
    </xf>
    <xf numFmtId="4" fontId="7" fillId="36" borderId="21" xfId="0" applyNumberFormat="1" applyFont="1" applyFill="1" applyBorder="1" applyAlignment="1">
      <alignment horizontal="right"/>
    </xf>
    <xf numFmtId="10" fontId="7" fillId="36" borderId="21" xfId="0" applyNumberFormat="1" applyFont="1" applyFill="1" applyBorder="1" applyAlignment="1">
      <alignment horizontal="right"/>
    </xf>
    <xf numFmtId="4" fontId="7" fillId="36" borderId="23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4" fillId="34" borderId="46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4" fontId="5" fillId="0" borderId="25" xfId="0" applyNumberFormat="1" applyFont="1" applyBorder="1" applyAlignment="1">
      <alignment/>
    </xf>
    <xf numFmtId="10" fontId="5" fillId="0" borderId="25" xfId="54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" fontId="5" fillId="38" borderId="11" xfId="0" applyNumberFormat="1" applyFont="1" applyFill="1" applyBorder="1" applyAlignment="1">
      <alignment vertical="center"/>
    </xf>
    <xf numFmtId="4" fontId="5" fillId="38" borderId="13" xfId="0" applyNumberFormat="1" applyFont="1" applyFill="1" applyBorder="1" applyAlignment="1">
      <alignment vertical="center"/>
    </xf>
    <xf numFmtId="4" fontId="9" fillId="33" borderId="21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/>
    </xf>
    <xf numFmtId="10" fontId="9" fillId="33" borderId="21" xfId="54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37" borderId="47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0" fillId="37" borderId="49" xfId="0" applyFill="1" applyBorder="1" applyAlignment="1">
      <alignment horizontal="center" vertical="center" wrapText="1"/>
    </xf>
    <xf numFmtId="4" fontId="8" fillId="36" borderId="40" xfId="0" applyNumberFormat="1" applyFont="1" applyFill="1" applyBorder="1" applyAlignment="1">
      <alignment horizontal="right" vertical="center"/>
    </xf>
    <xf numFmtId="4" fontId="8" fillId="36" borderId="38" xfId="0" applyNumberFormat="1" applyFont="1" applyFill="1" applyBorder="1" applyAlignment="1">
      <alignment horizontal="right" vertical="center"/>
    </xf>
    <xf numFmtId="0" fontId="8" fillId="36" borderId="50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8" fillId="36" borderId="19" xfId="0" applyNumberFormat="1" applyFont="1" applyFill="1" applyBorder="1" applyAlignment="1">
      <alignment horizontal="center" vertical="center"/>
    </xf>
    <xf numFmtId="4" fontId="8" fillId="36" borderId="37" xfId="0" applyNumberFormat="1" applyFont="1" applyFill="1" applyBorder="1" applyAlignment="1">
      <alignment horizontal="center" vertical="center"/>
    </xf>
    <xf numFmtId="4" fontId="8" fillId="36" borderId="19" xfId="0" applyNumberFormat="1" applyFont="1" applyFill="1" applyBorder="1" applyAlignment="1">
      <alignment horizontal="right" vertical="center"/>
    </xf>
    <xf numFmtId="4" fontId="8" fillId="36" borderId="37" xfId="0" applyNumberFormat="1" applyFont="1" applyFill="1" applyBorder="1" applyAlignment="1">
      <alignment horizontal="right" vertical="center"/>
    </xf>
    <xf numFmtId="0" fontId="4" fillId="36" borderId="47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10" fontId="8" fillId="36" borderId="19" xfId="54" applyNumberFormat="1" applyFont="1" applyFill="1" applyBorder="1" applyAlignment="1">
      <alignment horizontal="center"/>
    </xf>
    <xf numFmtId="10" fontId="8" fillId="36" borderId="37" xfId="54" applyNumberFormat="1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36" borderId="23" xfId="0" applyFont="1" applyFill="1" applyBorder="1" applyAlignment="1">
      <alignment vertical="center" wrapText="1"/>
    </xf>
    <xf numFmtId="0" fontId="6" fillId="34" borderId="43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" xfId="0" applyBorder="1" applyAlignment="1">
      <alignment/>
    </xf>
    <xf numFmtId="0" fontId="4" fillId="37" borderId="48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" fontId="7" fillId="36" borderId="19" xfId="0" applyNumberFormat="1" applyFont="1" applyFill="1" applyBorder="1" applyAlignment="1">
      <alignment horizontal="right" vertical="center"/>
    </xf>
    <xf numFmtId="4" fontId="7" fillId="36" borderId="37" xfId="0" applyNumberFormat="1" applyFont="1" applyFill="1" applyBorder="1" applyAlignment="1">
      <alignment horizontal="right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10" fontId="7" fillId="36" borderId="19" xfId="54" applyNumberFormat="1" applyFont="1" applyFill="1" applyBorder="1" applyAlignment="1">
      <alignment horizontal="right"/>
    </xf>
    <xf numFmtId="10" fontId="7" fillId="36" borderId="37" xfId="54" applyNumberFormat="1" applyFont="1" applyFill="1" applyBorder="1" applyAlignment="1">
      <alignment horizontal="right"/>
    </xf>
    <xf numFmtId="0" fontId="7" fillId="0" borderId="5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/>
    </xf>
    <xf numFmtId="0" fontId="7" fillId="36" borderId="49" xfId="0" applyFont="1" applyFill="1" applyBorder="1" applyAlignment="1">
      <alignment horizontal="center"/>
    </xf>
    <xf numFmtId="4" fontId="7" fillId="36" borderId="40" xfId="0" applyNumberFormat="1" applyFont="1" applyFill="1" applyBorder="1" applyAlignment="1">
      <alignment horizontal="right" vertical="center"/>
    </xf>
    <xf numFmtId="4" fontId="7" fillId="36" borderId="38" xfId="0" applyNumberFormat="1" applyFont="1" applyFill="1" applyBorder="1" applyAlignment="1">
      <alignment horizontal="right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4" fontId="4" fillId="36" borderId="2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vertical="center"/>
    </xf>
    <xf numFmtId="10" fontId="10" fillId="33" borderId="11" xfId="54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D24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45.875" style="0" customWidth="1"/>
    <col min="2" max="2" width="15.375" style="0" customWidth="1"/>
    <col min="3" max="3" width="15.625" style="0" customWidth="1"/>
    <col min="4" max="4" width="13.00390625" style="1" customWidth="1"/>
  </cols>
  <sheetData>
    <row r="1" ht="22.5" customHeight="1"/>
    <row r="2" ht="27" customHeight="1">
      <c r="C2" t="s">
        <v>116</v>
      </c>
    </row>
    <row r="3" spans="1:4" ht="69.75" customHeight="1" thickBot="1">
      <c r="A3" s="314" t="s">
        <v>194</v>
      </c>
      <c r="B3" s="314"/>
      <c r="C3" s="314"/>
      <c r="D3" s="314"/>
    </row>
    <row r="4" spans="1:4" ht="37.5" customHeight="1">
      <c r="A4" s="279" t="s">
        <v>0</v>
      </c>
      <c r="B4" s="280" t="s">
        <v>218</v>
      </c>
      <c r="C4" s="280" t="s">
        <v>219</v>
      </c>
      <c r="D4" s="281" t="s">
        <v>1</v>
      </c>
    </row>
    <row r="5" spans="1:4" ht="12.75">
      <c r="A5" s="2">
        <v>1</v>
      </c>
      <c r="B5" s="3">
        <v>2</v>
      </c>
      <c r="C5" s="3">
        <v>3</v>
      </c>
      <c r="D5" s="4">
        <v>4</v>
      </c>
    </row>
    <row r="6" spans="1:4" ht="27" customHeight="1">
      <c r="A6" s="85" t="s">
        <v>2</v>
      </c>
      <c r="B6" s="105">
        <f>'Arkusz1.1b '!C18</f>
        <v>3573247</v>
      </c>
      <c r="C6" s="105">
        <f>'Arkusz1.1b '!D18</f>
        <v>704029.24</v>
      </c>
      <c r="D6" s="84">
        <f>C6/B6</f>
        <v>0.19702786849047937</v>
      </c>
    </row>
    <row r="7" spans="1:4" ht="16.5" customHeight="1">
      <c r="A7" s="5" t="s">
        <v>3</v>
      </c>
      <c r="B7" s="106">
        <f>B8+B9</f>
        <v>6019189</v>
      </c>
      <c r="C7" s="106">
        <f>C8+C9</f>
        <v>44236.19</v>
      </c>
      <c r="D7" s="6">
        <f aca="true" t="shared" si="0" ref="D7:D21">C7/B7</f>
        <v>0.007349194384824933</v>
      </c>
    </row>
    <row r="8" spans="1:4" ht="16.5" customHeight="1">
      <c r="A8" s="7" t="s">
        <v>4</v>
      </c>
      <c r="B8" s="102">
        <v>5900000</v>
      </c>
      <c r="C8" s="102">
        <v>10011.5</v>
      </c>
      <c r="D8" s="9">
        <f t="shared" si="0"/>
        <v>0.001696864406779661</v>
      </c>
    </row>
    <row r="9" spans="1:4" ht="20.25" customHeight="1">
      <c r="A9" s="7" t="s">
        <v>5</v>
      </c>
      <c r="B9" s="102">
        <v>119189</v>
      </c>
      <c r="C9" s="102">
        <v>34224.69</v>
      </c>
      <c r="D9" s="9">
        <f t="shared" si="0"/>
        <v>0.28714638095797435</v>
      </c>
    </row>
    <row r="10" spans="1:4" ht="24.75" customHeight="1">
      <c r="A10" s="85" t="s">
        <v>6</v>
      </c>
      <c r="B10" s="107">
        <f>'Arkusz1.1b '!C4+'Arkusz1.1b '!C5+'Arkusz1.1b '!C6+'Arkusz1.1b '!C7+'Arkusz1.1b '!C8+'Arkusz1.1b '!C9+'Arkusz1.1b '!C10+'Arkusz1.1b '!C11+'Arkusz1.1b '!C12+'Arkusz1.1b '!C13+'Arkusz1.1b '!C14+'Arkusz1.1b '!C15</f>
        <v>1689876</v>
      </c>
      <c r="C10" s="107">
        <f>'Arkusz1.1b '!D4+'Arkusz1.1b '!D5+'Arkusz1.1b '!D6+'Arkusz1.1b '!D7+'Arkusz1.1b '!D8+'Arkusz1.1b '!D9+'Arkusz1.1b '!D10+'Arkusz1.1b '!D11+'Arkusz1.1b '!D12+'Arkusz1.1b '!D13+'Arkusz1.1b '!D14+'Arkusz1.1b '!D15</f>
        <v>423975.10000000003</v>
      </c>
      <c r="D10" s="86">
        <f>C10/B10</f>
        <v>0.2508912488253576</v>
      </c>
    </row>
    <row r="11" spans="1:4" ht="16.5" customHeight="1">
      <c r="A11" s="5" t="s">
        <v>7</v>
      </c>
      <c r="B11" s="106">
        <f>'Arkusz1.1b '!C20+'Arkusz1.1b '!C21</f>
        <v>1246135</v>
      </c>
      <c r="C11" s="106">
        <f>'Arkusz1.1b '!D20+'Arkusz1.1b '!D21</f>
        <v>364501.72</v>
      </c>
      <c r="D11" s="6">
        <f>C11/B11</f>
        <v>0.2925058039458004</v>
      </c>
    </row>
    <row r="12" spans="1:4" ht="16.5" customHeight="1">
      <c r="A12" s="32" t="s">
        <v>8</v>
      </c>
      <c r="B12" s="108">
        <f>B6+B7+B10+B11</f>
        <v>12528447</v>
      </c>
      <c r="C12" s="108">
        <f>C6+C7+C10+C11</f>
        <v>1536742.25</v>
      </c>
      <c r="D12" s="33">
        <f t="shared" si="0"/>
        <v>0.12266023474417859</v>
      </c>
    </row>
    <row r="13" spans="1:4" ht="16.5" customHeight="1">
      <c r="A13" s="5" t="s">
        <v>9</v>
      </c>
      <c r="B13" s="300">
        <v>25611293</v>
      </c>
      <c r="C13" s="300">
        <v>9025434</v>
      </c>
      <c r="D13" s="9">
        <f t="shared" si="0"/>
        <v>0.3524005601747635</v>
      </c>
    </row>
    <row r="14" spans="1:4" ht="16.5" customHeight="1">
      <c r="A14" s="5" t="s">
        <v>10</v>
      </c>
      <c r="B14" s="300">
        <f>B15+B16+B17+B18+B19</f>
        <v>11243060.52</v>
      </c>
      <c r="C14" s="300">
        <f>C15+C16+C17+C18+C19</f>
        <v>2394613.63</v>
      </c>
      <c r="D14" s="9">
        <f>C14/B14</f>
        <v>0.21298592369402278</v>
      </c>
    </row>
    <row r="15" spans="1:4" ht="27" customHeight="1">
      <c r="A15" s="10" t="s">
        <v>224</v>
      </c>
      <c r="B15" s="285">
        <v>695461</v>
      </c>
      <c r="C15" s="285">
        <v>156971.46</v>
      </c>
      <c r="D15" s="9">
        <f t="shared" si="0"/>
        <v>0.22570850126750455</v>
      </c>
    </row>
    <row r="16" spans="1:4" ht="40.5" customHeight="1">
      <c r="A16" s="10" t="s">
        <v>130</v>
      </c>
      <c r="B16" s="285">
        <v>5393157</v>
      </c>
      <c r="C16" s="285">
        <v>1507555</v>
      </c>
      <c r="D16" s="9">
        <f>C16/B16</f>
        <v>0.27953107984803705</v>
      </c>
    </row>
    <row r="17" spans="1:4" ht="36.75" customHeight="1">
      <c r="A17" s="213" t="s">
        <v>226</v>
      </c>
      <c r="B17" s="285">
        <v>2196807</v>
      </c>
      <c r="C17" s="285">
        <v>268392.87</v>
      </c>
      <c r="D17" s="9">
        <f t="shared" si="0"/>
        <v>0.12217407810517719</v>
      </c>
    </row>
    <row r="18" spans="1:4" ht="27" customHeight="1">
      <c r="A18" s="10" t="s">
        <v>174</v>
      </c>
      <c r="B18" s="285">
        <v>270600</v>
      </c>
      <c r="C18" s="285">
        <v>69000</v>
      </c>
      <c r="D18" s="9">
        <f t="shared" si="0"/>
        <v>0.2549889135254989</v>
      </c>
    </row>
    <row r="19" spans="1:4" ht="28.5" customHeight="1">
      <c r="A19" s="10" t="s">
        <v>189</v>
      </c>
      <c r="B19" s="285">
        <v>2687035.52</v>
      </c>
      <c r="C19" s="285">
        <v>392694.3</v>
      </c>
      <c r="D19" s="9">
        <f t="shared" si="0"/>
        <v>0.14614406734749824</v>
      </c>
    </row>
    <row r="20" spans="1:4" ht="20.25" customHeight="1">
      <c r="A20" s="30" t="s">
        <v>11</v>
      </c>
      <c r="B20" s="109">
        <f>SUM(B13:B14)</f>
        <v>36854353.519999996</v>
      </c>
      <c r="C20" s="109">
        <f>SUM(C13:C14)</f>
        <v>11420047.629999999</v>
      </c>
      <c r="D20" s="31">
        <f>C20/B20</f>
        <v>0.3098697043702749</v>
      </c>
    </row>
    <row r="21" spans="1:4" ht="21.75" customHeight="1" thickBot="1">
      <c r="A21" s="282" t="s">
        <v>12</v>
      </c>
      <c r="B21" s="283">
        <f>B20+B12</f>
        <v>49382800.519999996</v>
      </c>
      <c r="C21" s="283">
        <f>C20+C12</f>
        <v>12956789.879999999</v>
      </c>
      <c r="D21" s="284">
        <f t="shared" si="0"/>
        <v>0.26237454627046736</v>
      </c>
    </row>
    <row r="22" ht="16.5" customHeight="1"/>
    <row r="23" ht="16.5" customHeight="1">
      <c r="A23" s="198" t="s">
        <v>190</v>
      </c>
    </row>
    <row r="24" ht="16.5" customHeight="1">
      <c r="A24" s="198" t="s">
        <v>228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2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5.625" style="0" customWidth="1"/>
    <col min="2" max="2" width="42.75390625" style="0" bestFit="1" customWidth="1"/>
    <col min="3" max="3" width="15.375" style="0" customWidth="1"/>
    <col min="4" max="4" width="17.75390625" style="0" customWidth="1"/>
    <col min="5" max="5" width="9.125" style="1" customWidth="1"/>
  </cols>
  <sheetData>
    <row r="1" ht="58.5" customHeight="1">
      <c r="D1" t="s">
        <v>117</v>
      </c>
    </row>
    <row r="2" spans="1:7" ht="76.5" customHeight="1" thickBot="1">
      <c r="A2" s="320" t="s">
        <v>195</v>
      </c>
      <c r="B2" s="321"/>
      <c r="C2" s="321"/>
      <c r="D2" s="321"/>
      <c r="E2" s="321"/>
      <c r="F2" s="29"/>
      <c r="G2" s="29"/>
    </row>
    <row r="3" spans="1:5" ht="41.25" customHeight="1">
      <c r="A3" s="44" t="s">
        <v>13</v>
      </c>
      <c r="B3" s="45" t="s">
        <v>14</v>
      </c>
      <c r="C3" s="45" t="s">
        <v>16</v>
      </c>
      <c r="D3" s="46" t="s">
        <v>196</v>
      </c>
      <c r="E3" s="47" t="s">
        <v>1</v>
      </c>
    </row>
    <row r="4" spans="1:5" ht="15.75" customHeight="1">
      <c r="A4" s="2" t="s">
        <v>19</v>
      </c>
      <c r="B4" s="8" t="s">
        <v>20</v>
      </c>
      <c r="C4" s="102">
        <v>18860</v>
      </c>
      <c r="D4" s="102">
        <v>7099.3</v>
      </c>
      <c r="E4" s="26">
        <f>D4/C4</f>
        <v>0.37642099681866387</v>
      </c>
    </row>
    <row r="5" spans="1:5" ht="15.75" customHeight="1">
      <c r="A5" s="2" t="s">
        <v>23</v>
      </c>
      <c r="B5" s="8" t="s">
        <v>101</v>
      </c>
      <c r="C5" s="102">
        <v>237064</v>
      </c>
      <c r="D5" s="102">
        <v>48550.9</v>
      </c>
      <c r="E5" s="26">
        <f aca="true" t="shared" si="0" ref="E5:E22">D5/C5</f>
        <v>0.2048008132824891</v>
      </c>
    </row>
    <row r="6" spans="1:5" ht="15.75" customHeight="1">
      <c r="A6" s="2" t="s">
        <v>24</v>
      </c>
      <c r="B6" s="8" t="s">
        <v>25</v>
      </c>
      <c r="C6" s="102">
        <v>331020</v>
      </c>
      <c r="D6" s="102">
        <v>38734.12</v>
      </c>
      <c r="E6" s="26">
        <f t="shared" si="0"/>
        <v>0.11701444021509275</v>
      </c>
    </row>
    <row r="7" spans="1:5" ht="26.25" customHeight="1">
      <c r="A7" s="13" t="s">
        <v>26</v>
      </c>
      <c r="B7" s="28" t="s">
        <v>27</v>
      </c>
      <c r="C7" s="102">
        <v>119896</v>
      </c>
      <c r="D7" s="102">
        <v>16620.14</v>
      </c>
      <c r="E7" s="26">
        <f t="shared" si="0"/>
        <v>0.13862130513111362</v>
      </c>
    </row>
    <row r="8" spans="1:5" ht="12.75">
      <c r="A8" s="2" t="s">
        <v>28</v>
      </c>
      <c r="B8" s="8" t="s">
        <v>29</v>
      </c>
      <c r="C8" s="102">
        <v>400</v>
      </c>
      <c r="D8" s="102">
        <v>307.95</v>
      </c>
      <c r="E8" s="26">
        <f t="shared" si="0"/>
        <v>0.769875</v>
      </c>
    </row>
    <row r="9" spans="1:5" ht="12.75">
      <c r="A9" s="2" t="s">
        <v>30</v>
      </c>
      <c r="B9" s="8" t="s">
        <v>191</v>
      </c>
      <c r="C9" s="102">
        <v>5200</v>
      </c>
      <c r="D9" s="102">
        <v>855</v>
      </c>
      <c r="E9" s="26">
        <f t="shared" si="0"/>
        <v>0.16442307692307692</v>
      </c>
    </row>
    <row r="10" spans="1:5" ht="12.75">
      <c r="A10" s="2" t="s">
        <v>31</v>
      </c>
      <c r="B10" s="8" t="s">
        <v>32</v>
      </c>
      <c r="C10" s="102">
        <v>714536</v>
      </c>
      <c r="D10" s="102">
        <v>184126.73</v>
      </c>
      <c r="E10" s="26">
        <f t="shared" si="0"/>
        <v>0.2576871284301981</v>
      </c>
    </row>
    <row r="11" spans="1:5" ht="12.75">
      <c r="A11" s="2" t="s">
        <v>33</v>
      </c>
      <c r="B11" s="8" t="s">
        <v>34</v>
      </c>
      <c r="C11" s="102">
        <v>8600</v>
      </c>
      <c r="D11" s="102">
        <v>2072.87</v>
      </c>
      <c r="E11" s="26">
        <f t="shared" si="0"/>
        <v>0.2410313953488372</v>
      </c>
    </row>
    <row r="12" spans="1:5" ht="12.75">
      <c r="A12" s="2" t="s">
        <v>35</v>
      </c>
      <c r="B12" s="8" t="s">
        <v>36</v>
      </c>
      <c r="C12" s="102">
        <v>17500</v>
      </c>
      <c r="D12" s="102">
        <v>5214.37</v>
      </c>
      <c r="E12" s="26">
        <f t="shared" si="0"/>
        <v>0.297964</v>
      </c>
    </row>
    <row r="13" spans="1:5" ht="12.75">
      <c r="A13" s="2" t="s">
        <v>37</v>
      </c>
      <c r="B13" s="8" t="s">
        <v>38</v>
      </c>
      <c r="C13" s="102">
        <v>234000</v>
      </c>
      <c r="D13" s="102">
        <v>119722.38</v>
      </c>
      <c r="E13" s="26">
        <f t="shared" si="0"/>
        <v>0.5116341025641026</v>
      </c>
    </row>
    <row r="14" spans="1:5" ht="25.5" customHeight="1">
      <c r="A14" s="13" t="s">
        <v>39</v>
      </c>
      <c r="B14" s="28" t="s">
        <v>40</v>
      </c>
      <c r="C14" s="102">
        <v>400</v>
      </c>
      <c r="D14" s="102">
        <v>126.14</v>
      </c>
      <c r="E14" s="26">
        <f t="shared" si="0"/>
        <v>0.31535</v>
      </c>
    </row>
    <row r="15" spans="1:5" ht="12.75">
      <c r="A15" s="2" t="s">
        <v>41</v>
      </c>
      <c r="B15" s="8" t="s">
        <v>42</v>
      </c>
      <c r="C15" s="102">
        <v>2400</v>
      </c>
      <c r="D15" s="102">
        <v>545.2</v>
      </c>
      <c r="E15" s="26">
        <f t="shared" si="0"/>
        <v>0.22716666666666668</v>
      </c>
    </row>
    <row r="16" spans="1:5" ht="12.75">
      <c r="A16" s="315" t="s">
        <v>43</v>
      </c>
      <c r="B16" s="8" t="s">
        <v>102</v>
      </c>
      <c r="C16" s="102">
        <f>SUM(C17:C21)</f>
        <v>10838571</v>
      </c>
      <c r="D16" s="102">
        <f>SUM(D17:D21)</f>
        <v>1112767.15</v>
      </c>
      <c r="E16" s="26">
        <f t="shared" si="0"/>
        <v>0.10266733040730185</v>
      </c>
    </row>
    <row r="17" spans="1:5" ht="12.75">
      <c r="A17" s="315"/>
      <c r="B17" s="8" t="s">
        <v>122</v>
      </c>
      <c r="C17" s="285">
        <v>5900000</v>
      </c>
      <c r="D17" s="285">
        <v>10011.5</v>
      </c>
      <c r="E17" s="26">
        <f t="shared" si="0"/>
        <v>0.001696864406779661</v>
      </c>
    </row>
    <row r="18" spans="1:5" ht="12.75">
      <c r="A18" s="316"/>
      <c r="B18" s="8" t="s">
        <v>103</v>
      </c>
      <c r="C18" s="285">
        <v>3573247</v>
      </c>
      <c r="D18" s="285">
        <v>704029.24</v>
      </c>
      <c r="E18" s="26">
        <f t="shared" si="0"/>
        <v>0.19702786849047937</v>
      </c>
    </row>
    <row r="19" spans="1:5" ht="12.75">
      <c r="A19" s="316"/>
      <c r="B19" s="8" t="s">
        <v>124</v>
      </c>
      <c r="C19" s="102">
        <v>119189</v>
      </c>
      <c r="D19" s="102">
        <v>34224.69</v>
      </c>
      <c r="E19" s="26">
        <f t="shared" si="0"/>
        <v>0.28714638095797435</v>
      </c>
    </row>
    <row r="20" spans="1:5" ht="12.75">
      <c r="A20" s="316"/>
      <c r="B20" s="8" t="s">
        <v>104</v>
      </c>
      <c r="C20" s="102">
        <v>700000</v>
      </c>
      <c r="D20" s="102">
        <v>139900</v>
      </c>
      <c r="E20" s="26">
        <f t="shared" si="0"/>
        <v>0.19985714285714284</v>
      </c>
    </row>
    <row r="21" spans="1:5" ht="13.5" thickBot="1">
      <c r="A21" s="317"/>
      <c r="B21" s="11" t="s">
        <v>105</v>
      </c>
      <c r="C21" s="103">
        <v>546135</v>
      </c>
      <c r="D21" s="103">
        <v>224601.72</v>
      </c>
      <c r="E21" s="48">
        <f t="shared" si="0"/>
        <v>0.4112567771704798</v>
      </c>
    </row>
    <row r="22" spans="1:5" ht="19.5" customHeight="1" thickBot="1">
      <c r="A22" s="318" t="s">
        <v>106</v>
      </c>
      <c r="B22" s="319"/>
      <c r="C22" s="425">
        <f>SUM(C4:C16)</f>
        <v>12528447</v>
      </c>
      <c r="D22" s="104">
        <f>SUM(D4:D16)</f>
        <v>1536742.25</v>
      </c>
      <c r="E22" s="49">
        <f t="shared" si="0"/>
        <v>0.12266023474417859</v>
      </c>
    </row>
    <row r="25" ht="12.75">
      <c r="A25" s="198" t="s">
        <v>190</v>
      </c>
    </row>
    <row r="26" spans="1:2" ht="12.75">
      <c r="A26" s="198" t="s">
        <v>228</v>
      </c>
      <c r="B26" s="266"/>
    </row>
  </sheetData>
  <sheetProtection/>
  <mergeCells count="3">
    <mergeCell ref="A16:A21"/>
    <mergeCell ref="A22:B22"/>
    <mergeCell ref="A2:E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28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.875" style="0" customWidth="1"/>
    <col min="2" max="2" width="9.625" style="0" customWidth="1"/>
    <col min="3" max="3" width="29.375" style="0" customWidth="1"/>
    <col min="4" max="4" width="17.25390625" style="0" customWidth="1"/>
    <col min="5" max="5" width="17.875" style="0" customWidth="1"/>
    <col min="6" max="6" width="9.125" style="24" customWidth="1"/>
  </cols>
  <sheetData>
    <row r="1" ht="50.25" customHeight="1">
      <c r="E1" t="s">
        <v>127</v>
      </c>
    </row>
    <row r="2" spans="1:6" ht="76.5" customHeight="1" thickBot="1">
      <c r="A2" s="320" t="s">
        <v>197</v>
      </c>
      <c r="B2" s="321"/>
      <c r="C2" s="321"/>
      <c r="D2" s="321"/>
      <c r="E2" s="321"/>
      <c r="F2" s="321"/>
    </row>
    <row r="3" spans="1:6" ht="39.75" customHeight="1" thickBot="1">
      <c r="A3" s="170" t="s">
        <v>13</v>
      </c>
      <c r="B3" s="171" t="s">
        <v>68</v>
      </c>
      <c r="C3" s="171" t="s">
        <v>69</v>
      </c>
      <c r="D3" s="171" t="s">
        <v>16</v>
      </c>
      <c r="E3" s="172" t="s">
        <v>227</v>
      </c>
      <c r="F3" s="173" t="s">
        <v>1</v>
      </c>
    </row>
    <row r="4" spans="1:6" ht="16.5" customHeight="1">
      <c r="A4" s="73" t="s">
        <v>19</v>
      </c>
      <c r="B4" s="74" t="s">
        <v>70</v>
      </c>
      <c r="C4" s="12" t="s">
        <v>71</v>
      </c>
      <c r="D4" s="263">
        <v>47500</v>
      </c>
      <c r="E4" s="263">
        <v>0</v>
      </c>
      <c r="F4" s="75">
        <f>E4/D4</f>
        <v>0</v>
      </c>
    </row>
    <row r="5" spans="1:6" ht="18.75" customHeight="1">
      <c r="A5" s="2" t="s">
        <v>23</v>
      </c>
      <c r="B5" s="25" t="s">
        <v>72</v>
      </c>
      <c r="C5" s="8" t="s">
        <v>73</v>
      </c>
      <c r="D5" s="264">
        <v>218077</v>
      </c>
      <c r="E5" s="264">
        <v>40073.46</v>
      </c>
      <c r="F5" s="26">
        <f aca="true" t="shared" si="0" ref="F5:F22">E5/D5</f>
        <v>0.1837583055526259</v>
      </c>
    </row>
    <row r="6" spans="1:6" ht="18.75" customHeight="1">
      <c r="A6" s="2" t="s">
        <v>24</v>
      </c>
      <c r="B6" s="25">
        <v>600</v>
      </c>
      <c r="C6" s="8" t="s">
        <v>74</v>
      </c>
      <c r="D6" s="264">
        <v>10973673</v>
      </c>
      <c r="E6" s="264">
        <v>507966.1</v>
      </c>
      <c r="F6" s="26">
        <f t="shared" si="0"/>
        <v>0.04628952402718761</v>
      </c>
    </row>
    <row r="7" spans="1:6" ht="18.75" customHeight="1">
      <c r="A7" s="2" t="s">
        <v>26</v>
      </c>
      <c r="B7" s="25" t="s">
        <v>179</v>
      </c>
      <c r="C7" s="8" t="s">
        <v>180</v>
      </c>
      <c r="D7" s="264">
        <v>2589</v>
      </c>
      <c r="E7" s="264">
        <f>'Arkusz1.2b '!E78</f>
        <v>0</v>
      </c>
      <c r="F7" s="26">
        <f t="shared" si="0"/>
        <v>0</v>
      </c>
    </row>
    <row r="8" spans="1:6" ht="19.5" customHeight="1">
      <c r="A8" s="13" t="s">
        <v>28</v>
      </c>
      <c r="B8" s="27" t="s">
        <v>75</v>
      </c>
      <c r="C8" s="8" t="s">
        <v>76</v>
      </c>
      <c r="D8" s="264">
        <v>123678</v>
      </c>
      <c r="E8" s="264">
        <v>29292.1</v>
      </c>
      <c r="F8" s="26">
        <f t="shared" si="0"/>
        <v>0.23684163715454648</v>
      </c>
    </row>
    <row r="9" spans="1:6" ht="19.5" customHeight="1">
      <c r="A9" s="2" t="s">
        <v>30</v>
      </c>
      <c r="B9" s="25" t="s">
        <v>77</v>
      </c>
      <c r="C9" s="8" t="s">
        <v>78</v>
      </c>
      <c r="D9" s="264">
        <v>500399</v>
      </c>
      <c r="E9" s="264">
        <v>114084.3</v>
      </c>
      <c r="F9" s="26">
        <f t="shared" si="0"/>
        <v>0.22798666664002126</v>
      </c>
    </row>
    <row r="10" spans="1:6" ht="21" customHeight="1">
      <c r="A10" s="2" t="s">
        <v>31</v>
      </c>
      <c r="B10" s="25" t="s">
        <v>79</v>
      </c>
      <c r="C10" s="8" t="s">
        <v>80</v>
      </c>
      <c r="D10" s="264">
        <v>3211006</v>
      </c>
      <c r="E10" s="264">
        <v>835636.77</v>
      </c>
      <c r="F10" s="26">
        <f t="shared" si="0"/>
        <v>0.2602414227815208</v>
      </c>
    </row>
    <row r="11" spans="1:6" ht="25.5">
      <c r="A11" s="2" t="s">
        <v>33</v>
      </c>
      <c r="B11" s="25" t="s">
        <v>81</v>
      </c>
      <c r="C11" s="28" t="s">
        <v>82</v>
      </c>
      <c r="D11" s="264">
        <v>3106809</v>
      </c>
      <c r="E11" s="264">
        <v>849250.8</v>
      </c>
      <c r="F11" s="26">
        <f t="shared" si="0"/>
        <v>0.2733514676956324</v>
      </c>
    </row>
    <row r="12" spans="1:6" ht="18.75" customHeight="1">
      <c r="A12" s="2" t="s">
        <v>35</v>
      </c>
      <c r="B12" s="25" t="s">
        <v>83</v>
      </c>
      <c r="C12" s="8" t="s">
        <v>84</v>
      </c>
      <c r="D12" s="264">
        <v>1157143</v>
      </c>
      <c r="E12" s="264">
        <v>60832.01</v>
      </c>
      <c r="F12" s="26">
        <f t="shared" si="0"/>
        <v>0.05257086634927576</v>
      </c>
    </row>
    <row r="13" spans="1:6" ht="19.5" customHeight="1">
      <c r="A13" s="2" t="s">
        <v>37</v>
      </c>
      <c r="B13" s="25" t="s">
        <v>85</v>
      </c>
      <c r="C13" s="8" t="s">
        <v>86</v>
      </c>
      <c r="D13" s="264">
        <v>429400</v>
      </c>
      <c r="E13" s="264">
        <f>'Arkusz1.2b '!E108</f>
        <v>0</v>
      </c>
      <c r="F13" s="26">
        <f t="shared" si="0"/>
        <v>0</v>
      </c>
    </row>
    <row r="14" spans="1:6" ht="20.25" customHeight="1">
      <c r="A14" s="13" t="s">
        <v>39</v>
      </c>
      <c r="B14" s="25" t="s">
        <v>87</v>
      </c>
      <c r="C14" s="8" t="s">
        <v>88</v>
      </c>
      <c r="D14" s="264">
        <v>16525846</v>
      </c>
      <c r="E14" s="264">
        <v>4832689.61</v>
      </c>
      <c r="F14" s="26">
        <f t="shared" si="0"/>
        <v>0.2924322064964178</v>
      </c>
    </row>
    <row r="15" spans="1:6" ht="20.25" customHeight="1">
      <c r="A15" s="2" t="s">
        <v>41</v>
      </c>
      <c r="B15" s="27" t="s">
        <v>89</v>
      </c>
      <c r="C15" s="8" t="s">
        <v>90</v>
      </c>
      <c r="D15" s="264">
        <v>2349630</v>
      </c>
      <c r="E15" s="264">
        <v>674350.41</v>
      </c>
      <c r="F15" s="26">
        <f t="shared" si="0"/>
        <v>0.287002808952899</v>
      </c>
    </row>
    <row r="16" spans="1:6" ht="21" customHeight="1">
      <c r="A16" s="13" t="s">
        <v>43</v>
      </c>
      <c r="B16" s="25" t="s">
        <v>91</v>
      </c>
      <c r="C16" s="8" t="s">
        <v>92</v>
      </c>
      <c r="D16" s="264">
        <v>5423817</v>
      </c>
      <c r="E16" s="264">
        <v>1346947.09</v>
      </c>
      <c r="F16" s="26">
        <f t="shared" si="0"/>
        <v>0.2483393318764258</v>
      </c>
    </row>
    <row r="17" spans="1:6" ht="25.5">
      <c r="A17" s="2" t="s">
        <v>65</v>
      </c>
      <c r="B17" s="25" t="s">
        <v>93</v>
      </c>
      <c r="C17" s="28" t="s">
        <v>94</v>
      </c>
      <c r="D17" s="264">
        <v>1921208.7</v>
      </c>
      <c r="E17" s="264">
        <v>509056.03</v>
      </c>
      <c r="F17" s="26">
        <f t="shared" si="0"/>
        <v>0.26496654423853067</v>
      </c>
    </row>
    <row r="18" spans="1:6" ht="21" customHeight="1">
      <c r="A18" s="2" t="s">
        <v>183</v>
      </c>
      <c r="B18" s="25" t="s">
        <v>95</v>
      </c>
      <c r="C18" s="8" t="s">
        <v>96</v>
      </c>
      <c r="D18" s="264">
        <v>3280920.82</v>
      </c>
      <c r="E18" s="264">
        <v>954211.26</v>
      </c>
      <c r="F18" s="26">
        <f t="shared" si="0"/>
        <v>0.29083641829551987</v>
      </c>
    </row>
    <row r="19" spans="1:6" ht="26.25" customHeight="1">
      <c r="A19" s="2" t="s">
        <v>181</v>
      </c>
      <c r="B19" s="25" t="s">
        <v>169</v>
      </c>
      <c r="C19" s="28" t="s">
        <v>170</v>
      </c>
      <c r="D19" s="264">
        <v>120000</v>
      </c>
      <c r="E19" s="264">
        <v>500.28</v>
      </c>
      <c r="F19" s="26">
        <f t="shared" si="0"/>
        <v>0.004169</v>
      </c>
    </row>
    <row r="20" spans="1:6" ht="25.5">
      <c r="A20" s="13" t="s">
        <v>182</v>
      </c>
      <c r="B20" s="25" t="s">
        <v>97</v>
      </c>
      <c r="C20" s="28" t="s">
        <v>98</v>
      </c>
      <c r="D20" s="264">
        <v>48000</v>
      </c>
      <c r="E20" s="264">
        <v>11653</v>
      </c>
      <c r="F20" s="26">
        <f t="shared" si="0"/>
        <v>0.24277083333333332</v>
      </c>
    </row>
    <row r="21" spans="1:6" ht="21" customHeight="1" thickBot="1">
      <c r="A21" s="76" t="s">
        <v>184</v>
      </c>
      <c r="B21" s="77" t="s">
        <v>99</v>
      </c>
      <c r="C21" s="11" t="s">
        <v>100</v>
      </c>
      <c r="D21" s="265">
        <v>16000</v>
      </c>
      <c r="E21" s="265">
        <f>'Arkusz1.2b '!E106</f>
        <v>0</v>
      </c>
      <c r="F21" s="48">
        <f t="shared" si="0"/>
        <v>0</v>
      </c>
    </row>
    <row r="22" spans="1:6" ht="27" customHeight="1" thickBot="1">
      <c r="A22" s="322" t="s">
        <v>198</v>
      </c>
      <c r="B22" s="323"/>
      <c r="C22" s="324"/>
      <c r="D22" s="288">
        <f>SUM(D4:D21)</f>
        <v>49455696.52</v>
      </c>
      <c r="E22" s="174">
        <f>SUM(E4:E21)</f>
        <v>10766543.219999999</v>
      </c>
      <c r="F22" s="175">
        <f t="shared" si="0"/>
        <v>0.21770077013567046</v>
      </c>
    </row>
    <row r="24" ht="12.75">
      <c r="B24" s="198"/>
    </row>
    <row r="27" ht="12.75">
      <c r="A27" s="198" t="s">
        <v>190</v>
      </c>
    </row>
    <row r="28" spans="1:3" ht="18" customHeight="1">
      <c r="A28" s="198" t="s">
        <v>228</v>
      </c>
      <c r="B28" s="266"/>
      <c r="C28" s="266"/>
    </row>
  </sheetData>
  <sheetProtection/>
  <mergeCells count="2">
    <mergeCell ref="A2:F2"/>
    <mergeCell ref="A22:C22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G134"/>
  <sheetViews>
    <sheetView zoomScalePageLayoutView="0" workbookViewId="0" topLeftCell="A1">
      <selection activeCell="O97" sqref="O97"/>
    </sheetView>
  </sheetViews>
  <sheetFormatPr defaultColWidth="9.00390625" defaultRowHeight="12.75"/>
  <cols>
    <col min="1" max="1" width="5.375" style="0" customWidth="1"/>
    <col min="2" max="2" width="30.625" style="0" customWidth="1"/>
    <col min="3" max="3" width="11.75390625" style="0" customWidth="1"/>
    <col min="4" max="4" width="12.00390625" style="0" customWidth="1"/>
    <col min="5" max="5" width="13.375" style="0" customWidth="1"/>
    <col min="6" max="6" width="9.00390625" style="0" customWidth="1"/>
    <col min="7" max="7" width="12.25390625" style="0" customWidth="1"/>
  </cols>
  <sheetData>
    <row r="1" ht="11.25" customHeight="1">
      <c r="E1" t="s">
        <v>128</v>
      </c>
    </row>
    <row r="2" spans="1:7" ht="20.25" customHeight="1">
      <c r="A2" s="362" t="s">
        <v>199</v>
      </c>
      <c r="B2" s="363"/>
      <c r="C2" s="363"/>
      <c r="D2" s="363"/>
      <c r="E2" s="363"/>
      <c r="F2" s="363"/>
      <c r="G2" s="363"/>
    </row>
    <row r="3" spans="1:7" ht="14.25" customHeight="1">
      <c r="A3" s="367" t="s">
        <v>200</v>
      </c>
      <c r="B3" s="367"/>
      <c r="C3" s="367"/>
      <c r="D3" s="367"/>
      <c r="E3" s="367"/>
      <c r="F3" s="367"/>
      <c r="G3" s="367"/>
    </row>
    <row r="4" spans="1:7" ht="18" customHeight="1" thickBot="1">
      <c r="A4" s="110"/>
      <c r="B4" s="110"/>
      <c r="C4" s="110"/>
      <c r="D4" s="110"/>
      <c r="E4" s="110"/>
      <c r="F4" s="110"/>
      <c r="G4" s="110"/>
    </row>
    <row r="5" spans="1:7" ht="36.75" customHeight="1" thickBot="1">
      <c r="A5" s="166" t="s">
        <v>13</v>
      </c>
      <c r="B5" s="167" t="s">
        <v>14</v>
      </c>
      <c r="C5" s="168" t="s">
        <v>15</v>
      </c>
      <c r="D5" s="168" t="s">
        <v>16</v>
      </c>
      <c r="E5" s="168" t="s">
        <v>206</v>
      </c>
      <c r="F5" s="168" t="s">
        <v>17</v>
      </c>
      <c r="G5" s="169" t="s">
        <v>18</v>
      </c>
    </row>
    <row r="6" spans="1:7" ht="11.25" customHeight="1" thickBot="1">
      <c r="A6" s="112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4">
        <v>7</v>
      </c>
    </row>
    <row r="7" spans="1:7" ht="12" customHeight="1">
      <c r="A7" s="364" t="s">
        <v>19</v>
      </c>
      <c r="B7" s="329" t="s">
        <v>107</v>
      </c>
      <c r="C7" s="115">
        <v>80120</v>
      </c>
      <c r="D7" s="116">
        <v>2324143</v>
      </c>
      <c r="E7" s="116">
        <v>681426.6</v>
      </c>
      <c r="F7" s="117">
        <f aca="true" t="shared" si="0" ref="F7:F12">E7/D7</f>
        <v>0.2931947819045558</v>
      </c>
      <c r="G7" s="118"/>
    </row>
    <row r="8" spans="1:7" ht="12.75" customHeight="1">
      <c r="A8" s="365"/>
      <c r="B8" s="330"/>
      <c r="C8" s="119">
        <v>80146</v>
      </c>
      <c r="D8" s="120">
        <v>15518</v>
      </c>
      <c r="E8" s="120">
        <v>3923.15</v>
      </c>
      <c r="F8" s="121">
        <f t="shared" si="0"/>
        <v>0.25281286248227863</v>
      </c>
      <c r="G8" s="122"/>
    </row>
    <row r="9" spans="1:7" ht="12.75" customHeight="1">
      <c r="A9" s="365"/>
      <c r="B9" s="330"/>
      <c r="C9" s="119">
        <v>80195</v>
      </c>
      <c r="D9" s="120">
        <v>26023</v>
      </c>
      <c r="E9" s="120">
        <v>0</v>
      </c>
      <c r="F9" s="121">
        <f t="shared" si="0"/>
        <v>0</v>
      </c>
      <c r="G9" s="122"/>
    </row>
    <row r="10" spans="1:7" ht="14.25" customHeight="1" thickBot="1">
      <c r="A10" s="366"/>
      <c r="B10" s="331"/>
      <c r="C10" s="123">
        <v>85415</v>
      </c>
      <c r="D10" s="124">
        <v>5000</v>
      </c>
      <c r="E10" s="124">
        <v>0</v>
      </c>
      <c r="F10" s="125">
        <f t="shared" si="0"/>
        <v>0</v>
      </c>
      <c r="G10" s="126"/>
    </row>
    <row r="11" spans="1:7" ht="13.5" thickBot="1">
      <c r="A11" s="332" t="s">
        <v>21</v>
      </c>
      <c r="B11" s="333"/>
      <c r="C11" s="127" t="s">
        <v>22</v>
      </c>
      <c r="D11" s="128">
        <f>SUM(D7:D10)</f>
        <v>2370684</v>
      </c>
      <c r="E11" s="128">
        <f>SUM(E7:E10)</f>
        <v>685349.75</v>
      </c>
      <c r="F11" s="129">
        <f t="shared" si="0"/>
        <v>0.28909367507436673</v>
      </c>
      <c r="G11" s="130">
        <f>SUM(G7:G10)</f>
        <v>0</v>
      </c>
    </row>
    <row r="12" spans="1:7" ht="12.75" customHeight="1">
      <c r="A12" s="360" t="s">
        <v>23</v>
      </c>
      <c r="B12" s="329" t="s">
        <v>108</v>
      </c>
      <c r="C12" s="131">
        <v>80120</v>
      </c>
      <c r="D12" s="132">
        <v>50037</v>
      </c>
      <c r="E12" s="132">
        <v>11730.62</v>
      </c>
      <c r="F12" s="133">
        <f t="shared" si="0"/>
        <v>0.23443891520274998</v>
      </c>
      <c r="G12" s="134"/>
    </row>
    <row r="13" spans="1:7" ht="14.25" customHeight="1">
      <c r="A13" s="350"/>
      <c r="B13" s="330"/>
      <c r="C13" s="135">
        <v>80130</v>
      </c>
      <c r="D13" s="120">
        <v>3783116</v>
      </c>
      <c r="E13" s="120">
        <v>1352094.67</v>
      </c>
      <c r="F13" s="121">
        <f aca="true" t="shared" si="1" ref="F13:F19">E13/D13</f>
        <v>0.357402382057542</v>
      </c>
      <c r="G13" s="122">
        <v>749.77</v>
      </c>
    </row>
    <row r="14" spans="1:7" ht="12.75" customHeight="1">
      <c r="A14" s="350"/>
      <c r="B14" s="330"/>
      <c r="C14" s="135">
        <v>80146</v>
      </c>
      <c r="D14" s="120">
        <v>7765</v>
      </c>
      <c r="E14" s="120">
        <v>1963.09</v>
      </c>
      <c r="F14" s="121">
        <f t="shared" si="1"/>
        <v>0.2528126207340631</v>
      </c>
      <c r="G14" s="122"/>
    </row>
    <row r="15" spans="1:7" ht="13.5" customHeight="1">
      <c r="A15" s="350"/>
      <c r="B15" s="330"/>
      <c r="C15" s="135">
        <v>80148</v>
      </c>
      <c r="D15" s="120">
        <v>144002</v>
      </c>
      <c r="E15" s="120">
        <v>25332.07</v>
      </c>
      <c r="F15" s="121">
        <f t="shared" si="1"/>
        <v>0.17591470951792337</v>
      </c>
      <c r="G15" s="122"/>
    </row>
    <row r="16" spans="1:7" ht="13.5" customHeight="1">
      <c r="A16" s="350"/>
      <c r="B16" s="330"/>
      <c r="C16" s="135">
        <v>80195</v>
      </c>
      <c r="D16" s="120">
        <v>55968</v>
      </c>
      <c r="E16" s="120">
        <v>0</v>
      </c>
      <c r="F16" s="121">
        <f t="shared" si="1"/>
        <v>0</v>
      </c>
      <c r="G16" s="122"/>
    </row>
    <row r="17" spans="1:7" ht="14.25" customHeight="1">
      <c r="A17" s="350"/>
      <c r="B17" s="330"/>
      <c r="C17" s="135">
        <v>85410</v>
      </c>
      <c r="D17" s="120">
        <v>339015</v>
      </c>
      <c r="E17" s="120">
        <v>84265.37</v>
      </c>
      <c r="F17" s="121">
        <f t="shared" si="1"/>
        <v>0.24855941477515742</v>
      </c>
      <c r="G17" s="122"/>
    </row>
    <row r="18" spans="1:7" ht="14.25" customHeight="1" thickBot="1">
      <c r="A18" s="350"/>
      <c r="B18" s="330"/>
      <c r="C18" s="136">
        <v>85415</v>
      </c>
      <c r="D18" s="124">
        <v>5000</v>
      </c>
      <c r="E18" s="124">
        <v>0</v>
      </c>
      <c r="F18" s="121">
        <f t="shared" si="1"/>
        <v>0</v>
      </c>
      <c r="G18" s="126"/>
    </row>
    <row r="19" spans="1:7" ht="13.5" thickBot="1">
      <c r="A19" s="332" t="s">
        <v>21</v>
      </c>
      <c r="B19" s="333"/>
      <c r="C19" s="127" t="s">
        <v>22</v>
      </c>
      <c r="D19" s="128">
        <f>SUM(D12:D18)</f>
        <v>4384903</v>
      </c>
      <c r="E19" s="128">
        <f>SUM(E12:E18)</f>
        <v>1475385.8200000003</v>
      </c>
      <c r="F19" s="129">
        <f t="shared" si="1"/>
        <v>0.3364694315928996</v>
      </c>
      <c r="G19" s="130">
        <f>SUM(G12:G18)</f>
        <v>749.77</v>
      </c>
    </row>
    <row r="20" spans="1:7" ht="12.75" customHeight="1">
      <c r="A20" s="360" t="s">
        <v>24</v>
      </c>
      <c r="B20" s="329" t="s">
        <v>120</v>
      </c>
      <c r="C20" s="131">
        <v>80123</v>
      </c>
      <c r="D20" s="132">
        <v>690198</v>
      </c>
      <c r="E20" s="132">
        <v>239228.39</v>
      </c>
      <c r="F20" s="133">
        <f>E20/D20</f>
        <v>0.3466083500676618</v>
      </c>
      <c r="G20" s="134"/>
    </row>
    <row r="21" spans="1:7" ht="14.25" customHeight="1">
      <c r="A21" s="350"/>
      <c r="B21" s="330"/>
      <c r="C21" s="135">
        <v>80130</v>
      </c>
      <c r="D21" s="120">
        <v>2905138</v>
      </c>
      <c r="E21" s="120">
        <v>806139.56</v>
      </c>
      <c r="F21" s="121">
        <f aca="true" t="shared" si="2" ref="F21:F44">E21/D21</f>
        <v>0.27748752727064946</v>
      </c>
      <c r="G21" s="122">
        <v>43239.86</v>
      </c>
    </row>
    <row r="22" spans="1:7" ht="14.25" customHeight="1">
      <c r="A22" s="350"/>
      <c r="B22" s="330"/>
      <c r="C22" s="135">
        <v>80146</v>
      </c>
      <c r="D22" s="120">
        <v>7776</v>
      </c>
      <c r="E22" s="120">
        <v>1974.06</v>
      </c>
      <c r="F22" s="121">
        <f t="shared" si="2"/>
        <v>0.25386574074074075</v>
      </c>
      <c r="G22" s="122"/>
    </row>
    <row r="23" spans="1:7" ht="12.75" customHeight="1">
      <c r="A23" s="350"/>
      <c r="B23" s="330"/>
      <c r="C23" s="135">
        <v>80148</v>
      </c>
      <c r="D23" s="120">
        <v>95884</v>
      </c>
      <c r="E23" s="120">
        <v>28466.17</v>
      </c>
      <c r="F23" s="121">
        <f t="shared" si="2"/>
        <v>0.29688133578073506</v>
      </c>
      <c r="G23" s="122"/>
    </row>
    <row r="24" spans="1:7" ht="14.25" customHeight="1">
      <c r="A24" s="350"/>
      <c r="B24" s="330"/>
      <c r="C24" s="135">
        <v>80195</v>
      </c>
      <c r="D24" s="120">
        <v>56579</v>
      </c>
      <c r="E24" s="120">
        <v>10753.46</v>
      </c>
      <c r="F24" s="121">
        <f t="shared" si="2"/>
        <v>0.19006097668746352</v>
      </c>
      <c r="G24" s="122"/>
    </row>
    <row r="25" spans="1:7" ht="13.5" customHeight="1">
      <c r="A25" s="350"/>
      <c r="B25" s="330"/>
      <c r="C25" s="135">
        <v>85410</v>
      </c>
      <c r="D25" s="120">
        <v>353580</v>
      </c>
      <c r="E25" s="120">
        <v>101144.06</v>
      </c>
      <c r="F25" s="121">
        <f t="shared" si="2"/>
        <v>0.28605707336387803</v>
      </c>
      <c r="G25" s="122"/>
    </row>
    <row r="26" spans="1:7" ht="16.5" customHeight="1">
      <c r="A26" s="350"/>
      <c r="B26" s="330"/>
      <c r="C26" s="135">
        <v>85415</v>
      </c>
      <c r="D26" s="120">
        <v>5000</v>
      </c>
      <c r="E26" s="120">
        <v>0</v>
      </c>
      <c r="F26" s="121">
        <f t="shared" si="2"/>
        <v>0</v>
      </c>
      <c r="G26" s="122"/>
    </row>
    <row r="27" spans="1:7" ht="16.5" customHeight="1" thickBot="1">
      <c r="A27" s="361"/>
      <c r="B27" s="331"/>
      <c r="C27" s="289">
        <v>90019</v>
      </c>
      <c r="D27" s="149">
        <v>24000</v>
      </c>
      <c r="E27" s="149">
        <v>0</v>
      </c>
      <c r="F27" s="290">
        <f t="shared" si="2"/>
        <v>0</v>
      </c>
      <c r="G27" s="150"/>
    </row>
    <row r="28" spans="1:7" ht="13.5" thickBot="1">
      <c r="A28" s="332" t="s">
        <v>21</v>
      </c>
      <c r="B28" s="333"/>
      <c r="C28" s="127" t="s">
        <v>22</v>
      </c>
      <c r="D28" s="128">
        <f>SUM(D20:D27)</f>
        <v>4138155</v>
      </c>
      <c r="E28" s="128">
        <f>SUM(E20:E27)</f>
        <v>1187705.7000000002</v>
      </c>
      <c r="F28" s="129">
        <f>E28/D28</f>
        <v>0.28701334290281544</v>
      </c>
      <c r="G28" s="130">
        <f>SUM(G20:G26)</f>
        <v>43239.86</v>
      </c>
    </row>
    <row r="29" spans="1:7" ht="14.25" customHeight="1">
      <c r="A29" s="337" t="s">
        <v>26</v>
      </c>
      <c r="B29" s="334" t="s">
        <v>27</v>
      </c>
      <c r="C29" s="131">
        <v>80102</v>
      </c>
      <c r="D29" s="132">
        <v>733660</v>
      </c>
      <c r="E29" s="132">
        <v>203920.89</v>
      </c>
      <c r="F29" s="133">
        <f t="shared" si="2"/>
        <v>0.27795012676171527</v>
      </c>
      <c r="G29" s="134"/>
    </row>
    <row r="30" spans="1:7" ht="12.75" customHeight="1">
      <c r="A30" s="315"/>
      <c r="B30" s="335"/>
      <c r="C30" s="135">
        <v>80111</v>
      </c>
      <c r="D30" s="120">
        <v>521807</v>
      </c>
      <c r="E30" s="120">
        <v>154675.47</v>
      </c>
      <c r="F30" s="121">
        <f t="shared" si="2"/>
        <v>0.2964227578395844</v>
      </c>
      <c r="G30" s="122"/>
    </row>
    <row r="31" spans="1:7" ht="12.75" customHeight="1">
      <c r="A31" s="315"/>
      <c r="B31" s="335"/>
      <c r="C31" s="135">
        <v>80134</v>
      </c>
      <c r="D31" s="120">
        <v>939104</v>
      </c>
      <c r="E31" s="120">
        <v>259771.21</v>
      </c>
      <c r="F31" s="121">
        <f t="shared" si="2"/>
        <v>0.2766160190990561</v>
      </c>
      <c r="G31" s="122"/>
    </row>
    <row r="32" spans="1:7" ht="14.25" customHeight="1">
      <c r="A32" s="315"/>
      <c r="B32" s="335"/>
      <c r="C32" s="135">
        <v>80148</v>
      </c>
      <c r="D32" s="120">
        <v>337846</v>
      </c>
      <c r="E32" s="120">
        <v>72379.71</v>
      </c>
      <c r="F32" s="121">
        <f t="shared" si="2"/>
        <v>0.21423876559142332</v>
      </c>
      <c r="G32" s="122"/>
    </row>
    <row r="33" spans="1:7" ht="13.5" customHeight="1">
      <c r="A33" s="315"/>
      <c r="B33" s="335"/>
      <c r="C33" s="135">
        <v>85403</v>
      </c>
      <c r="D33" s="120">
        <v>1139212</v>
      </c>
      <c r="E33" s="120">
        <v>315892.91</v>
      </c>
      <c r="F33" s="121">
        <f t="shared" si="2"/>
        <v>0.27729071498544605</v>
      </c>
      <c r="G33" s="122"/>
    </row>
    <row r="34" spans="1:7" ht="13.5" customHeight="1">
      <c r="A34" s="315"/>
      <c r="B34" s="335"/>
      <c r="C34" s="135">
        <v>85415</v>
      </c>
      <c r="D34" s="120">
        <v>5000</v>
      </c>
      <c r="E34" s="120">
        <v>2500</v>
      </c>
      <c r="F34" s="121">
        <f t="shared" si="2"/>
        <v>0.5</v>
      </c>
      <c r="G34" s="122"/>
    </row>
    <row r="35" spans="1:7" ht="14.25" customHeight="1">
      <c r="A35" s="315"/>
      <c r="B35" s="335"/>
      <c r="C35" s="135">
        <v>85417</v>
      </c>
      <c r="D35" s="120">
        <v>3000</v>
      </c>
      <c r="E35" s="120">
        <v>0</v>
      </c>
      <c r="F35" s="121">
        <f>E35/D35</f>
        <v>0</v>
      </c>
      <c r="G35" s="122"/>
    </row>
    <row r="36" spans="1:7" ht="17.25" customHeight="1" thickBot="1">
      <c r="A36" s="338"/>
      <c r="B36" s="336"/>
      <c r="C36" s="123">
        <v>85495</v>
      </c>
      <c r="D36" s="124">
        <v>32801</v>
      </c>
      <c r="E36" s="124">
        <v>0</v>
      </c>
      <c r="F36" s="125">
        <f>E36/D36</f>
        <v>0</v>
      </c>
      <c r="G36" s="126"/>
    </row>
    <row r="37" spans="1:7" ht="12.75" customHeight="1" thickBot="1">
      <c r="A37" s="332" t="s">
        <v>21</v>
      </c>
      <c r="B37" s="333"/>
      <c r="C37" s="127" t="s">
        <v>22</v>
      </c>
      <c r="D37" s="128">
        <f>SUM(D29:D36)</f>
        <v>3712430</v>
      </c>
      <c r="E37" s="128">
        <f>SUM(E29:E36)</f>
        <v>1009140.19</v>
      </c>
      <c r="F37" s="129">
        <f>E37/D37</f>
        <v>0.27182739876576795</v>
      </c>
      <c r="G37" s="130">
        <f>SUM(G29:G36)</f>
        <v>0</v>
      </c>
    </row>
    <row r="38" spans="1:7" ht="15" customHeight="1">
      <c r="A38" s="338" t="s">
        <v>28</v>
      </c>
      <c r="B38" s="336" t="s">
        <v>29</v>
      </c>
      <c r="C38" s="136">
        <v>85406</v>
      </c>
      <c r="D38" s="124">
        <v>701847</v>
      </c>
      <c r="E38" s="124">
        <v>197421.85</v>
      </c>
      <c r="F38" s="121">
        <f t="shared" si="2"/>
        <v>0.2812890131324918</v>
      </c>
      <c r="G38" s="126"/>
    </row>
    <row r="39" spans="1:7" ht="15.75" customHeight="1" thickBot="1">
      <c r="A39" s="338"/>
      <c r="B39" s="359"/>
      <c r="C39" s="136">
        <v>85495</v>
      </c>
      <c r="D39" s="124">
        <v>281904.82</v>
      </c>
      <c r="E39" s="124">
        <v>138226.48</v>
      </c>
      <c r="F39" s="125">
        <f t="shared" si="2"/>
        <v>0.49033031787111697</v>
      </c>
      <c r="G39" s="126"/>
    </row>
    <row r="40" spans="1:7" ht="13.5" thickBot="1">
      <c r="A40" s="332" t="s">
        <v>21</v>
      </c>
      <c r="B40" s="333"/>
      <c r="C40" s="127" t="s">
        <v>22</v>
      </c>
      <c r="D40" s="128">
        <f>SUM(D38:D39)</f>
        <v>983751.8200000001</v>
      </c>
      <c r="E40" s="128">
        <f>SUM(E38:E39)</f>
        <v>335648.33</v>
      </c>
      <c r="F40" s="129">
        <f>E40/D40</f>
        <v>0.3411920803358717</v>
      </c>
      <c r="G40" s="130">
        <f>SUM(G38:G39)</f>
        <v>0</v>
      </c>
    </row>
    <row r="41" spans="1:7" ht="13.5" customHeight="1">
      <c r="A41" s="337" t="s">
        <v>30</v>
      </c>
      <c r="B41" s="334" t="s">
        <v>134</v>
      </c>
      <c r="C41" s="131">
        <v>85156</v>
      </c>
      <c r="D41" s="132">
        <v>38189</v>
      </c>
      <c r="E41" s="132">
        <v>7066.8</v>
      </c>
      <c r="F41" s="133">
        <f t="shared" si="2"/>
        <v>0.18504805048574197</v>
      </c>
      <c r="G41" s="134">
        <v>2059.2</v>
      </c>
    </row>
    <row r="42" spans="1:7" ht="15.75" customHeight="1">
      <c r="A42" s="315"/>
      <c r="B42" s="335"/>
      <c r="C42" s="135">
        <v>85201</v>
      </c>
      <c r="D42" s="120">
        <v>1891436</v>
      </c>
      <c r="E42" s="120">
        <v>460978.13</v>
      </c>
      <c r="F42" s="121">
        <f t="shared" si="2"/>
        <v>0.24371859793299905</v>
      </c>
      <c r="G42" s="122"/>
    </row>
    <row r="43" spans="1:7" ht="14.25" customHeight="1">
      <c r="A43" s="315"/>
      <c r="B43" s="335"/>
      <c r="C43" s="135">
        <v>85446</v>
      </c>
      <c r="D43" s="120">
        <v>2930</v>
      </c>
      <c r="E43" s="120">
        <v>250</v>
      </c>
      <c r="F43" s="121">
        <f t="shared" si="2"/>
        <v>0.08532423208191127</v>
      </c>
      <c r="G43" s="122"/>
    </row>
    <row r="44" spans="1:7" ht="16.5" customHeight="1" thickBot="1">
      <c r="A44" s="338"/>
      <c r="B44" s="336"/>
      <c r="C44" s="136">
        <v>85495</v>
      </c>
      <c r="D44" s="124">
        <v>289754</v>
      </c>
      <c r="E44" s="124">
        <v>83511.84</v>
      </c>
      <c r="F44" s="125">
        <f t="shared" si="2"/>
        <v>0.28821634904091054</v>
      </c>
      <c r="G44" s="126"/>
    </row>
    <row r="45" spans="1:7" ht="13.5" thickBot="1">
      <c r="A45" s="332" t="s">
        <v>21</v>
      </c>
      <c r="B45" s="333"/>
      <c r="C45" s="127" t="s">
        <v>22</v>
      </c>
      <c r="D45" s="128">
        <f>SUM(D41:D44)</f>
        <v>2222309</v>
      </c>
      <c r="E45" s="128">
        <f>SUM(E41:E44)</f>
        <v>551806.77</v>
      </c>
      <c r="F45" s="129">
        <f aca="true" t="shared" si="3" ref="F45:F64">E45/D45</f>
        <v>0.24830335025417258</v>
      </c>
      <c r="G45" s="130">
        <f>SUM(G41:G44)</f>
        <v>2059.2</v>
      </c>
    </row>
    <row r="46" spans="1:7" ht="23.25" customHeight="1" thickBot="1">
      <c r="A46" s="42" t="s">
        <v>31</v>
      </c>
      <c r="B46" s="59" t="s">
        <v>121</v>
      </c>
      <c r="C46" s="140">
        <v>85202</v>
      </c>
      <c r="D46" s="141">
        <v>1165036</v>
      </c>
      <c r="E46" s="141">
        <v>298484.52</v>
      </c>
      <c r="F46" s="142">
        <f t="shared" si="3"/>
        <v>0.25620197144122586</v>
      </c>
      <c r="G46" s="143">
        <v>26302.78</v>
      </c>
    </row>
    <row r="47" spans="1:7" ht="13.5" thickBot="1">
      <c r="A47" s="347" t="s">
        <v>21</v>
      </c>
      <c r="B47" s="348"/>
      <c r="C47" s="144" t="s">
        <v>22</v>
      </c>
      <c r="D47" s="128">
        <f>D46</f>
        <v>1165036</v>
      </c>
      <c r="E47" s="128">
        <f>E46</f>
        <v>298484.52</v>
      </c>
      <c r="F47" s="145">
        <f t="shared" si="3"/>
        <v>0.25620197144122586</v>
      </c>
      <c r="G47" s="130">
        <f>G46</f>
        <v>26302.78</v>
      </c>
    </row>
    <row r="48" spans="1:7" s="14" customFormat="1" ht="12.75" customHeight="1">
      <c r="A48" s="350" t="s">
        <v>33</v>
      </c>
      <c r="B48" s="349" t="s">
        <v>34</v>
      </c>
      <c r="C48" s="146">
        <v>85154</v>
      </c>
      <c r="D48" s="147">
        <v>500</v>
      </c>
      <c r="E48" s="147">
        <v>0</v>
      </c>
      <c r="F48" s="133">
        <f t="shared" si="3"/>
        <v>0</v>
      </c>
      <c r="G48" s="148"/>
    </row>
    <row r="49" spans="1:7" ht="12.75" customHeight="1">
      <c r="A49" s="350"/>
      <c r="B49" s="349"/>
      <c r="C49" s="119">
        <v>85201</v>
      </c>
      <c r="D49" s="120">
        <v>168709</v>
      </c>
      <c r="E49" s="120">
        <v>43843.12</v>
      </c>
      <c r="F49" s="121">
        <f t="shared" si="3"/>
        <v>0.2598742212922844</v>
      </c>
      <c r="G49" s="122"/>
    </row>
    <row r="50" spans="1:7" ht="12.75">
      <c r="A50" s="350"/>
      <c r="B50" s="349"/>
      <c r="C50" s="119">
        <v>85204</v>
      </c>
      <c r="D50" s="120">
        <v>1016791</v>
      </c>
      <c r="E50" s="120">
        <v>244382.39</v>
      </c>
      <c r="F50" s="121">
        <f t="shared" si="3"/>
        <v>0.24034672808866328</v>
      </c>
      <c r="G50" s="122"/>
    </row>
    <row r="51" spans="1:7" ht="12.75">
      <c r="A51" s="350"/>
      <c r="B51" s="349"/>
      <c r="C51" s="119">
        <v>85205</v>
      </c>
      <c r="D51" s="120">
        <v>357000</v>
      </c>
      <c r="E51" s="120">
        <v>96239.21</v>
      </c>
      <c r="F51" s="121">
        <f t="shared" si="3"/>
        <v>0.26957761904761907</v>
      </c>
      <c r="G51" s="122"/>
    </row>
    <row r="52" spans="1:7" ht="12.75">
      <c r="A52" s="350"/>
      <c r="B52" s="349"/>
      <c r="C52" s="119">
        <v>85218</v>
      </c>
      <c r="D52" s="120">
        <v>646291</v>
      </c>
      <c r="E52" s="120">
        <v>173733.08</v>
      </c>
      <c r="F52" s="121">
        <f t="shared" si="3"/>
        <v>0.26881556450577215</v>
      </c>
      <c r="G52" s="122"/>
    </row>
    <row r="53" spans="1:7" ht="12.75">
      <c r="A53" s="350"/>
      <c r="B53" s="349"/>
      <c r="C53" s="119">
        <v>85220</v>
      </c>
      <c r="D53" s="120">
        <v>95570</v>
      </c>
      <c r="E53" s="120">
        <v>17163.72</v>
      </c>
      <c r="F53" s="121">
        <f t="shared" si="3"/>
        <v>0.17959317777545256</v>
      </c>
      <c r="G53" s="122"/>
    </row>
    <row r="54" spans="1:7" ht="12.75">
      <c r="A54" s="350"/>
      <c r="B54" s="349"/>
      <c r="C54" s="119">
        <v>85295</v>
      </c>
      <c r="D54" s="120">
        <v>30604</v>
      </c>
      <c r="E54" s="120">
        <v>5196.43</v>
      </c>
      <c r="F54" s="121">
        <f t="shared" si="3"/>
        <v>0.16979577832963014</v>
      </c>
      <c r="G54" s="122"/>
    </row>
    <row r="55" spans="1:7" ht="12.75">
      <c r="A55" s="350"/>
      <c r="B55" s="349"/>
      <c r="C55" s="119">
        <v>85324</v>
      </c>
      <c r="D55" s="120">
        <v>33323</v>
      </c>
      <c r="E55" s="120">
        <v>7553.87</v>
      </c>
      <c r="F55" s="121">
        <f t="shared" si="3"/>
        <v>0.22668637277556042</v>
      </c>
      <c r="G55" s="122"/>
    </row>
    <row r="56" spans="1:7" ht="13.5" thickBot="1">
      <c r="A56" s="350"/>
      <c r="B56" s="349"/>
      <c r="C56" s="119">
        <v>85395</v>
      </c>
      <c r="D56" s="120">
        <v>95806</v>
      </c>
      <c r="E56" s="120">
        <v>0</v>
      </c>
      <c r="F56" s="121">
        <f>E56/D56</f>
        <v>0</v>
      </c>
      <c r="G56" s="122"/>
    </row>
    <row r="57" spans="1:7" ht="13.5" thickBot="1">
      <c r="A57" s="332" t="s">
        <v>21</v>
      </c>
      <c r="B57" s="351"/>
      <c r="C57" s="185" t="s">
        <v>22</v>
      </c>
      <c r="D57" s="137">
        <f>SUM(D48:D56)</f>
        <v>2444594</v>
      </c>
      <c r="E57" s="137">
        <f>SUM(E48:E56)</f>
        <v>588111.8200000001</v>
      </c>
      <c r="F57" s="138">
        <f>E57/D57</f>
        <v>0.24057648018443964</v>
      </c>
      <c r="G57" s="139">
        <f>SUM(G48:G56)</f>
        <v>0</v>
      </c>
    </row>
    <row r="58" spans="1:7" ht="12.75">
      <c r="A58" s="15"/>
      <c r="B58" s="16"/>
      <c r="C58" s="17"/>
      <c r="D58" s="87"/>
      <c r="E58" s="87"/>
      <c r="F58" s="18"/>
      <c r="G58" s="87"/>
    </row>
    <row r="59" spans="1:7" ht="13.5" thickBot="1">
      <c r="A59" s="19"/>
      <c r="B59" s="19"/>
      <c r="C59" s="19"/>
      <c r="D59" s="88"/>
      <c r="E59" s="88"/>
      <c r="F59" s="19"/>
      <c r="G59" s="88"/>
    </row>
    <row r="60" spans="1:7" ht="36.75" thickBot="1">
      <c r="A60" s="186" t="s">
        <v>13</v>
      </c>
      <c r="B60" s="187" t="s">
        <v>14</v>
      </c>
      <c r="C60" s="188" t="s">
        <v>15</v>
      </c>
      <c r="D60" s="189" t="s">
        <v>16</v>
      </c>
      <c r="E60" s="168" t="s">
        <v>206</v>
      </c>
      <c r="F60" s="188" t="s">
        <v>17</v>
      </c>
      <c r="G60" s="190" t="s">
        <v>18</v>
      </c>
    </row>
    <row r="61" spans="1:7" ht="13.5" thickBot="1">
      <c r="A61" s="191">
        <v>1</v>
      </c>
      <c r="B61" s="192">
        <v>2</v>
      </c>
      <c r="C61" s="192">
        <v>3</v>
      </c>
      <c r="D61" s="193">
        <v>4</v>
      </c>
      <c r="E61" s="193">
        <v>5</v>
      </c>
      <c r="F61" s="192">
        <v>6</v>
      </c>
      <c r="G61" s="194">
        <v>7</v>
      </c>
    </row>
    <row r="62" spans="1:7" ht="12.75" customHeight="1">
      <c r="A62" s="350" t="s">
        <v>35</v>
      </c>
      <c r="B62" s="330" t="s">
        <v>36</v>
      </c>
      <c r="C62" s="131">
        <v>85156</v>
      </c>
      <c r="D62" s="132">
        <v>1465811</v>
      </c>
      <c r="E62" s="132">
        <v>423229.2</v>
      </c>
      <c r="F62" s="133">
        <f t="shared" si="3"/>
        <v>0.2887338135680521</v>
      </c>
      <c r="G62" s="134">
        <v>140087.66</v>
      </c>
    </row>
    <row r="63" spans="1:7" ht="12.75" customHeight="1">
      <c r="A63" s="350"/>
      <c r="B63" s="330"/>
      <c r="C63" s="136">
        <v>85333</v>
      </c>
      <c r="D63" s="124">
        <v>1501021</v>
      </c>
      <c r="E63" s="149">
        <v>453179.36</v>
      </c>
      <c r="F63" s="121">
        <f t="shared" si="3"/>
        <v>0.3019140704893536</v>
      </c>
      <c r="G63" s="150">
        <v>393.6</v>
      </c>
    </row>
    <row r="64" spans="1:7" ht="12.75" customHeight="1" thickBot="1">
      <c r="A64" s="350"/>
      <c r="B64" s="330"/>
      <c r="C64" s="136">
        <v>85395</v>
      </c>
      <c r="D64" s="124">
        <v>170263.7</v>
      </c>
      <c r="E64" s="124">
        <v>19513.52</v>
      </c>
      <c r="F64" s="121">
        <f t="shared" si="3"/>
        <v>0.11460763509779241</v>
      </c>
      <c r="G64" s="126"/>
    </row>
    <row r="65" spans="1:7" ht="13.5" thickBot="1">
      <c r="A65" s="332" t="s">
        <v>21</v>
      </c>
      <c r="B65" s="333"/>
      <c r="C65" s="127" t="s">
        <v>22</v>
      </c>
      <c r="D65" s="128">
        <f>SUM(D62:D64)</f>
        <v>3137095.7</v>
      </c>
      <c r="E65" s="128">
        <f>SUM(E62:E64)</f>
        <v>895922.0800000001</v>
      </c>
      <c r="F65" s="129">
        <f aca="true" t="shared" si="4" ref="F65:F72">E65/D65</f>
        <v>0.2855896554255581</v>
      </c>
      <c r="G65" s="130">
        <f>SUM(G62:G64)</f>
        <v>140481.26</v>
      </c>
    </row>
    <row r="66" spans="1:7" ht="17.25" customHeight="1" thickBot="1">
      <c r="A66" s="37" t="s">
        <v>37</v>
      </c>
      <c r="B66" s="38" t="s">
        <v>38</v>
      </c>
      <c r="C66" s="151">
        <v>60014</v>
      </c>
      <c r="D66" s="141">
        <v>10773673</v>
      </c>
      <c r="E66" s="141">
        <v>507966.1</v>
      </c>
      <c r="F66" s="142">
        <f t="shared" si="4"/>
        <v>0.04714883215779799</v>
      </c>
      <c r="G66" s="143">
        <v>34687.62</v>
      </c>
    </row>
    <row r="67" spans="1:7" ht="13.5" thickBot="1">
      <c r="A67" s="343" t="s">
        <v>21</v>
      </c>
      <c r="B67" s="344"/>
      <c r="C67" s="127" t="s">
        <v>22</v>
      </c>
      <c r="D67" s="128">
        <f>D66</f>
        <v>10773673</v>
      </c>
      <c r="E67" s="128">
        <f>E66</f>
        <v>507966.1</v>
      </c>
      <c r="F67" s="145">
        <f t="shared" si="4"/>
        <v>0.04714883215779799</v>
      </c>
      <c r="G67" s="130">
        <f>G66</f>
        <v>34687.62</v>
      </c>
    </row>
    <row r="68" spans="1:7" ht="39" customHeight="1" thickBot="1">
      <c r="A68" s="42" t="s">
        <v>39</v>
      </c>
      <c r="B68" s="43" t="s">
        <v>40</v>
      </c>
      <c r="C68" s="140">
        <v>71015</v>
      </c>
      <c r="D68" s="311">
        <v>259503</v>
      </c>
      <c r="E68" s="212">
        <v>74115.11</v>
      </c>
      <c r="F68" s="313">
        <f>E69/D69</f>
        <v>0.28560405852726173</v>
      </c>
      <c r="G68" s="152"/>
    </row>
    <row r="69" spans="1:7" ht="14.25" customHeight="1" thickBot="1">
      <c r="A69" s="36"/>
      <c r="B69" s="41" t="s">
        <v>21</v>
      </c>
      <c r="C69" s="327" t="s">
        <v>22</v>
      </c>
      <c r="D69" s="339">
        <f>D68</f>
        <v>259503</v>
      </c>
      <c r="E69" s="341">
        <f>E68</f>
        <v>74115.11</v>
      </c>
      <c r="F69" s="345">
        <f>E69/D69</f>
        <v>0.28560405852726173</v>
      </c>
      <c r="G69" s="325">
        <f>G68</f>
        <v>0</v>
      </c>
    </row>
    <row r="70" spans="1:7" ht="39" customHeight="1" hidden="1" thickBot="1">
      <c r="A70" s="39"/>
      <c r="B70" s="40"/>
      <c r="C70" s="328"/>
      <c r="D70" s="340"/>
      <c r="E70" s="342"/>
      <c r="F70" s="346"/>
      <c r="G70" s="326"/>
    </row>
    <row r="71" spans="1:7" ht="26.25" thickBot="1">
      <c r="A71" s="92" t="s">
        <v>41</v>
      </c>
      <c r="B71" s="91" t="s">
        <v>42</v>
      </c>
      <c r="C71" s="153">
        <v>75411</v>
      </c>
      <c r="D71" s="312">
        <v>3036000</v>
      </c>
      <c r="E71" s="211">
        <v>830974.3</v>
      </c>
      <c r="F71" s="154">
        <f t="shared" si="4"/>
        <v>0.27370694993412387</v>
      </c>
      <c r="G71" s="155">
        <v>8781.98</v>
      </c>
    </row>
    <row r="72" spans="1:7" ht="15.75" customHeight="1" thickBot="1">
      <c r="A72" s="332" t="s">
        <v>21</v>
      </c>
      <c r="B72" s="333"/>
      <c r="C72" s="127" t="s">
        <v>22</v>
      </c>
      <c r="D72" s="128">
        <f>SUM(D71:D71)</f>
        <v>3036000</v>
      </c>
      <c r="E72" s="128">
        <f>SUM(E71:E71)</f>
        <v>830974.3</v>
      </c>
      <c r="F72" s="129">
        <f t="shared" si="4"/>
        <v>0.27370694993412387</v>
      </c>
      <c r="G72" s="130">
        <f>SUM(G71:G71)</f>
        <v>8781.98</v>
      </c>
    </row>
    <row r="73" spans="1:7" ht="12.75">
      <c r="A73" s="354" t="s">
        <v>43</v>
      </c>
      <c r="B73" s="329" t="s">
        <v>44</v>
      </c>
      <c r="C73" s="156" t="s">
        <v>45</v>
      </c>
      <c r="D73" s="132">
        <v>45000</v>
      </c>
      <c r="E73" s="132">
        <v>0</v>
      </c>
      <c r="F73" s="133">
        <f>E73/D73</f>
        <v>0</v>
      </c>
      <c r="G73" s="134"/>
    </row>
    <row r="74" spans="1:7" ht="12.75">
      <c r="A74" s="355"/>
      <c r="B74" s="330"/>
      <c r="C74" s="157" t="s">
        <v>46</v>
      </c>
      <c r="D74" s="120">
        <v>2500</v>
      </c>
      <c r="E74" s="120">
        <v>0</v>
      </c>
      <c r="F74" s="121">
        <f aca="true" t="shared" si="5" ref="F74:F98">E74/D74</f>
        <v>0</v>
      </c>
      <c r="G74" s="122"/>
    </row>
    <row r="75" spans="1:7" ht="12.75">
      <c r="A75" s="355"/>
      <c r="B75" s="330"/>
      <c r="C75" s="157" t="s">
        <v>47</v>
      </c>
      <c r="D75" s="120">
        <v>164461</v>
      </c>
      <c r="E75" s="120">
        <v>40073.46</v>
      </c>
      <c r="F75" s="121">
        <f t="shared" si="5"/>
        <v>0.24366542827782878</v>
      </c>
      <c r="G75" s="122"/>
    </row>
    <row r="76" spans="1:7" ht="12.75">
      <c r="A76" s="355"/>
      <c r="B76" s="330"/>
      <c r="C76" s="157" t="s">
        <v>48</v>
      </c>
      <c r="D76" s="120">
        <v>53616</v>
      </c>
      <c r="E76" s="120">
        <v>0</v>
      </c>
      <c r="F76" s="121">
        <f t="shared" si="5"/>
        <v>0</v>
      </c>
      <c r="G76" s="122"/>
    </row>
    <row r="77" spans="1:7" ht="12.75">
      <c r="A77" s="355"/>
      <c r="B77" s="330"/>
      <c r="C77" s="157" t="s">
        <v>131</v>
      </c>
      <c r="D77" s="120">
        <v>200000</v>
      </c>
      <c r="E77" s="120">
        <v>0</v>
      </c>
      <c r="F77" s="121">
        <f t="shared" si="5"/>
        <v>0</v>
      </c>
      <c r="G77" s="122"/>
    </row>
    <row r="78" spans="1:7" ht="12.75">
      <c r="A78" s="355"/>
      <c r="B78" s="330"/>
      <c r="C78" s="157" t="s">
        <v>176</v>
      </c>
      <c r="D78" s="120">
        <v>2589</v>
      </c>
      <c r="E78" s="120">
        <v>0</v>
      </c>
      <c r="F78" s="121">
        <f t="shared" si="5"/>
        <v>0</v>
      </c>
      <c r="G78" s="122"/>
    </row>
    <row r="79" spans="1:7" ht="12.75">
      <c r="A79" s="355"/>
      <c r="B79" s="330"/>
      <c r="C79" s="157" t="s">
        <v>49</v>
      </c>
      <c r="D79" s="120">
        <v>123678</v>
      </c>
      <c r="E79" s="120">
        <v>29292.1</v>
      </c>
      <c r="F79" s="121">
        <f t="shared" si="5"/>
        <v>0.23684163715454648</v>
      </c>
      <c r="G79" s="122">
        <v>885.06</v>
      </c>
    </row>
    <row r="80" spans="1:7" ht="12.75">
      <c r="A80" s="355"/>
      <c r="B80" s="330"/>
      <c r="C80" s="157" t="s">
        <v>50</v>
      </c>
      <c r="D80" s="120">
        <v>48000</v>
      </c>
      <c r="E80" s="120">
        <v>1500</v>
      </c>
      <c r="F80" s="121">
        <f t="shared" si="5"/>
        <v>0.03125</v>
      </c>
      <c r="G80" s="122"/>
    </row>
    <row r="81" spans="1:7" ht="12.75">
      <c r="A81" s="355"/>
      <c r="B81" s="330"/>
      <c r="C81" s="157" t="s">
        <v>51</v>
      </c>
      <c r="D81" s="120">
        <v>3000</v>
      </c>
      <c r="E81" s="120">
        <v>0</v>
      </c>
      <c r="F81" s="121">
        <f t="shared" si="5"/>
        <v>0</v>
      </c>
      <c r="G81" s="122"/>
    </row>
    <row r="82" spans="1:7" ht="12.75">
      <c r="A82" s="355"/>
      <c r="B82" s="330"/>
      <c r="C82" s="157" t="s">
        <v>177</v>
      </c>
      <c r="D82" s="120">
        <v>189896</v>
      </c>
      <c r="E82" s="120">
        <v>38469.19</v>
      </c>
      <c r="F82" s="121">
        <f t="shared" si="5"/>
        <v>0.20258030711547376</v>
      </c>
      <c r="G82" s="122">
        <v>1056.23</v>
      </c>
    </row>
    <row r="83" spans="1:7" ht="12.75">
      <c r="A83" s="355"/>
      <c r="B83" s="330"/>
      <c r="C83" s="157" t="s">
        <v>52</v>
      </c>
      <c r="D83" s="120">
        <v>112654</v>
      </c>
      <c r="E83" s="120">
        <v>32677</v>
      </c>
      <c r="F83" s="121">
        <f t="shared" si="5"/>
        <v>0.290065155254141</v>
      </c>
      <c r="G83" s="122"/>
    </row>
    <row r="84" spans="1:7" ht="12.75">
      <c r="A84" s="355"/>
      <c r="B84" s="330"/>
      <c r="C84" s="157" t="s">
        <v>53</v>
      </c>
      <c r="D84" s="120">
        <v>3520</v>
      </c>
      <c r="E84" s="120">
        <v>0</v>
      </c>
      <c r="F84" s="121">
        <f t="shared" si="5"/>
        <v>0</v>
      </c>
      <c r="G84" s="122"/>
    </row>
    <row r="85" spans="1:7" ht="12.75">
      <c r="A85" s="355"/>
      <c r="B85" s="330"/>
      <c r="C85" s="157" t="s">
        <v>54</v>
      </c>
      <c r="D85" s="120">
        <v>177837</v>
      </c>
      <c r="E85" s="120">
        <v>33246.76</v>
      </c>
      <c r="F85" s="121">
        <f t="shared" si="5"/>
        <v>0.18695074703239484</v>
      </c>
      <c r="G85" s="122">
        <v>1333.47</v>
      </c>
    </row>
    <row r="86" spans="1:7" ht="12.75">
      <c r="A86" s="355"/>
      <c r="B86" s="330"/>
      <c r="C86" s="157" t="s">
        <v>55</v>
      </c>
      <c r="D86" s="120">
        <v>2829751</v>
      </c>
      <c r="E86" s="120">
        <v>759249.09</v>
      </c>
      <c r="F86" s="121">
        <f t="shared" si="5"/>
        <v>0.26830950497057865</v>
      </c>
      <c r="G86" s="122">
        <v>20449.1</v>
      </c>
    </row>
    <row r="87" spans="1:7" ht="12.75">
      <c r="A87" s="355"/>
      <c r="B87" s="330"/>
      <c r="C87" s="157" t="s">
        <v>56</v>
      </c>
      <c r="D87" s="120">
        <v>12006</v>
      </c>
      <c r="E87" s="120">
        <v>0</v>
      </c>
      <c r="F87" s="121">
        <f t="shared" si="5"/>
        <v>0</v>
      </c>
      <c r="G87" s="122"/>
    </row>
    <row r="88" spans="1:7" ht="12.75">
      <c r="A88" s="355"/>
      <c r="B88" s="330"/>
      <c r="C88" s="157" t="s">
        <v>109</v>
      </c>
      <c r="D88" s="120">
        <v>58150</v>
      </c>
      <c r="E88" s="120">
        <v>4558</v>
      </c>
      <c r="F88" s="121">
        <f t="shared" si="5"/>
        <v>0.07838349097162511</v>
      </c>
      <c r="G88" s="122"/>
    </row>
    <row r="89" spans="1:7" ht="12.75">
      <c r="A89" s="355"/>
      <c r="B89" s="330"/>
      <c r="C89" s="157" t="s">
        <v>57</v>
      </c>
      <c r="D89" s="120">
        <v>17088</v>
      </c>
      <c r="E89" s="120">
        <v>5905.92</v>
      </c>
      <c r="F89" s="121">
        <f t="shared" si="5"/>
        <v>0.34561797752808987</v>
      </c>
      <c r="G89" s="122"/>
    </row>
    <row r="90" spans="1:7" ht="12.75">
      <c r="A90" s="355"/>
      <c r="B90" s="330"/>
      <c r="C90" s="157" t="s">
        <v>125</v>
      </c>
      <c r="D90" s="120">
        <v>70809</v>
      </c>
      <c r="E90" s="120">
        <v>18276.5</v>
      </c>
      <c r="F90" s="121">
        <f t="shared" si="5"/>
        <v>0.2581098447937409</v>
      </c>
      <c r="G90" s="122">
        <v>201.37</v>
      </c>
    </row>
    <row r="91" spans="1:7" ht="12.75">
      <c r="A91" s="355"/>
      <c r="B91" s="330"/>
      <c r="C91" s="157" t="s">
        <v>58</v>
      </c>
      <c r="D91" s="120">
        <v>1157143</v>
      </c>
      <c r="E91" s="120">
        <v>60832.01</v>
      </c>
      <c r="F91" s="121">
        <f t="shared" si="5"/>
        <v>0.05257086634927576</v>
      </c>
      <c r="G91" s="122"/>
    </row>
    <row r="92" spans="1:7" ht="12.75">
      <c r="A92" s="355"/>
      <c r="B92" s="20" t="s">
        <v>185</v>
      </c>
      <c r="C92" s="157" t="s">
        <v>188</v>
      </c>
      <c r="D92" s="120">
        <v>2908001</v>
      </c>
      <c r="E92" s="120">
        <v>796821</v>
      </c>
      <c r="F92" s="121">
        <f t="shared" si="5"/>
        <v>0.27400987826345313</v>
      </c>
      <c r="G92" s="122"/>
    </row>
    <row r="93" spans="1:7" ht="12.75">
      <c r="A93" s="355"/>
      <c r="B93" s="20" t="s">
        <v>186</v>
      </c>
      <c r="C93" s="157" t="s">
        <v>187</v>
      </c>
      <c r="D93" s="120">
        <v>110507</v>
      </c>
      <c r="E93" s="120">
        <v>30860</v>
      </c>
      <c r="F93" s="121">
        <f t="shared" si="5"/>
        <v>0.279258327526763</v>
      </c>
      <c r="G93" s="122"/>
    </row>
    <row r="94" spans="1:7" ht="12.75">
      <c r="A94" s="355"/>
      <c r="B94" s="357"/>
      <c r="C94" s="157" t="s">
        <v>59</v>
      </c>
      <c r="D94" s="120">
        <v>56298</v>
      </c>
      <c r="E94" s="120">
        <v>1699.49</v>
      </c>
      <c r="F94" s="121">
        <f t="shared" si="5"/>
        <v>0.030187395644605493</v>
      </c>
      <c r="G94" s="122">
        <v>4200</v>
      </c>
    </row>
    <row r="95" spans="1:7" ht="12.75">
      <c r="A95" s="355"/>
      <c r="B95" s="357"/>
      <c r="C95" s="157" t="s">
        <v>132</v>
      </c>
      <c r="D95" s="120">
        <v>866983</v>
      </c>
      <c r="E95" s="120">
        <v>180390</v>
      </c>
      <c r="F95" s="121">
        <f t="shared" si="5"/>
        <v>0.20806636346964127</v>
      </c>
      <c r="G95" s="122"/>
    </row>
    <row r="96" spans="1:7" ht="12.75">
      <c r="A96" s="355"/>
      <c r="B96" s="357"/>
      <c r="C96" s="157" t="s">
        <v>133</v>
      </c>
      <c r="D96" s="120">
        <v>845130</v>
      </c>
      <c r="E96" s="120">
        <v>244054.41</v>
      </c>
      <c r="F96" s="121">
        <f t="shared" si="5"/>
        <v>0.28877735969614143</v>
      </c>
      <c r="G96" s="122"/>
    </row>
    <row r="97" spans="1:7" ht="12.75">
      <c r="A97" s="355"/>
      <c r="B97" s="357"/>
      <c r="C97" s="157" t="s">
        <v>60</v>
      </c>
      <c r="D97" s="120">
        <v>52380</v>
      </c>
      <c r="E97" s="120">
        <v>6926.49</v>
      </c>
      <c r="F97" s="121">
        <f t="shared" si="5"/>
        <v>0.13223539518900343</v>
      </c>
      <c r="G97" s="122"/>
    </row>
    <row r="98" spans="1:7" ht="12.75">
      <c r="A98" s="355"/>
      <c r="B98" s="357"/>
      <c r="C98" s="157" t="s">
        <v>123</v>
      </c>
      <c r="D98" s="120">
        <v>60015</v>
      </c>
      <c r="E98" s="120">
        <v>15000</v>
      </c>
      <c r="F98" s="121">
        <f t="shared" si="5"/>
        <v>0.24993751562109473</v>
      </c>
      <c r="G98" s="122"/>
    </row>
    <row r="99" spans="1:7" ht="12.75">
      <c r="A99" s="355"/>
      <c r="B99" s="357"/>
      <c r="C99" s="157" t="s">
        <v>61</v>
      </c>
      <c r="D99" s="120">
        <v>15860</v>
      </c>
      <c r="E99" s="120">
        <v>4794.28</v>
      </c>
      <c r="F99" s="121">
        <f aca="true" t="shared" si="6" ref="F99:F110">E99/D99</f>
        <v>0.30228751576292556</v>
      </c>
      <c r="G99" s="122"/>
    </row>
    <row r="100" spans="1:7" ht="12.75">
      <c r="A100" s="355"/>
      <c r="B100" s="357"/>
      <c r="C100" s="157" t="s">
        <v>171</v>
      </c>
      <c r="D100" s="120">
        <v>44920</v>
      </c>
      <c r="E100" s="120">
        <v>9015</v>
      </c>
      <c r="F100" s="121">
        <f t="shared" si="6"/>
        <v>0.2006901157613535</v>
      </c>
      <c r="G100" s="122"/>
    </row>
    <row r="101" spans="1:7" ht="12.75">
      <c r="A101" s="355"/>
      <c r="B101" s="357"/>
      <c r="C101" s="157" t="s">
        <v>214</v>
      </c>
      <c r="D101" s="120">
        <v>370</v>
      </c>
      <c r="E101" s="120">
        <v>138.75</v>
      </c>
      <c r="F101" s="121">
        <f t="shared" si="6"/>
        <v>0.375</v>
      </c>
      <c r="G101" s="122"/>
    </row>
    <row r="102" spans="1:7" ht="12.75">
      <c r="A102" s="355"/>
      <c r="B102" s="357"/>
      <c r="C102" s="157" t="s">
        <v>215</v>
      </c>
      <c r="D102" s="120">
        <v>6000</v>
      </c>
      <c r="E102" s="120">
        <v>0</v>
      </c>
      <c r="F102" s="121">
        <f t="shared" si="6"/>
        <v>0</v>
      </c>
      <c r="G102" s="122"/>
    </row>
    <row r="103" spans="1:7" ht="12.75">
      <c r="A103" s="355"/>
      <c r="B103" s="357"/>
      <c r="C103" s="157" t="s">
        <v>172</v>
      </c>
      <c r="D103" s="120">
        <v>96000</v>
      </c>
      <c r="E103" s="120">
        <v>500.28</v>
      </c>
      <c r="F103" s="121">
        <f t="shared" si="6"/>
        <v>0.00521125</v>
      </c>
      <c r="G103" s="122"/>
    </row>
    <row r="104" spans="1:7" ht="12.75">
      <c r="A104" s="355"/>
      <c r="B104" s="357"/>
      <c r="C104" s="157" t="s">
        <v>62</v>
      </c>
      <c r="D104" s="120">
        <v>40000</v>
      </c>
      <c r="E104" s="120">
        <v>10003</v>
      </c>
      <c r="F104" s="121">
        <f t="shared" si="6"/>
        <v>0.250075</v>
      </c>
      <c r="G104" s="122"/>
    </row>
    <row r="105" spans="1:7" ht="12.75">
      <c r="A105" s="355"/>
      <c r="B105" s="357"/>
      <c r="C105" s="157" t="s">
        <v>63</v>
      </c>
      <c r="D105" s="120">
        <v>8000</v>
      </c>
      <c r="E105" s="120">
        <v>1650</v>
      </c>
      <c r="F105" s="121">
        <f t="shared" si="6"/>
        <v>0.20625</v>
      </c>
      <c r="G105" s="122">
        <v>400</v>
      </c>
    </row>
    <row r="106" spans="1:7" ht="13.5" thickBot="1">
      <c r="A106" s="356"/>
      <c r="B106" s="357"/>
      <c r="C106" s="158" t="s">
        <v>64</v>
      </c>
      <c r="D106" s="124">
        <v>16000</v>
      </c>
      <c r="E106" s="124">
        <v>0</v>
      </c>
      <c r="F106" s="125">
        <f t="shared" si="6"/>
        <v>0</v>
      </c>
      <c r="G106" s="126"/>
    </row>
    <row r="107" spans="1:7" ht="13.5" thickBot="1">
      <c r="A107" s="332" t="s">
        <v>21</v>
      </c>
      <c r="B107" s="333"/>
      <c r="C107" s="127" t="s">
        <v>22</v>
      </c>
      <c r="D107" s="128">
        <f>SUM(D73:D106)</f>
        <v>10398162</v>
      </c>
      <c r="E107" s="128">
        <f>SUM(E73:E106)</f>
        <v>2325932.73</v>
      </c>
      <c r="F107" s="129">
        <f t="shared" si="6"/>
        <v>0.2236869102443297</v>
      </c>
      <c r="G107" s="130">
        <f>SUM(G73:G106)</f>
        <v>28525.23</v>
      </c>
    </row>
    <row r="108" spans="1:7" ht="22.5" customHeight="1" thickBot="1">
      <c r="A108" s="34" t="s">
        <v>65</v>
      </c>
      <c r="B108" s="35" t="s">
        <v>66</v>
      </c>
      <c r="C108" s="159">
        <v>75818</v>
      </c>
      <c r="D108" s="160">
        <v>429400</v>
      </c>
      <c r="E108" s="160">
        <v>0</v>
      </c>
      <c r="F108" s="161">
        <f t="shared" si="6"/>
        <v>0</v>
      </c>
      <c r="G108" s="162"/>
    </row>
    <row r="109" spans="1:7" ht="22.5" customHeight="1" thickBot="1">
      <c r="A109" s="322" t="s">
        <v>67</v>
      </c>
      <c r="B109" s="358"/>
      <c r="C109" s="163"/>
      <c r="D109" s="164">
        <f>D107+D72+D68+D66+D65+D57+D46+D45+D40+D37+D28+D19+D11+D108</f>
        <v>49455696.519999996</v>
      </c>
      <c r="E109" s="164">
        <f>E107+E72+E68+E66+E65+E57+E46+E45+E40+E37+E28+E19+E11+E108</f>
        <v>10766543.219999999</v>
      </c>
      <c r="F109" s="165">
        <f>E109/D109</f>
        <v>0.21770077013567052</v>
      </c>
      <c r="G109" s="164">
        <f>G107+G72+G68+G66+G65+G57+G46+G45+G40+G37+G28+G19+G11+G108</f>
        <v>284827.70000000007</v>
      </c>
    </row>
    <row r="110" spans="1:7" ht="7.5" customHeight="1" hidden="1" thickBot="1">
      <c r="A110" s="352"/>
      <c r="B110" s="353"/>
      <c r="C110" s="21"/>
      <c r="D110" s="21"/>
      <c r="E110" s="21"/>
      <c r="F110" s="22" t="e">
        <f t="shared" si="6"/>
        <v>#DIV/0!</v>
      </c>
      <c r="G110" s="21"/>
    </row>
    <row r="111" ht="12.75">
      <c r="C111" s="23"/>
    </row>
    <row r="112" ht="12.75">
      <c r="C112" s="23"/>
    </row>
    <row r="113" spans="2:3" ht="12.75">
      <c r="B113" s="198" t="s">
        <v>190</v>
      </c>
      <c r="C113" s="23"/>
    </row>
    <row r="114" spans="2:3" ht="16.5" customHeight="1">
      <c r="B114" s="198" t="s">
        <v>228</v>
      </c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</sheetData>
  <sheetProtection/>
  <mergeCells count="40">
    <mergeCell ref="A2:G2"/>
    <mergeCell ref="A7:A10"/>
    <mergeCell ref="A11:B11"/>
    <mergeCell ref="A19:B19"/>
    <mergeCell ref="A12:A18"/>
    <mergeCell ref="B12:B18"/>
    <mergeCell ref="A3:G3"/>
    <mergeCell ref="B38:B39"/>
    <mergeCell ref="A48:A56"/>
    <mergeCell ref="A20:A27"/>
    <mergeCell ref="B20:B27"/>
    <mergeCell ref="B29:B36"/>
    <mergeCell ref="A29:A36"/>
    <mergeCell ref="A28:B28"/>
    <mergeCell ref="A110:B110"/>
    <mergeCell ref="A107:B107"/>
    <mergeCell ref="A73:A106"/>
    <mergeCell ref="B94:B106"/>
    <mergeCell ref="A109:B109"/>
    <mergeCell ref="B73:B91"/>
    <mergeCell ref="A72:B72"/>
    <mergeCell ref="A67:B67"/>
    <mergeCell ref="A37:B37"/>
    <mergeCell ref="F69:F70"/>
    <mergeCell ref="A47:B47"/>
    <mergeCell ref="A65:B65"/>
    <mergeCell ref="B48:B56"/>
    <mergeCell ref="A62:A64"/>
    <mergeCell ref="A57:B57"/>
    <mergeCell ref="A38:A39"/>
    <mergeCell ref="G69:G70"/>
    <mergeCell ref="C69:C70"/>
    <mergeCell ref="B7:B10"/>
    <mergeCell ref="A40:B40"/>
    <mergeCell ref="A45:B45"/>
    <mergeCell ref="B41:B44"/>
    <mergeCell ref="A41:A44"/>
    <mergeCell ref="B62:B64"/>
    <mergeCell ref="D69:D70"/>
    <mergeCell ref="E69:E70"/>
  </mergeCells>
  <printOptions/>
  <pageMargins left="0.5905511811023623" right="0.3937007874015748" top="0" bottom="0" header="0.5118110236220472" footer="0.5118110236220472"/>
  <pageSetup horizontalDpi="600" verticalDpi="600" orientation="portrait" paperSize="9" scale="94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G85"/>
  <sheetViews>
    <sheetView zoomScalePageLayoutView="0" workbookViewId="0" topLeftCell="A28">
      <selection activeCell="J20" sqref="J20"/>
    </sheetView>
  </sheetViews>
  <sheetFormatPr defaultColWidth="9.00390625" defaultRowHeight="12.75"/>
  <cols>
    <col min="1" max="1" width="5.375" style="0" customWidth="1"/>
    <col min="2" max="2" width="30.625" style="0" customWidth="1"/>
    <col min="3" max="3" width="11.75390625" style="0" customWidth="1"/>
    <col min="4" max="4" width="11.00390625" style="0" customWidth="1"/>
    <col min="5" max="5" width="12.875" style="0" customWidth="1"/>
    <col min="6" max="6" width="9.00390625" style="0" customWidth="1"/>
    <col min="7" max="7" width="12.25390625" style="0" customWidth="1"/>
  </cols>
  <sheetData>
    <row r="1" ht="16.5" customHeight="1">
      <c r="E1" t="s">
        <v>118</v>
      </c>
    </row>
    <row r="2" spans="1:7" ht="18" customHeight="1">
      <c r="A2" s="362" t="s">
        <v>216</v>
      </c>
      <c r="B2" s="363"/>
      <c r="C2" s="363"/>
      <c r="D2" s="363"/>
      <c r="E2" s="363"/>
      <c r="F2" s="363"/>
      <c r="G2" s="363"/>
    </row>
    <row r="3" spans="1:7" ht="21" customHeight="1" thickBot="1">
      <c r="A3" s="367" t="s">
        <v>200</v>
      </c>
      <c r="B3" s="367"/>
      <c r="C3" s="367"/>
      <c r="D3" s="367"/>
      <c r="E3" s="367"/>
      <c r="F3" s="367"/>
      <c r="G3" s="367"/>
    </row>
    <row r="4" spans="1:7" ht="35.25" customHeight="1" thickBot="1">
      <c r="A4" s="176" t="s">
        <v>13</v>
      </c>
      <c r="B4" s="177" t="s">
        <v>14</v>
      </c>
      <c r="C4" s="178" t="s">
        <v>15</v>
      </c>
      <c r="D4" s="178" t="s">
        <v>16</v>
      </c>
      <c r="E4" s="178" t="s">
        <v>217</v>
      </c>
      <c r="F4" s="178" t="s">
        <v>17</v>
      </c>
      <c r="G4" s="179" t="s">
        <v>110</v>
      </c>
    </row>
    <row r="5" spans="1:7" ht="12.75" customHeight="1" thickBot="1">
      <c r="A5" s="199">
        <v>1</v>
      </c>
      <c r="B5" s="78">
        <v>2</v>
      </c>
      <c r="C5" s="79">
        <v>3</v>
      </c>
      <c r="D5" s="80">
        <v>4</v>
      </c>
      <c r="E5" s="81">
        <v>5</v>
      </c>
      <c r="F5" s="81">
        <v>6</v>
      </c>
      <c r="G5" s="82">
        <v>7</v>
      </c>
    </row>
    <row r="6" spans="1:7" ht="11.25" customHeight="1">
      <c r="A6" s="374" t="s">
        <v>19</v>
      </c>
      <c r="B6" s="376" t="s">
        <v>107</v>
      </c>
      <c r="C6" s="50">
        <v>80120</v>
      </c>
      <c r="D6" s="96">
        <v>1945173</v>
      </c>
      <c r="E6" s="96">
        <v>606250.01</v>
      </c>
      <c r="F6" s="56">
        <f aca="true" t="shared" si="0" ref="F6:F27">E6/D6</f>
        <v>0.31166894152859415</v>
      </c>
      <c r="G6" s="203"/>
    </row>
    <row r="7" spans="1:7" ht="11.25" customHeight="1" thickBot="1">
      <c r="A7" s="375"/>
      <c r="B7" s="377"/>
      <c r="C7" s="51">
        <v>80146</v>
      </c>
      <c r="D7" s="97">
        <v>15518</v>
      </c>
      <c r="E7" s="97">
        <v>3923.15</v>
      </c>
      <c r="F7" s="56">
        <f t="shared" si="0"/>
        <v>0.25281286248227863</v>
      </c>
      <c r="G7" s="203"/>
    </row>
    <row r="8" spans="1:7" ht="11.25" customHeight="1" thickBot="1">
      <c r="A8" s="370" t="s">
        <v>21</v>
      </c>
      <c r="B8" s="371"/>
      <c r="C8" s="53" t="s">
        <v>22</v>
      </c>
      <c r="D8" s="98">
        <f>SUM(D6:D7)</f>
        <v>1960691</v>
      </c>
      <c r="E8" s="98">
        <f>SUM(E6:E7)</f>
        <v>610173.16</v>
      </c>
      <c r="F8" s="54">
        <f t="shared" si="0"/>
        <v>0.3112031217565644</v>
      </c>
      <c r="G8" s="204">
        <f>SUM(G6:G7)</f>
        <v>0</v>
      </c>
    </row>
    <row r="9" spans="1:7" ht="11.25" customHeight="1">
      <c r="A9" s="372" t="s">
        <v>23</v>
      </c>
      <c r="B9" s="368" t="s">
        <v>225</v>
      </c>
      <c r="C9" s="55">
        <v>80120</v>
      </c>
      <c r="D9" s="96">
        <v>47345</v>
      </c>
      <c r="E9" s="96">
        <v>11730.62</v>
      </c>
      <c r="F9" s="56">
        <f t="shared" si="0"/>
        <v>0.24776893019326224</v>
      </c>
      <c r="G9" s="203"/>
    </row>
    <row r="10" spans="1:7" ht="10.5" customHeight="1">
      <c r="A10" s="373"/>
      <c r="B10" s="369"/>
      <c r="C10" s="57">
        <v>80130</v>
      </c>
      <c r="D10" s="97">
        <v>2880489</v>
      </c>
      <c r="E10" s="97">
        <v>897745.06</v>
      </c>
      <c r="F10" s="52">
        <f t="shared" si="0"/>
        <v>0.31166411675239863</v>
      </c>
      <c r="G10" s="205"/>
    </row>
    <row r="11" spans="1:7" ht="9.75" customHeight="1">
      <c r="A11" s="373"/>
      <c r="B11" s="369"/>
      <c r="C11" s="57">
        <v>80146</v>
      </c>
      <c r="D11" s="97">
        <v>7765</v>
      </c>
      <c r="E11" s="97">
        <v>1963.09</v>
      </c>
      <c r="F11" s="52">
        <f t="shared" si="0"/>
        <v>0.2528126207340631</v>
      </c>
      <c r="G11" s="205"/>
    </row>
    <row r="12" spans="1:7" ht="9.75" customHeight="1">
      <c r="A12" s="373"/>
      <c r="B12" s="369"/>
      <c r="C12" s="57">
        <v>80148</v>
      </c>
      <c r="D12" s="97">
        <v>90520</v>
      </c>
      <c r="E12" s="97">
        <v>20214.78</v>
      </c>
      <c r="F12" s="52">
        <f t="shared" si="0"/>
        <v>0.22331838267786122</v>
      </c>
      <c r="G12" s="205"/>
    </row>
    <row r="13" spans="1:7" ht="10.5" customHeight="1" thickBot="1">
      <c r="A13" s="373"/>
      <c r="B13" s="369"/>
      <c r="C13" s="57">
        <v>85410</v>
      </c>
      <c r="D13" s="97">
        <v>237952</v>
      </c>
      <c r="E13" s="97">
        <v>68247.04</v>
      </c>
      <c r="F13" s="52">
        <f t="shared" si="0"/>
        <v>0.2868101129639591</v>
      </c>
      <c r="G13" s="205"/>
    </row>
    <row r="14" spans="1:7" ht="11.25" customHeight="1" thickBot="1">
      <c r="A14" s="370" t="s">
        <v>21</v>
      </c>
      <c r="B14" s="371"/>
      <c r="C14" s="53" t="s">
        <v>22</v>
      </c>
      <c r="D14" s="98">
        <f>SUM(D9:D13)</f>
        <v>3264071</v>
      </c>
      <c r="E14" s="98">
        <f>SUM(E9:E13)</f>
        <v>999900.5900000001</v>
      </c>
      <c r="F14" s="54">
        <f t="shared" si="0"/>
        <v>0.30633542897810745</v>
      </c>
      <c r="G14" s="204">
        <f>SUM(G9:G13)</f>
        <v>0</v>
      </c>
    </row>
    <row r="15" spans="1:7" ht="10.5" customHeight="1">
      <c r="A15" s="381" t="s">
        <v>24</v>
      </c>
      <c r="B15" s="376" t="s">
        <v>25</v>
      </c>
      <c r="C15" s="55">
        <v>80123</v>
      </c>
      <c r="D15" s="96">
        <v>654589</v>
      </c>
      <c r="E15" s="96">
        <v>239228.39</v>
      </c>
      <c r="F15" s="56">
        <f t="shared" si="0"/>
        <v>0.36546350458073695</v>
      </c>
      <c r="G15" s="203"/>
    </row>
    <row r="16" spans="1:7" ht="10.5" customHeight="1">
      <c r="A16" s="378"/>
      <c r="B16" s="377"/>
      <c r="C16" s="57">
        <v>80130</v>
      </c>
      <c r="D16" s="97">
        <v>2168265</v>
      </c>
      <c r="E16" s="97">
        <v>648653.76</v>
      </c>
      <c r="F16" s="52">
        <f t="shared" si="0"/>
        <v>0.29915797192686316</v>
      </c>
      <c r="G16" s="205"/>
    </row>
    <row r="17" spans="1:7" ht="10.5" customHeight="1">
      <c r="A17" s="378"/>
      <c r="B17" s="377"/>
      <c r="C17" s="57">
        <v>80146</v>
      </c>
      <c r="D17" s="97">
        <v>7776</v>
      </c>
      <c r="E17" s="97">
        <v>1974.06</v>
      </c>
      <c r="F17" s="52">
        <f t="shared" si="0"/>
        <v>0.25386574074074075</v>
      </c>
      <c r="G17" s="205"/>
    </row>
    <row r="18" spans="1:7" ht="10.5" customHeight="1">
      <c r="A18" s="378"/>
      <c r="B18" s="377"/>
      <c r="C18" s="57">
        <v>80148</v>
      </c>
      <c r="D18" s="97">
        <v>83872</v>
      </c>
      <c r="E18" s="97">
        <v>26959.65</v>
      </c>
      <c r="F18" s="52">
        <f t="shared" si="0"/>
        <v>0.3214380246089279</v>
      </c>
      <c r="G18" s="205"/>
    </row>
    <row r="19" spans="1:7" ht="10.5" customHeight="1" thickBot="1">
      <c r="A19" s="378"/>
      <c r="B19" s="377"/>
      <c r="C19" s="57">
        <v>85410</v>
      </c>
      <c r="D19" s="97">
        <v>231406</v>
      </c>
      <c r="E19" s="97">
        <v>71252.85</v>
      </c>
      <c r="F19" s="52">
        <f t="shared" si="0"/>
        <v>0.30791271617849153</v>
      </c>
      <c r="G19" s="205"/>
    </row>
    <row r="20" spans="1:7" ht="13.5" customHeight="1" thickBot="1">
      <c r="A20" s="370" t="s">
        <v>21</v>
      </c>
      <c r="B20" s="371"/>
      <c r="C20" s="53" t="s">
        <v>22</v>
      </c>
      <c r="D20" s="98">
        <f>SUM(D15:D19)</f>
        <v>3145908</v>
      </c>
      <c r="E20" s="98">
        <f>SUM(E15:E19)</f>
        <v>988068.7100000001</v>
      </c>
      <c r="F20" s="54">
        <f t="shared" si="0"/>
        <v>0.3140806120204405</v>
      </c>
      <c r="G20" s="204">
        <f>SUM(G15:G19)</f>
        <v>0</v>
      </c>
    </row>
    <row r="21" spans="1:7" ht="10.5" customHeight="1">
      <c r="A21" s="372" t="s">
        <v>26</v>
      </c>
      <c r="B21" s="368" t="s">
        <v>27</v>
      </c>
      <c r="C21" s="55">
        <v>80102</v>
      </c>
      <c r="D21" s="96">
        <v>593020</v>
      </c>
      <c r="E21" s="96">
        <v>188414.86</v>
      </c>
      <c r="F21" s="56">
        <f t="shared" si="0"/>
        <v>0.3177209200364237</v>
      </c>
      <c r="G21" s="203"/>
    </row>
    <row r="22" spans="1:7" ht="10.5" customHeight="1">
      <c r="A22" s="373"/>
      <c r="B22" s="369"/>
      <c r="C22" s="57">
        <v>80111</v>
      </c>
      <c r="D22" s="97">
        <v>471283</v>
      </c>
      <c r="E22" s="97">
        <v>149271.25</v>
      </c>
      <c r="F22" s="52">
        <f t="shared" si="0"/>
        <v>0.3167337884031463</v>
      </c>
      <c r="G22" s="205"/>
    </row>
    <row r="23" spans="1:7" ht="9.75" customHeight="1">
      <c r="A23" s="373"/>
      <c r="B23" s="369"/>
      <c r="C23" s="57">
        <v>80134</v>
      </c>
      <c r="D23" s="97">
        <v>863931</v>
      </c>
      <c r="E23" s="97">
        <v>252132.24</v>
      </c>
      <c r="F23" s="52">
        <f t="shared" si="0"/>
        <v>0.2918430291307986</v>
      </c>
      <c r="G23" s="205"/>
    </row>
    <row r="24" spans="1:7" ht="9.75" customHeight="1">
      <c r="A24" s="373"/>
      <c r="B24" s="369"/>
      <c r="C24" s="57">
        <v>80148</v>
      </c>
      <c r="D24" s="97">
        <v>168548</v>
      </c>
      <c r="E24" s="97">
        <v>49338.99</v>
      </c>
      <c r="F24" s="52">
        <f t="shared" si="0"/>
        <v>0.29272960818283217</v>
      </c>
      <c r="G24" s="205"/>
    </row>
    <row r="25" spans="1:7" ht="10.5" customHeight="1">
      <c r="A25" s="373"/>
      <c r="B25" s="369"/>
      <c r="C25" s="57">
        <v>85403</v>
      </c>
      <c r="D25" s="97">
        <v>989159</v>
      </c>
      <c r="E25" s="97">
        <v>300152.05</v>
      </c>
      <c r="F25" s="52">
        <f t="shared" si="0"/>
        <v>0.303441661047415</v>
      </c>
      <c r="G25" s="205"/>
    </row>
    <row r="26" spans="1:7" ht="12.75" customHeight="1" thickBot="1">
      <c r="A26" s="373"/>
      <c r="B26" s="369"/>
      <c r="C26" s="57">
        <v>85417</v>
      </c>
      <c r="D26" s="97">
        <v>2400</v>
      </c>
      <c r="E26" s="97">
        <v>0</v>
      </c>
      <c r="F26" s="52">
        <f t="shared" si="0"/>
        <v>0</v>
      </c>
      <c r="G26" s="205"/>
    </row>
    <row r="27" spans="1:7" ht="10.5" customHeight="1" thickBot="1">
      <c r="A27" s="370" t="s">
        <v>21</v>
      </c>
      <c r="B27" s="371"/>
      <c r="C27" s="53" t="s">
        <v>22</v>
      </c>
      <c r="D27" s="98">
        <f>SUM(D21:D26)</f>
        <v>3088341</v>
      </c>
      <c r="E27" s="98">
        <f>SUM(E21:E26)</f>
        <v>939309.3899999999</v>
      </c>
      <c r="F27" s="54">
        <f t="shared" si="0"/>
        <v>0.304146915771283</v>
      </c>
      <c r="G27" s="204">
        <f>SUM(G21:G26)</f>
        <v>0</v>
      </c>
    </row>
    <row r="28" spans="1:7" ht="23.25" customHeight="1" thickBot="1">
      <c r="A28" s="308">
        <v>5</v>
      </c>
      <c r="B28" s="307" t="s">
        <v>29</v>
      </c>
      <c r="C28" s="301">
        <v>85406</v>
      </c>
      <c r="D28" s="302">
        <v>637770</v>
      </c>
      <c r="E28" s="302">
        <v>184121.61</v>
      </c>
      <c r="F28" s="303">
        <f aca="true" t="shared" si="1" ref="F28:F42">E28/D28</f>
        <v>0.2886959405428289</v>
      </c>
      <c r="G28" s="304"/>
    </row>
    <row r="29" spans="1:7" ht="10.5" customHeight="1" thickBot="1">
      <c r="A29" s="370" t="s">
        <v>21</v>
      </c>
      <c r="B29" s="371"/>
      <c r="C29" s="53" t="s">
        <v>22</v>
      </c>
      <c r="D29" s="98">
        <f>SUM(D28:D28)</f>
        <v>637770</v>
      </c>
      <c r="E29" s="90">
        <f>SUM(E28:E28)</f>
        <v>184121.61</v>
      </c>
      <c r="F29" s="54">
        <f t="shared" si="1"/>
        <v>0.2886959405428289</v>
      </c>
      <c r="G29" s="204">
        <f>SUM(G28:G28)</f>
        <v>0</v>
      </c>
    </row>
    <row r="30" spans="1:7" ht="11.25" customHeight="1">
      <c r="A30" s="378">
        <v>6</v>
      </c>
      <c r="B30" s="377" t="s">
        <v>111</v>
      </c>
      <c r="C30" s="55">
        <v>85201</v>
      </c>
      <c r="D30" s="96">
        <v>1141191</v>
      </c>
      <c r="E30" s="96">
        <v>306568.32</v>
      </c>
      <c r="F30" s="56">
        <f t="shared" si="1"/>
        <v>0.26863892196836464</v>
      </c>
      <c r="G30" s="203"/>
    </row>
    <row r="31" spans="1:7" ht="11.25" customHeight="1" thickBot="1">
      <c r="A31" s="378"/>
      <c r="B31" s="377"/>
      <c r="C31" s="298">
        <v>85495</v>
      </c>
      <c r="D31" s="101">
        <v>261660</v>
      </c>
      <c r="E31" s="101">
        <v>80696.28</v>
      </c>
      <c r="F31" s="95">
        <f t="shared" si="1"/>
        <v>0.3084012841091493</v>
      </c>
      <c r="G31" s="101"/>
    </row>
    <row r="32" spans="1:7" ht="12" customHeight="1" thickBot="1">
      <c r="A32" s="370" t="s">
        <v>21</v>
      </c>
      <c r="B32" s="371"/>
      <c r="C32" s="53" t="s">
        <v>22</v>
      </c>
      <c r="D32" s="98">
        <f>SUM(D30:D31)</f>
        <v>1402851</v>
      </c>
      <c r="E32" s="98">
        <f>SUM(E30:E31)</f>
        <v>387264.6</v>
      </c>
      <c r="F32" s="54">
        <f t="shared" si="1"/>
        <v>0.2760554043159252</v>
      </c>
      <c r="G32" s="204">
        <f>SUM(G30:G31)</f>
        <v>0</v>
      </c>
    </row>
    <row r="33" spans="1:7" ht="12" customHeight="1" thickBot="1">
      <c r="A33" s="58" t="s">
        <v>31</v>
      </c>
      <c r="B33" s="59" t="s">
        <v>113</v>
      </c>
      <c r="C33" s="60">
        <v>85202</v>
      </c>
      <c r="D33" s="99">
        <v>804761</v>
      </c>
      <c r="E33" s="99">
        <v>225624.33</v>
      </c>
      <c r="F33" s="61">
        <f t="shared" si="1"/>
        <v>0.28036190869090327</v>
      </c>
      <c r="G33" s="206"/>
    </row>
    <row r="34" spans="1:7" ht="13.5" thickBot="1">
      <c r="A34" s="397" t="s">
        <v>21</v>
      </c>
      <c r="B34" s="398"/>
      <c r="C34" s="242" t="s">
        <v>22</v>
      </c>
      <c r="D34" s="98">
        <f>SUM(D33:D33)</f>
        <v>804761</v>
      </c>
      <c r="E34" s="98">
        <f>E33</f>
        <v>225624.33</v>
      </c>
      <c r="F34" s="62">
        <f t="shared" si="1"/>
        <v>0.28036190869090327</v>
      </c>
      <c r="G34" s="204">
        <f>G33</f>
        <v>0</v>
      </c>
    </row>
    <row r="35" spans="1:7" s="14" customFormat="1" ht="10.5" customHeight="1">
      <c r="A35" s="381" t="s">
        <v>33</v>
      </c>
      <c r="B35" s="390" t="s">
        <v>34</v>
      </c>
      <c r="C35" s="238">
        <v>85201</v>
      </c>
      <c r="D35" s="240">
        <v>16116</v>
      </c>
      <c r="E35" s="240">
        <v>3873.74</v>
      </c>
      <c r="F35" s="56">
        <f t="shared" si="1"/>
        <v>0.24036609580541077</v>
      </c>
      <c r="G35" s="241"/>
    </row>
    <row r="36" spans="1:7" ht="9.75" customHeight="1">
      <c r="A36" s="378"/>
      <c r="B36" s="391"/>
      <c r="C36" s="51">
        <v>85204</v>
      </c>
      <c r="D36" s="97">
        <v>154504</v>
      </c>
      <c r="E36" s="97">
        <v>33307.51</v>
      </c>
      <c r="F36" s="52">
        <f t="shared" si="1"/>
        <v>0.21557700771501062</v>
      </c>
      <c r="G36" s="205"/>
    </row>
    <row r="37" spans="1:7" ht="9.75" customHeight="1">
      <c r="A37" s="378"/>
      <c r="B37" s="391"/>
      <c r="C37" s="51">
        <v>85205</v>
      </c>
      <c r="D37" s="97">
        <v>318038</v>
      </c>
      <c r="E37" s="97">
        <v>86593.34</v>
      </c>
      <c r="F37" s="52">
        <f t="shared" si="1"/>
        <v>0.2722735647941441</v>
      </c>
      <c r="G37" s="205"/>
    </row>
    <row r="38" spans="1:7" ht="10.5" customHeight="1">
      <c r="A38" s="378"/>
      <c r="B38" s="391"/>
      <c r="C38" s="51">
        <v>85218</v>
      </c>
      <c r="D38" s="97">
        <v>570186</v>
      </c>
      <c r="E38" s="97">
        <v>156831.8</v>
      </c>
      <c r="F38" s="52">
        <f t="shared" si="1"/>
        <v>0.27505375438891866</v>
      </c>
      <c r="G38" s="205"/>
    </row>
    <row r="39" spans="1:7" ht="10.5" customHeight="1">
      <c r="A39" s="378"/>
      <c r="B39" s="391"/>
      <c r="C39" s="51">
        <v>85220</v>
      </c>
      <c r="D39" s="97">
        <v>80933</v>
      </c>
      <c r="E39" s="97">
        <v>15656.77</v>
      </c>
      <c r="F39" s="52">
        <f t="shared" si="1"/>
        <v>0.193453473861095</v>
      </c>
      <c r="G39" s="205"/>
    </row>
    <row r="40" spans="1:7" ht="10.5" customHeight="1">
      <c r="A40" s="378"/>
      <c r="B40" s="391"/>
      <c r="C40" s="51">
        <v>85295</v>
      </c>
      <c r="D40" s="97">
        <v>9481</v>
      </c>
      <c r="E40" s="97">
        <v>2288.92</v>
      </c>
      <c r="F40" s="52">
        <f t="shared" si="1"/>
        <v>0.2414217909503217</v>
      </c>
      <c r="G40" s="205"/>
    </row>
    <row r="41" spans="1:7" ht="10.5" customHeight="1" thickBot="1">
      <c r="A41" s="378"/>
      <c r="B41" s="391"/>
      <c r="C41" s="51">
        <v>85324</v>
      </c>
      <c r="D41" s="97">
        <v>31613</v>
      </c>
      <c r="E41" s="97">
        <v>7553.87</v>
      </c>
      <c r="F41" s="52">
        <f t="shared" si="1"/>
        <v>0.2389482175054566</v>
      </c>
      <c r="G41" s="205"/>
    </row>
    <row r="42" spans="1:7" ht="11.25" customHeight="1" thickBot="1">
      <c r="A42" s="370" t="s">
        <v>21</v>
      </c>
      <c r="B42" s="396"/>
      <c r="C42" s="63" t="s">
        <v>22</v>
      </c>
      <c r="D42" s="98">
        <f>SUM(D35:D41)</f>
        <v>1180871</v>
      </c>
      <c r="E42" s="98">
        <f>SUM(E35:E41)</f>
        <v>306105.95</v>
      </c>
      <c r="F42" s="54">
        <f t="shared" si="1"/>
        <v>0.25922048216951726</v>
      </c>
      <c r="G42" s="204">
        <f>SUM(G35:G41)</f>
        <v>0</v>
      </c>
    </row>
    <row r="43" spans="1:7" ht="10.5" customHeight="1" thickBot="1">
      <c r="A43" s="308" t="s">
        <v>35</v>
      </c>
      <c r="B43" s="307" t="s">
        <v>112</v>
      </c>
      <c r="C43" s="55">
        <v>85333</v>
      </c>
      <c r="D43" s="96">
        <v>1280518</v>
      </c>
      <c r="E43" s="96">
        <v>406756.48</v>
      </c>
      <c r="F43" s="56">
        <f>E43/D43</f>
        <v>0.3176499510354403</v>
      </c>
      <c r="G43" s="203"/>
    </row>
    <row r="44" spans="1:7" ht="11.25" customHeight="1" thickBot="1">
      <c r="A44" s="370" t="s">
        <v>21</v>
      </c>
      <c r="B44" s="371"/>
      <c r="C44" s="53" t="s">
        <v>22</v>
      </c>
      <c r="D44" s="98">
        <f>SUM(D43:D43)</f>
        <v>1280518</v>
      </c>
      <c r="E44" s="98">
        <f>SUM(E43:E43)</f>
        <v>406756.48</v>
      </c>
      <c r="F44" s="54">
        <f>E44/D44</f>
        <v>0.3176499510354403</v>
      </c>
      <c r="G44" s="204">
        <f>SUM(G43:G43)</f>
        <v>0</v>
      </c>
    </row>
    <row r="45" spans="1:7" ht="14.25" customHeight="1" thickBot="1">
      <c r="A45" s="64" t="s">
        <v>37</v>
      </c>
      <c r="B45" s="305" t="s">
        <v>38</v>
      </c>
      <c r="C45" s="65">
        <v>60014</v>
      </c>
      <c r="D45" s="99">
        <v>834151</v>
      </c>
      <c r="E45" s="99">
        <v>236825.98</v>
      </c>
      <c r="F45" s="61">
        <f>E45/D45</f>
        <v>0.28391260095594206</v>
      </c>
      <c r="G45" s="206"/>
    </row>
    <row r="46" spans="1:7" ht="10.5" customHeight="1" thickBot="1">
      <c r="A46" s="392" t="s">
        <v>21</v>
      </c>
      <c r="B46" s="393"/>
      <c r="C46" s="53" t="s">
        <v>22</v>
      </c>
      <c r="D46" s="98">
        <f>SUM(D45:D45)</f>
        <v>834151</v>
      </c>
      <c r="E46" s="98">
        <f>E45</f>
        <v>236825.98</v>
      </c>
      <c r="F46" s="62">
        <f>E46/D46</f>
        <v>0.28391260095594206</v>
      </c>
      <c r="G46" s="204">
        <f>G45</f>
        <v>0</v>
      </c>
    </row>
    <row r="47" spans="1:7" ht="13.5" customHeight="1" thickBot="1">
      <c r="A47" s="58" t="s">
        <v>39</v>
      </c>
      <c r="B47" s="66" t="s">
        <v>114</v>
      </c>
      <c r="C47" s="60">
        <v>71015</v>
      </c>
      <c r="D47" s="100">
        <v>233906</v>
      </c>
      <c r="E47" s="100">
        <v>69296.22</v>
      </c>
      <c r="F47" s="61">
        <f>E48/D48</f>
        <v>0.2962567014099681</v>
      </c>
      <c r="G47" s="208"/>
    </row>
    <row r="48" spans="1:7" ht="11.25" customHeight="1" thickBot="1">
      <c r="A48" s="67"/>
      <c r="B48" s="68" t="s">
        <v>21</v>
      </c>
      <c r="C48" s="384" t="s">
        <v>22</v>
      </c>
      <c r="D48" s="382">
        <f>SUM(D47:D47)</f>
        <v>233906</v>
      </c>
      <c r="E48" s="382">
        <f>E47</f>
        <v>69296.22</v>
      </c>
      <c r="F48" s="388">
        <f>E48/D48</f>
        <v>0.2962567014099681</v>
      </c>
      <c r="G48" s="394">
        <f>G47</f>
        <v>0</v>
      </c>
    </row>
    <row r="49" spans="1:7" ht="14.25" customHeight="1" hidden="1" thickBot="1">
      <c r="A49" s="69"/>
      <c r="B49" s="70"/>
      <c r="C49" s="385"/>
      <c r="D49" s="383"/>
      <c r="E49" s="383"/>
      <c r="F49" s="389"/>
      <c r="G49" s="395"/>
    </row>
    <row r="50" spans="1:7" ht="12.75" customHeight="1" thickBot="1">
      <c r="A50" s="183" t="s">
        <v>41</v>
      </c>
      <c r="B50" s="184" t="s">
        <v>115</v>
      </c>
      <c r="C50" s="297">
        <v>75411</v>
      </c>
      <c r="D50" s="259">
        <v>2597000</v>
      </c>
      <c r="E50" s="259">
        <v>741840.22</v>
      </c>
      <c r="F50" s="260">
        <f>E50/D50</f>
        <v>0.28565276087793606</v>
      </c>
      <c r="G50" s="261"/>
    </row>
    <row r="51" spans="1:7" ht="12" customHeight="1" thickBot="1">
      <c r="A51" s="370" t="s">
        <v>21</v>
      </c>
      <c r="B51" s="371"/>
      <c r="C51" s="53" t="s">
        <v>22</v>
      </c>
      <c r="D51" s="98">
        <f>SUM(D50:D50)</f>
        <v>2597000</v>
      </c>
      <c r="E51" s="98">
        <f>SUM(E50:E50)</f>
        <v>741840.22</v>
      </c>
      <c r="F51" s="54">
        <f aca="true" t="shared" si="2" ref="F51:F62">E51/D51</f>
        <v>0.28565276087793606</v>
      </c>
      <c r="G51" s="204">
        <f>SUM(G50:G50)</f>
        <v>0</v>
      </c>
    </row>
    <row r="52" spans="1:7" ht="12" customHeight="1">
      <c r="A52" s="195"/>
      <c r="B52" s="379" t="s">
        <v>44</v>
      </c>
      <c r="C52" s="196" t="s">
        <v>177</v>
      </c>
      <c r="D52" s="197">
        <v>88818</v>
      </c>
      <c r="E52" s="197">
        <v>26580</v>
      </c>
      <c r="F52" s="52">
        <f t="shared" si="2"/>
        <v>0.2992636627710599</v>
      </c>
      <c r="G52" s="209"/>
    </row>
    <row r="53" spans="1:7" ht="9.75" customHeight="1">
      <c r="A53" s="378">
        <v>13</v>
      </c>
      <c r="B53" s="380"/>
      <c r="C53" s="71" t="s">
        <v>52</v>
      </c>
      <c r="D53" s="97">
        <v>104620</v>
      </c>
      <c r="E53" s="97">
        <v>32677</v>
      </c>
      <c r="F53" s="52">
        <f t="shared" si="2"/>
        <v>0.31233989676926016</v>
      </c>
      <c r="G53" s="205"/>
    </row>
    <row r="54" spans="1:7" ht="10.5" customHeight="1">
      <c r="A54" s="378"/>
      <c r="B54" s="380"/>
      <c r="C54" s="71" t="s">
        <v>55</v>
      </c>
      <c r="D54" s="97">
        <v>2158357</v>
      </c>
      <c r="E54" s="97">
        <v>575063.12</v>
      </c>
      <c r="F54" s="52">
        <f t="shared" si="2"/>
        <v>0.2664355896638045</v>
      </c>
      <c r="G54" s="205"/>
    </row>
    <row r="55" spans="1:7" ht="9.75" customHeight="1">
      <c r="A55" s="378"/>
      <c r="B55" s="380"/>
      <c r="C55" s="71" t="s">
        <v>56</v>
      </c>
      <c r="D55" s="97">
        <v>5706</v>
      </c>
      <c r="E55" s="97">
        <v>0</v>
      </c>
      <c r="F55" s="52">
        <f t="shared" si="2"/>
        <v>0</v>
      </c>
      <c r="G55" s="205"/>
    </row>
    <row r="56" spans="1:7" ht="10.5" customHeight="1">
      <c r="A56" s="378"/>
      <c r="B56" s="380"/>
      <c r="C56" s="71" t="s">
        <v>109</v>
      </c>
      <c r="D56" s="97">
        <v>11800</v>
      </c>
      <c r="E56" s="97">
        <v>1250</v>
      </c>
      <c r="F56" s="52">
        <f t="shared" si="2"/>
        <v>0.1059322033898305</v>
      </c>
      <c r="G56" s="205"/>
    </row>
    <row r="57" spans="1:7" ht="10.5" customHeight="1">
      <c r="A57" s="378"/>
      <c r="B57" s="380"/>
      <c r="C57" s="71" t="s">
        <v>125</v>
      </c>
      <c r="D57" s="97">
        <v>58849</v>
      </c>
      <c r="E57" s="97">
        <v>18010</v>
      </c>
      <c r="F57" s="52">
        <f t="shared" si="2"/>
        <v>0.3060374857686622</v>
      </c>
      <c r="G57" s="205"/>
    </row>
    <row r="58" spans="1:7" ht="10.5" customHeight="1">
      <c r="A58" s="378"/>
      <c r="B58" s="380"/>
      <c r="C58" s="71" t="s">
        <v>59</v>
      </c>
      <c r="D58" s="97">
        <v>17298</v>
      </c>
      <c r="E58" s="97">
        <v>0</v>
      </c>
      <c r="F58" s="52">
        <f t="shared" si="2"/>
        <v>0</v>
      </c>
      <c r="G58" s="205"/>
    </row>
    <row r="59" spans="1:7" ht="10.5" customHeight="1">
      <c r="A59" s="378"/>
      <c r="B59" s="380"/>
      <c r="C59" s="94" t="s">
        <v>132</v>
      </c>
      <c r="D59" s="101">
        <v>658503</v>
      </c>
      <c r="E59" s="101">
        <v>138292</v>
      </c>
      <c r="F59" s="95">
        <f t="shared" si="2"/>
        <v>0.21000967345630925</v>
      </c>
      <c r="G59" s="207"/>
    </row>
    <row r="60" spans="1:7" ht="10.5" customHeight="1" thickBot="1">
      <c r="A60" s="378"/>
      <c r="B60" s="380"/>
      <c r="C60" s="306" t="s">
        <v>61</v>
      </c>
      <c r="D60" s="97">
        <v>14555</v>
      </c>
      <c r="E60" s="97">
        <v>4490</v>
      </c>
      <c r="F60" s="52">
        <f t="shared" si="2"/>
        <v>0.30848505668155274</v>
      </c>
      <c r="G60" s="205"/>
    </row>
    <row r="61" spans="1:7" ht="12" customHeight="1" thickBot="1">
      <c r="A61" s="370" t="s">
        <v>21</v>
      </c>
      <c r="B61" s="371"/>
      <c r="C61" s="53" t="s">
        <v>22</v>
      </c>
      <c r="D61" s="98">
        <f>SUM(D52:D60)</f>
        <v>3118506</v>
      </c>
      <c r="E61" s="98">
        <f>SUM(E52:E60)</f>
        <v>796362.12</v>
      </c>
      <c r="F61" s="54">
        <f t="shared" si="2"/>
        <v>0.2553665505213073</v>
      </c>
      <c r="G61" s="204">
        <f>SUM(G52:G60)</f>
        <v>0</v>
      </c>
    </row>
    <row r="62" spans="1:7" ht="14.25" customHeight="1" thickBot="1">
      <c r="A62" s="386" t="s">
        <v>67</v>
      </c>
      <c r="B62" s="387"/>
      <c r="C62" s="200"/>
      <c r="D62" s="201">
        <f>D61+D51+D48+D46+D44+D42+D34+D32+D29+D27+D20+D14+D8</f>
        <v>23549345</v>
      </c>
      <c r="E62" s="201">
        <f>E61+E51+E47+E45+E44+E42+E33+E32+E29+E27+E20+E14+E8</f>
        <v>6891649.359999999</v>
      </c>
      <c r="F62" s="202">
        <f t="shared" si="2"/>
        <v>0.2926471780849955</v>
      </c>
      <c r="G62" s="210">
        <f>G61+G51+G47+G45+G44+G42+G33+G32+G29+G27+G20+G14+G8</f>
        <v>0</v>
      </c>
    </row>
    <row r="63" ht="12.75">
      <c r="C63" s="23"/>
    </row>
    <row r="64" spans="2:3" ht="12.75">
      <c r="B64" s="198" t="s">
        <v>190</v>
      </c>
      <c r="C64" s="23"/>
    </row>
    <row r="65" spans="2:3" ht="15.75" customHeight="1">
      <c r="B65" s="198" t="s">
        <v>228</v>
      </c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</sheetData>
  <sheetProtection/>
  <mergeCells count="34">
    <mergeCell ref="A15:A19"/>
    <mergeCell ref="B15:B19"/>
    <mergeCell ref="A27:B27"/>
    <mergeCell ref="A29:B29"/>
    <mergeCell ref="A32:B32"/>
    <mergeCell ref="A34:B34"/>
    <mergeCell ref="G48:G49"/>
    <mergeCell ref="D48:D49"/>
    <mergeCell ref="B21:B26"/>
    <mergeCell ref="A21:A26"/>
    <mergeCell ref="A42:B42"/>
    <mergeCell ref="B30:B31"/>
    <mergeCell ref="A61:B61"/>
    <mergeCell ref="E48:E49"/>
    <mergeCell ref="C48:C49"/>
    <mergeCell ref="A62:B62"/>
    <mergeCell ref="A51:B51"/>
    <mergeCell ref="F48:F49"/>
    <mergeCell ref="A14:B14"/>
    <mergeCell ref="A53:A60"/>
    <mergeCell ref="B52:B60"/>
    <mergeCell ref="A35:A41"/>
    <mergeCell ref="A3:G3"/>
    <mergeCell ref="A30:A31"/>
    <mergeCell ref="A20:B20"/>
    <mergeCell ref="B35:B41"/>
    <mergeCell ref="A44:B44"/>
    <mergeCell ref="A46:B46"/>
    <mergeCell ref="A2:G2"/>
    <mergeCell ref="B9:B13"/>
    <mergeCell ref="A8:B8"/>
    <mergeCell ref="A9:A13"/>
    <mergeCell ref="A6:A7"/>
    <mergeCell ref="B6:B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56"/>
  <sheetViews>
    <sheetView zoomScalePageLayoutView="0" workbookViewId="0" topLeftCell="A10">
      <selection activeCell="L20" sqref="L20"/>
    </sheetView>
  </sheetViews>
  <sheetFormatPr defaultColWidth="9.00390625" defaultRowHeight="12.75"/>
  <cols>
    <col min="1" max="1" width="4.125" style="0" customWidth="1"/>
    <col min="2" max="2" width="36.75390625" style="0" customWidth="1"/>
    <col min="3" max="3" width="9.875" style="0" customWidth="1"/>
    <col min="4" max="4" width="13.25390625" style="0" customWidth="1"/>
    <col min="5" max="5" width="15.25390625" style="0" customWidth="1"/>
    <col min="6" max="6" width="9.00390625" style="0" customWidth="1"/>
    <col min="7" max="7" width="12.375" style="0" customWidth="1"/>
  </cols>
  <sheetData>
    <row r="1" ht="18" customHeight="1">
      <c r="E1" s="198" t="s">
        <v>136</v>
      </c>
    </row>
    <row r="2" spans="1:7" ht="21" customHeight="1">
      <c r="A2" s="402" t="s">
        <v>201</v>
      </c>
      <c r="B2" s="403"/>
      <c r="C2" s="403"/>
      <c r="D2" s="403"/>
      <c r="E2" s="403"/>
      <c r="F2" s="403"/>
      <c r="G2" s="403"/>
    </row>
    <row r="3" spans="1:7" ht="20.25" customHeight="1">
      <c r="A3" s="409" t="s">
        <v>200</v>
      </c>
      <c r="B3" s="409"/>
      <c r="C3" s="409"/>
      <c r="D3" s="409"/>
      <c r="E3" s="409"/>
      <c r="F3" s="409"/>
      <c r="G3" s="409"/>
    </row>
    <row r="4" spans="1:7" ht="20.25" customHeight="1" thickBot="1">
      <c r="A4" s="243"/>
      <c r="B4" s="243"/>
      <c r="C4" s="243"/>
      <c r="D4" s="243"/>
      <c r="E4" s="243"/>
      <c r="F4" s="243"/>
      <c r="G4" s="243"/>
    </row>
    <row r="5" spans="1:7" ht="30.75" customHeight="1">
      <c r="A5" s="244" t="s">
        <v>13</v>
      </c>
      <c r="B5" s="245" t="s">
        <v>14</v>
      </c>
      <c r="C5" s="246" t="s">
        <v>119</v>
      </c>
      <c r="D5" s="246" t="s">
        <v>16</v>
      </c>
      <c r="E5" s="246" t="s">
        <v>202</v>
      </c>
      <c r="F5" s="246" t="s">
        <v>17</v>
      </c>
      <c r="G5" s="247" t="s">
        <v>18</v>
      </c>
    </row>
    <row r="6" spans="1:7" ht="12.75">
      <c r="A6" s="248">
        <v>1</v>
      </c>
      <c r="B6" s="249">
        <v>2</v>
      </c>
      <c r="C6" s="249">
        <v>3</v>
      </c>
      <c r="D6" s="249">
        <v>4</v>
      </c>
      <c r="E6" s="249">
        <v>5</v>
      </c>
      <c r="F6" s="249">
        <v>6</v>
      </c>
      <c r="G6" s="250">
        <v>7</v>
      </c>
    </row>
    <row r="7" spans="1:7" ht="22.5">
      <c r="A7" s="410">
        <v>1</v>
      </c>
      <c r="B7" s="258" t="s">
        <v>175</v>
      </c>
      <c r="C7" s="407">
        <v>75411</v>
      </c>
      <c r="D7" s="253"/>
      <c r="E7" s="253"/>
      <c r="F7" s="253"/>
      <c r="G7" s="254"/>
    </row>
    <row r="8" spans="1:7" ht="13.5" customHeight="1" thickBot="1">
      <c r="A8" s="378"/>
      <c r="B8" s="257" t="s">
        <v>207</v>
      </c>
      <c r="C8" s="408"/>
      <c r="D8" s="269">
        <v>25000</v>
      </c>
      <c r="E8" s="269">
        <v>0</v>
      </c>
      <c r="F8" s="270">
        <f>E8/D8</f>
        <v>0</v>
      </c>
      <c r="G8" s="271"/>
    </row>
    <row r="9" spans="1:7" ht="17.25" customHeight="1" thickBot="1">
      <c r="A9" s="404" t="s">
        <v>21</v>
      </c>
      <c r="B9" s="405"/>
      <c r="C9" s="406"/>
      <c r="D9" s="291">
        <f>D8</f>
        <v>25000</v>
      </c>
      <c r="E9" s="291">
        <f>E8</f>
        <v>0</v>
      </c>
      <c r="F9" s="292">
        <f>E9/D9</f>
        <v>0</v>
      </c>
      <c r="G9" s="293">
        <f>G8</f>
        <v>0</v>
      </c>
    </row>
    <row r="10" spans="1:7" ht="12.75">
      <c r="A10" s="381">
        <v>2</v>
      </c>
      <c r="B10" s="251" t="s">
        <v>173</v>
      </c>
      <c r="C10" s="400">
        <v>90019</v>
      </c>
      <c r="D10" s="253"/>
      <c r="E10" s="253"/>
      <c r="F10" s="253"/>
      <c r="G10" s="254"/>
    </row>
    <row r="11" spans="1:7" ht="23.25" thickBot="1">
      <c r="A11" s="399"/>
      <c r="B11" s="257" t="s">
        <v>203</v>
      </c>
      <c r="C11" s="401"/>
      <c r="D11" s="269">
        <v>24000</v>
      </c>
      <c r="E11" s="269">
        <v>0</v>
      </c>
      <c r="F11" s="270">
        <f>E11/D11</f>
        <v>0</v>
      </c>
      <c r="G11" s="271"/>
    </row>
    <row r="12" spans="1:7" ht="18" customHeight="1" thickBot="1">
      <c r="A12" s="404" t="s">
        <v>21</v>
      </c>
      <c r="B12" s="405"/>
      <c r="C12" s="406"/>
      <c r="D12" s="291">
        <f>D11</f>
        <v>24000</v>
      </c>
      <c r="E12" s="291">
        <f>E11</f>
        <v>0</v>
      </c>
      <c r="F12" s="292">
        <f>E12/D12</f>
        <v>0</v>
      </c>
      <c r="G12" s="293">
        <f>G11</f>
        <v>0</v>
      </c>
    </row>
    <row r="13" spans="1:7" ht="13.5" customHeight="1">
      <c r="A13" s="414">
        <v>3</v>
      </c>
      <c r="B13" s="294" t="s">
        <v>38</v>
      </c>
      <c r="C13" s="255"/>
      <c r="D13" s="240"/>
      <c r="E13" s="239"/>
      <c r="F13" s="252"/>
      <c r="G13" s="241"/>
    </row>
    <row r="14" spans="1:7" ht="27.75" customHeight="1">
      <c r="A14" s="415"/>
      <c r="B14" s="296" t="s">
        <v>209</v>
      </c>
      <c r="C14" s="255"/>
      <c r="D14" s="426">
        <v>30000</v>
      </c>
      <c r="E14" s="309">
        <v>0</v>
      </c>
      <c r="F14" s="274">
        <f aca="true" t="shared" si="0" ref="F14:F21">E14/D14</f>
        <v>0</v>
      </c>
      <c r="G14" s="275"/>
    </row>
    <row r="15" spans="1:7" ht="23.25" customHeight="1">
      <c r="A15" s="415"/>
      <c r="B15" s="296" t="s">
        <v>178</v>
      </c>
      <c r="C15" s="255"/>
      <c r="D15" s="426">
        <v>2834484</v>
      </c>
      <c r="E15" s="309">
        <v>47498</v>
      </c>
      <c r="F15" s="274">
        <f t="shared" si="0"/>
        <v>0.016757194607554673</v>
      </c>
      <c r="G15" s="275"/>
    </row>
    <row r="16" spans="1:7" ht="24" customHeight="1">
      <c r="A16" s="415"/>
      <c r="B16" s="296" t="s">
        <v>192</v>
      </c>
      <c r="C16" s="255"/>
      <c r="D16" s="426">
        <v>5200000</v>
      </c>
      <c r="E16" s="309">
        <v>0</v>
      </c>
      <c r="F16" s="274">
        <f t="shared" si="0"/>
        <v>0</v>
      </c>
      <c r="G16" s="275"/>
    </row>
    <row r="17" spans="1:7" ht="22.5" customHeight="1">
      <c r="A17" s="415"/>
      <c r="B17" s="296" t="s">
        <v>210</v>
      </c>
      <c r="C17" s="255"/>
      <c r="D17" s="426">
        <v>35000</v>
      </c>
      <c r="E17" s="309">
        <v>3690</v>
      </c>
      <c r="F17" s="274">
        <f t="shared" si="0"/>
        <v>0.10542857142857143</v>
      </c>
      <c r="G17" s="275"/>
    </row>
    <row r="18" spans="1:7" ht="18.75" customHeight="1">
      <c r="A18" s="415"/>
      <c r="B18" s="296" t="s">
        <v>211</v>
      </c>
      <c r="C18" s="256">
        <v>60014</v>
      </c>
      <c r="D18" s="426">
        <v>175000</v>
      </c>
      <c r="E18" s="309">
        <v>0</v>
      </c>
      <c r="F18" s="274">
        <f t="shared" si="0"/>
        <v>0</v>
      </c>
      <c r="G18" s="275"/>
    </row>
    <row r="19" spans="1:7" ht="38.25" customHeight="1">
      <c r="A19" s="415"/>
      <c r="B19" s="295" t="s">
        <v>212</v>
      </c>
      <c r="C19" s="256"/>
      <c r="D19" s="427">
        <v>24600</v>
      </c>
      <c r="E19" s="310">
        <v>0</v>
      </c>
      <c r="F19" s="272">
        <f t="shared" si="0"/>
        <v>0</v>
      </c>
      <c r="G19" s="273"/>
    </row>
    <row r="20" spans="1:7" ht="15" customHeight="1" thickBot="1">
      <c r="A20" s="416"/>
      <c r="B20" s="295" t="s">
        <v>213</v>
      </c>
      <c r="C20" s="256"/>
      <c r="D20" s="427">
        <v>280000</v>
      </c>
      <c r="E20" s="310">
        <v>0</v>
      </c>
      <c r="F20" s="272">
        <f t="shared" si="0"/>
        <v>0</v>
      </c>
      <c r="G20" s="273"/>
    </row>
    <row r="21" spans="1:7" ht="18.75" customHeight="1" thickBot="1">
      <c r="A21" s="343" t="s">
        <v>21</v>
      </c>
      <c r="B21" s="420"/>
      <c r="C21" s="344"/>
      <c r="D21" s="98">
        <f>SUM(D14:D20)</f>
        <v>8579084</v>
      </c>
      <c r="E21" s="98">
        <f>SUM(E14:E20)</f>
        <v>51188</v>
      </c>
      <c r="F21" s="54">
        <f t="shared" si="0"/>
        <v>0.005966604360092523</v>
      </c>
      <c r="G21" s="204">
        <f>SUM(G14:G20)</f>
        <v>0</v>
      </c>
    </row>
    <row r="22" spans="1:7" ht="14.25" customHeight="1">
      <c r="A22" s="421">
        <v>4</v>
      </c>
      <c r="B22" s="286" t="s">
        <v>126</v>
      </c>
      <c r="C22" s="12"/>
      <c r="D22" s="96"/>
      <c r="E22" s="89"/>
      <c r="F22" s="56"/>
      <c r="G22" s="203"/>
    </row>
    <row r="23" spans="1:7" ht="36" customHeight="1" thickBot="1">
      <c r="A23" s="422"/>
      <c r="B23" s="267" t="s">
        <v>208</v>
      </c>
      <c r="C23" s="287" t="s">
        <v>172</v>
      </c>
      <c r="D23" s="276">
        <v>50000</v>
      </c>
      <c r="E23" s="276">
        <v>0</v>
      </c>
      <c r="F23" s="277">
        <f>E23/D23</f>
        <v>0</v>
      </c>
      <c r="G23" s="278"/>
    </row>
    <row r="24" spans="1:7" ht="18" customHeight="1" thickBot="1">
      <c r="A24" s="411" t="s">
        <v>21</v>
      </c>
      <c r="B24" s="412"/>
      <c r="C24" s="413"/>
      <c r="D24" s="98">
        <f>SUM(D23:D23)</f>
        <v>50000</v>
      </c>
      <c r="E24" s="98">
        <f>SUM(E22:E23)</f>
        <v>0</v>
      </c>
      <c r="F24" s="54">
        <f>E24/D24</f>
        <v>0</v>
      </c>
      <c r="G24" s="204">
        <f>SUM(G22:G23)</f>
        <v>0</v>
      </c>
    </row>
    <row r="25" spans="1:7" ht="12.75">
      <c r="A25" s="381">
        <v>5</v>
      </c>
      <c r="B25" s="251" t="s">
        <v>204</v>
      </c>
      <c r="C25" s="400">
        <v>80130</v>
      </c>
      <c r="D25" s="253"/>
      <c r="E25" s="253"/>
      <c r="F25" s="253"/>
      <c r="G25" s="254"/>
    </row>
    <row r="26" spans="1:7" ht="13.5" thickBot="1">
      <c r="A26" s="399"/>
      <c r="B26" s="257" t="s">
        <v>205</v>
      </c>
      <c r="C26" s="401"/>
      <c r="D26" s="269">
        <v>34981</v>
      </c>
      <c r="E26" s="269">
        <v>34980.01</v>
      </c>
      <c r="F26" s="270">
        <f>E26/D26</f>
        <v>0.9999716989222721</v>
      </c>
      <c r="G26" s="271"/>
    </row>
    <row r="27" spans="1:7" ht="18" customHeight="1" thickBot="1">
      <c r="A27" s="411" t="s">
        <v>21</v>
      </c>
      <c r="B27" s="412"/>
      <c r="C27" s="413"/>
      <c r="D27" s="98">
        <f>D26</f>
        <v>34981</v>
      </c>
      <c r="E27" s="98">
        <f>E26</f>
        <v>34980.01</v>
      </c>
      <c r="F27" s="54">
        <f>E27/D27</f>
        <v>0.9999716989222721</v>
      </c>
      <c r="G27" s="204">
        <f>SUM(G24:G26)</f>
        <v>0</v>
      </c>
    </row>
    <row r="28" spans="1:7" ht="12.75">
      <c r="A28" s="381">
        <v>6</v>
      </c>
      <c r="B28" s="251" t="s">
        <v>191</v>
      </c>
      <c r="C28" s="400">
        <v>85201</v>
      </c>
      <c r="D28" s="253"/>
      <c r="E28" s="253"/>
      <c r="F28" s="253"/>
      <c r="G28" s="254"/>
    </row>
    <row r="29" spans="1:7" ht="13.5" thickBot="1">
      <c r="A29" s="399"/>
      <c r="B29" s="257" t="s">
        <v>193</v>
      </c>
      <c r="C29" s="401"/>
      <c r="D29" s="269">
        <v>140000</v>
      </c>
      <c r="E29" s="269">
        <v>0</v>
      </c>
      <c r="F29" s="270">
        <f>E29/D29</f>
        <v>0</v>
      </c>
      <c r="G29" s="271"/>
    </row>
    <row r="30" spans="1:7" ht="18" customHeight="1" thickBot="1">
      <c r="A30" s="411" t="s">
        <v>21</v>
      </c>
      <c r="B30" s="412"/>
      <c r="C30" s="413"/>
      <c r="D30" s="98">
        <f>D29</f>
        <v>140000</v>
      </c>
      <c r="E30" s="98">
        <f>E29</f>
        <v>0</v>
      </c>
      <c r="F30" s="54">
        <f>E30/D30</f>
        <v>0</v>
      </c>
      <c r="G30" s="204">
        <f>SUM(G24:G29)</f>
        <v>0</v>
      </c>
    </row>
    <row r="31" spans="1:7" ht="22.5" customHeight="1" thickBot="1">
      <c r="A31" s="322" t="s">
        <v>67</v>
      </c>
      <c r="B31" s="323"/>
      <c r="C31" s="419"/>
      <c r="D31" s="201">
        <f>D9+D12+D21+D24+D27+D30</f>
        <v>8853065</v>
      </c>
      <c r="E31" s="201">
        <f>E9+E12+E21+E24+E27+E30</f>
        <v>86168.01000000001</v>
      </c>
      <c r="F31" s="268">
        <f>E31/D31</f>
        <v>0.009733127453599404</v>
      </c>
      <c r="G31" s="210">
        <f>G9+G12+G21+G24+G27+G30</f>
        <v>0</v>
      </c>
    </row>
    <row r="32" spans="1:7" ht="7.5" customHeight="1" hidden="1" thickBot="1">
      <c r="A32" s="417"/>
      <c r="B32" s="418"/>
      <c r="C32" s="72"/>
      <c r="D32" s="72"/>
      <c r="E32" s="72"/>
      <c r="F32" s="22" t="e">
        <f>E32/D32</f>
        <v>#DIV/0!</v>
      </c>
      <c r="G32" s="72"/>
    </row>
    <row r="33" ht="12.75">
      <c r="C33" s="23"/>
    </row>
    <row r="34" ht="12.75">
      <c r="C34" s="23"/>
    </row>
    <row r="35" spans="2:5" ht="12.75">
      <c r="B35" s="198" t="s">
        <v>190</v>
      </c>
      <c r="C35" s="23"/>
      <c r="E35" t="s">
        <v>129</v>
      </c>
    </row>
    <row r="36" spans="2:3" ht="12.75">
      <c r="B36" s="198" t="s">
        <v>228</v>
      </c>
      <c r="C36" s="23"/>
    </row>
    <row r="37" ht="12.75">
      <c r="C37" s="23"/>
    </row>
    <row r="38" ht="12.75">
      <c r="C38" s="23"/>
    </row>
    <row r="39" ht="12.75">
      <c r="C39" s="23"/>
    </row>
    <row r="40" ht="12.75">
      <c r="C40" s="23"/>
    </row>
    <row r="41" ht="12.75">
      <c r="C41" s="23"/>
    </row>
    <row r="42" ht="12.75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</sheetData>
  <sheetProtection/>
  <mergeCells count="20">
    <mergeCell ref="A30:C30"/>
    <mergeCell ref="A13:A20"/>
    <mergeCell ref="A32:B32"/>
    <mergeCell ref="A31:C31"/>
    <mergeCell ref="A24:C24"/>
    <mergeCell ref="A21:C21"/>
    <mergeCell ref="A22:A23"/>
    <mergeCell ref="A25:A26"/>
    <mergeCell ref="C25:C26"/>
    <mergeCell ref="A27:C27"/>
    <mergeCell ref="A28:A29"/>
    <mergeCell ref="C28:C29"/>
    <mergeCell ref="A2:G2"/>
    <mergeCell ref="A10:A11"/>
    <mergeCell ref="C10:C11"/>
    <mergeCell ref="A9:C9"/>
    <mergeCell ref="A12:C12"/>
    <mergeCell ref="C7:C8"/>
    <mergeCell ref="A3:G3"/>
    <mergeCell ref="A7:A8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E28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5.375" style="0" customWidth="1"/>
    <col min="2" max="2" width="34.75390625" style="0" customWidth="1"/>
    <col min="3" max="3" width="20.25390625" style="0" customWidth="1"/>
    <col min="4" max="4" width="18.375" style="0" customWidth="1"/>
    <col min="5" max="5" width="14.625" style="0" customWidth="1"/>
  </cols>
  <sheetData>
    <row r="1" ht="37.5" customHeight="1">
      <c r="D1" t="s">
        <v>135</v>
      </c>
    </row>
    <row r="2" spans="1:5" ht="42" customHeight="1">
      <c r="A2" s="362" t="s">
        <v>221</v>
      </c>
      <c r="B2" s="363"/>
      <c r="C2" s="363"/>
      <c r="D2" s="363"/>
      <c r="E2" s="363"/>
    </row>
    <row r="3" spans="1:5" ht="45" customHeight="1" thickBot="1">
      <c r="A3" s="367"/>
      <c r="B3" s="367"/>
      <c r="C3" s="367"/>
      <c r="D3" s="367"/>
      <c r="E3" s="367"/>
    </row>
    <row r="4" spans="1:5" ht="56.25" customHeight="1">
      <c r="A4" s="180" t="s">
        <v>13</v>
      </c>
      <c r="B4" s="181" t="s">
        <v>147</v>
      </c>
      <c r="C4" s="182" t="s">
        <v>16</v>
      </c>
      <c r="D4" s="182" t="s">
        <v>220</v>
      </c>
      <c r="E4" s="182" t="s">
        <v>17</v>
      </c>
    </row>
    <row r="5" spans="1:5" ht="12.75">
      <c r="A5" s="93">
        <v>1</v>
      </c>
      <c r="B5" s="51">
        <v>2</v>
      </c>
      <c r="C5" s="51">
        <v>4</v>
      </c>
      <c r="D5" s="51">
        <v>5</v>
      </c>
      <c r="E5" s="51">
        <v>6</v>
      </c>
    </row>
    <row r="6" spans="1:5" ht="15.75">
      <c r="A6" s="214" t="s">
        <v>137</v>
      </c>
      <c r="B6" s="216" t="s">
        <v>138</v>
      </c>
      <c r="C6" s="227">
        <f>C7+C8</f>
        <v>49382800.52</v>
      </c>
      <c r="D6" s="227">
        <f>D7+D8</f>
        <v>12956789.879999999</v>
      </c>
      <c r="E6" s="225">
        <f>D6/C6</f>
        <v>0.26237454627046736</v>
      </c>
    </row>
    <row r="7" spans="1:5" ht="16.5" customHeight="1">
      <c r="A7" s="214" t="s">
        <v>139</v>
      </c>
      <c r="B7" s="220" t="s">
        <v>140</v>
      </c>
      <c r="C7" s="218">
        <v>40577726.52</v>
      </c>
      <c r="D7" s="218">
        <v>12932086.02</v>
      </c>
      <c r="E7" s="219">
        <f>D7/C7</f>
        <v>0.3186991270599159</v>
      </c>
    </row>
    <row r="8" spans="1:5" ht="16.5" customHeight="1">
      <c r="A8" s="217" t="s">
        <v>141</v>
      </c>
      <c r="B8" s="217" t="s">
        <v>142</v>
      </c>
      <c r="C8" s="218">
        <v>8805074</v>
      </c>
      <c r="D8" s="218">
        <v>24703.86</v>
      </c>
      <c r="E8" s="219">
        <f>D8/C8</f>
        <v>0.002805639112175548</v>
      </c>
    </row>
    <row r="9" spans="1:5" ht="17.25" customHeight="1">
      <c r="A9" s="223" t="s">
        <v>143</v>
      </c>
      <c r="B9" s="224" t="s">
        <v>144</v>
      </c>
      <c r="C9" s="227">
        <f>C10+C11</f>
        <v>49455696.52</v>
      </c>
      <c r="D9" s="227">
        <f>D10+D11</f>
        <v>10766543.22</v>
      </c>
      <c r="E9" s="225">
        <f aca="true" t="shared" si="0" ref="E9:E23">D9/C9</f>
        <v>0.21770077013567052</v>
      </c>
    </row>
    <row r="10" spans="1:5" ht="17.25" customHeight="1">
      <c r="A10" s="215" t="s">
        <v>146</v>
      </c>
      <c r="B10" s="226" t="s">
        <v>147</v>
      </c>
      <c r="C10" s="111">
        <v>40395531.52</v>
      </c>
      <c r="D10" s="111">
        <v>10680375.21</v>
      </c>
      <c r="E10" s="222">
        <f t="shared" si="0"/>
        <v>0.26439496667377926</v>
      </c>
    </row>
    <row r="11" spans="1:5" ht="16.5" customHeight="1">
      <c r="A11" s="215" t="s">
        <v>145</v>
      </c>
      <c r="B11" s="226" t="s">
        <v>148</v>
      </c>
      <c r="C11" s="111">
        <v>9060165</v>
      </c>
      <c r="D11" s="111">
        <v>86168.01</v>
      </c>
      <c r="E11" s="83">
        <f t="shared" si="0"/>
        <v>0.009510644673689717</v>
      </c>
    </row>
    <row r="12" spans="1:5" ht="22.5" customHeight="1">
      <c r="A12" s="223" t="s">
        <v>149</v>
      </c>
      <c r="B12" s="228" t="s">
        <v>150</v>
      </c>
      <c r="C12" s="227">
        <f>C6-C9</f>
        <v>-72896</v>
      </c>
      <c r="D12" s="227">
        <f>D6-D9</f>
        <v>2190246.6599999983</v>
      </c>
      <c r="E12" s="428" t="s">
        <v>229</v>
      </c>
    </row>
    <row r="13" spans="1:5" ht="18.75" customHeight="1">
      <c r="A13" s="223" t="s">
        <v>151</v>
      </c>
      <c r="B13" s="228" t="s">
        <v>152</v>
      </c>
      <c r="C13" s="227">
        <f>C14-C20</f>
        <v>72896</v>
      </c>
      <c r="D13" s="227">
        <f>D14-D20</f>
        <v>-161601</v>
      </c>
      <c r="E13" s="428" t="s">
        <v>229</v>
      </c>
    </row>
    <row r="14" spans="1:5" ht="21.75" customHeight="1">
      <c r="A14" s="221" t="s">
        <v>153</v>
      </c>
      <c r="B14" s="234" t="s">
        <v>154</v>
      </c>
      <c r="C14" s="229">
        <f>SUM(C15:C19)</f>
        <v>1166700</v>
      </c>
      <c r="D14" s="229">
        <f>SUM(D15:D19)</f>
        <v>0</v>
      </c>
      <c r="E14" s="222">
        <f t="shared" si="0"/>
        <v>0</v>
      </c>
    </row>
    <row r="15" spans="1:5" ht="21" customHeight="1">
      <c r="A15" s="230" t="s">
        <v>155</v>
      </c>
      <c r="B15" s="233" t="s">
        <v>168</v>
      </c>
      <c r="C15" s="231">
        <v>0</v>
      </c>
      <c r="D15" s="231">
        <v>0</v>
      </c>
      <c r="E15" s="232">
        <v>0</v>
      </c>
    </row>
    <row r="16" spans="1:5" ht="21" customHeight="1">
      <c r="A16" s="230" t="s">
        <v>156</v>
      </c>
      <c r="B16" s="233" t="s">
        <v>167</v>
      </c>
      <c r="C16" s="231">
        <v>0</v>
      </c>
      <c r="D16" s="231">
        <v>0</v>
      </c>
      <c r="E16" s="232">
        <v>0</v>
      </c>
    </row>
    <row r="17" spans="1:5" ht="26.25" customHeight="1">
      <c r="A17" s="230" t="s">
        <v>157</v>
      </c>
      <c r="B17" s="233" t="s">
        <v>160</v>
      </c>
      <c r="C17" s="231">
        <v>0</v>
      </c>
      <c r="D17" s="231">
        <v>0</v>
      </c>
      <c r="E17" s="232">
        <v>0</v>
      </c>
    </row>
    <row r="18" spans="1:5" ht="26.25" customHeight="1">
      <c r="A18" s="230" t="s">
        <v>166</v>
      </c>
      <c r="B18" s="233" t="s">
        <v>223</v>
      </c>
      <c r="C18" s="231">
        <v>1166700</v>
      </c>
      <c r="D18" s="231">
        <v>0</v>
      </c>
      <c r="E18" s="232">
        <v>0</v>
      </c>
    </row>
    <row r="19" spans="1:5" ht="23.25" customHeight="1">
      <c r="A19" s="230" t="s">
        <v>222</v>
      </c>
      <c r="B19" s="233" t="s">
        <v>158</v>
      </c>
      <c r="C19" s="231">
        <v>0</v>
      </c>
      <c r="D19" s="231">
        <v>0</v>
      </c>
      <c r="E19" s="232">
        <v>0</v>
      </c>
    </row>
    <row r="20" spans="1:5" ht="22.5" customHeight="1">
      <c r="A20" s="221" t="s">
        <v>159</v>
      </c>
      <c r="B20" s="234" t="s">
        <v>161</v>
      </c>
      <c r="C20" s="229">
        <f>SUM(C21:C23)</f>
        <v>1093804</v>
      </c>
      <c r="D20" s="229">
        <f>SUM(D21:D23)</f>
        <v>161601</v>
      </c>
      <c r="E20" s="222">
        <f t="shared" si="0"/>
        <v>0.1477421914712325</v>
      </c>
    </row>
    <row r="21" spans="1:5" ht="20.25" customHeight="1">
      <c r="A21" s="230" t="s">
        <v>162</v>
      </c>
      <c r="B21" s="233" t="s">
        <v>163</v>
      </c>
      <c r="C21" s="231">
        <v>846404</v>
      </c>
      <c r="D21" s="231">
        <v>161601</v>
      </c>
      <c r="E21" s="232">
        <f t="shared" si="0"/>
        <v>0.19092655516750867</v>
      </c>
    </row>
    <row r="22" spans="1:5" ht="7.5" customHeight="1" hidden="1" thickBot="1">
      <c r="A22" s="423"/>
      <c r="B22" s="424"/>
      <c r="C22" s="299"/>
      <c r="D22" s="299"/>
      <c r="E22" s="232" t="e">
        <f t="shared" si="0"/>
        <v>#DIV/0!</v>
      </c>
    </row>
    <row r="23" spans="1:5" ht="18" customHeight="1">
      <c r="A23" s="236" t="s">
        <v>164</v>
      </c>
      <c r="B23" s="237" t="s">
        <v>165</v>
      </c>
      <c r="C23" s="262">
        <v>247400</v>
      </c>
      <c r="D23" s="262">
        <v>0</v>
      </c>
      <c r="E23" s="232">
        <f t="shared" si="0"/>
        <v>0</v>
      </c>
    </row>
    <row r="26" spans="2:4" ht="12.75">
      <c r="B26" s="198" t="s">
        <v>190</v>
      </c>
      <c r="D26" t="s">
        <v>129</v>
      </c>
    </row>
    <row r="27" ht="20.25" customHeight="1">
      <c r="B27" s="198" t="s">
        <v>228</v>
      </c>
    </row>
    <row r="28" ht="12.75">
      <c r="D28" s="235"/>
    </row>
  </sheetData>
  <sheetProtection/>
  <mergeCells count="3">
    <mergeCell ref="A3:E3"/>
    <mergeCell ref="A2:E2"/>
    <mergeCell ref="A22:B22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cp:lastPrinted>2012-04-24T08:15:59Z</cp:lastPrinted>
  <dcterms:created xsi:type="dcterms:W3CDTF">1997-02-26T13:46:56Z</dcterms:created>
  <dcterms:modified xsi:type="dcterms:W3CDTF">2012-04-24T10:22:22Z</dcterms:modified>
  <cp:category/>
  <cp:version/>
  <cp:contentType/>
  <cp:contentStatus/>
</cp:coreProperties>
</file>