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45" firstSheet="1" activeTab="1"/>
  </bookViews>
  <sheets>
    <sheet name="Wzorzec" sheetId="1" r:id="rId1"/>
    <sheet name="Zał_nr_2_wydr" sheetId="2" r:id="rId2"/>
  </sheets>
  <definedNames/>
  <calcPr fullCalcOnLoad="1"/>
</workbook>
</file>

<file path=xl/sharedStrings.xml><?xml version="1.0" encoding="utf-8"?>
<sst xmlns="http://schemas.openxmlformats.org/spreadsheetml/2006/main" count="244" uniqueCount="92">
  <si>
    <t>Wykonanie na 31.12.2007 r.</t>
  </si>
  <si>
    <t>Wykonanie na 31.12.2008 r.</t>
  </si>
  <si>
    <t>Wykonanie na 31.12.2009 r.</t>
  </si>
  <si>
    <t>Plan na 31.12.2010 r.</t>
  </si>
  <si>
    <t>Plan na 31.12.2011 r.</t>
  </si>
  <si>
    <t>Plan na 31.12.2012 r.</t>
  </si>
  <si>
    <t>Plan na 31.12.2013 r.</t>
  </si>
  <si>
    <t>Plan na 31.12.2014 r.</t>
  </si>
  <si>
    <t>Plan na 31.12.2015 r.</t>
  </si>
  <si>
    <t>Plan na 31.12.2016 r.</t>
  </si>
  <si>
    <t>Plan na 31.12.2017 r.</t>
  </si>
  <si>
    <t>Plan na 31.12.2018 r.</t>
  </si>
  <si>
    <t>Plan na 31.12.2019 r.</t>
  </si>
  <si>
    <t>Plan na 31.12.2020 r.</t>
  </si>
  <si>
    <t>Plan na 31.12.2021 r.</t>
  </si>
  <si>
    <t>Plan na 31.12.2022 r.</t>
  </si>
  <si>
    <t>Plan na 31.12.2023 r.</t>
  </si>
  <si>
    <t>Plan na 31.12.2024 r.</t>
  </si>
  <si>
    <t>Plan na 31.12.2025 r.</t>
  </si>
  <si>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</si>
  <si>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</si>
  <si>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</si>
  <si>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</si>
  <si>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</si>
  <si>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</si>
  <si>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</si>
  <si>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</si>
  <si>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</si>
  <si>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</si>
  <si>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</si>
  <si>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</si>
  <si>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</si>
  <si>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</si>
  <si>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</si>
  <si>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</si>
  <si>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</si>
  <si>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</si>
  <si>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</si>
  <si>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</si>
  <si>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</si>
  <si>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</si>
  <si>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</si>
  <si>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</si>
  <si>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</si>
  <si>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</si>
  <si>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</si>
  <si>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</si>
  <si>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</si>
  <si>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</si>
  <si>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</si>
  <si>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</si>
  <si>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</si>
  <si>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</si>
  <si>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</si>
  <si>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</si>
  <si>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</si>
  <si>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</si>
  <si>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</si>
  <si>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</si>
  <si>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</si>
  <si>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</si>
  <si>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</si>
  <si>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</si>
  <si>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</si>
  <si>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</t>
  </si>
  <si>
    <t>K. Średnia arytmetyczna z ostatnich trzech lat, o której mowa w art. 243 ustawy z 27 sierpnia 2009r.</t>
  </si>
  <si>
    <t>X</t>
  </si>
  <si>
    <t>L. Czy spełniony jest warunek, o którym mowa w art. 243 ustawy z 27 sierpnia 2009r. dla danego roku</t>
  </si>
  <si>
    <r>
      <t>*  Kredyty, pożyczki i papiery wartościowe</t>
    </r>
    <r>
      <rPr>
        <sz val="10"/>
        <rFont val="Arial"/>
        <family val="2"/>
      </rPr>
      <t xml:space="preserve">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</t>
    </r>
    <r>
      <rPr>
        <b/>
        <sz val="10"/>
        <rFont val="Arial"/>
        <family val="2"/>
      </rPr>
      <t>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</t>
    </r>
  </si>
  <si>
    <r>
      <t xml:space="preserve">**  Wolne środki </t>
    </r>
    <r>
      <rPr>
        <sz val="10"/>
        <rFont val="Arial"/>
        <family val="2"/>
      </rPr>
      <t>- nadwyżki środków pieniężnych na rachunku bieżącym budżetu j.s.t. wynikające z rozliczeń wyemitowanych papierów wartościowych, kredytów i pożyczek z lat ubiegłych.</t>
    </r>
  </si>
  <si>
    <t>Wyszczególnienie</t>
  </si>
  <si>
    <t xml:space="preserve">Prognoza na 2012 </t>
  </si>
  <si>
    <t>Plan na 2011</t>
  </si>
  <si>
    <t>Prognoza na 2013</t>
  </si>
  <si>
    <t>Prognoza na 2014</t>
  </si>
  <si>
    <t>Wykonanie na 31.12.2009</t>
  </si>
  <si>
    <t>Wykonanie na 31.12.2008</t>
  </si>
  <si>
    <t>Wykonanie na 31.12.2007</t>
  </si>
  <si>
    <t>J. Wskaźnik długu (I. - I.1.1. - I.2.1.) : A w %</t>
  </si>
  <si>
    <t>H. Wskaźnik obsługi długu (G : A) w %</t>
  </si>
  <si>
    <t>Prognoza na 2015</t>
  </si>
  <si>
    <t>Prognoza na 2016</t>
  </si>
  <si>
    <t>Prognoza na 2017</t>
  </si>
  <si>
    <t>Prognoza na 2018</t>
  </si>
  <si>
    <t>Prognoza na 2019</t>
  </si>
  <si>
    <t xml:space="preserve">Prognoza na 2020 </t>
  </si>
  <si>
    <t>Prognoza na 2021</t>
  </si>
  <si>
    <t>Prognoza kwoty długu i spłat zobowiązań dla  Powiatu Oleckiego na lata 2011-2021</t>
  </si>
  <si>
    <t>tak</t>
  </si>
  <si>
    <t>nie</t>
  </si>
  <si>
    <t>Wykonanie na 31.12.2010</t>
  </si>
  <si>
    <r>
      <t xml:space="preserve">Załacznik  </t>
    </r>
    <r>
      <rPr>
        <b/>
        <sz val="8"/>
        <rFont val="Arial"/>
        <family val="2"/>
      </rPr>
      <t xml:space="preserve">Nr 2 </t>
    </r>
    <r>
      <rPr>
        <sz val="8"/>
        <rFont val="Arial"/>
        <family val="2"/>
      </rPr>
      <t xml:space="preserve">do Uchwały Rady Powiatu  </t>
    </r>
    <r>
      <rPr>
        <b/>
        <sz val="8"/>
        <rFont val="Arial"/>
        <family val="2"/>
      </rPr>
      <t>Nr  XIII/…..../2011  z dnia 24 listopada 2011 r.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</si>
</sst>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;\-#,##0.00"/>
    <numFmt numFmtId="166" formatCode="0.0000%"/>
  </numFmts>
  <fonts count="4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9"/>
      <color indexed="10"/>
      <name val="Times New Roman"/>
      <family val="1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/>
      <protection/>
    </xf>
    <xf numFmtId="0" fontId="0" fillId="32" borderId="11" xfId="0" applyFont="1" applyFill="1" applyBorder="1" applyAlignment="1" applyProtection="1">
      <alignment horizontal="center" vertical="center" wrapText="1"/>
      <protection locked="0"/>
    </xf>
    <xf numFmtId="0" fontId="0" fillId="32" borderId="12" xfId="0" applyFont="1" applyFill="1" applyBorder="1" applyAlignment="1" applyProtection="1">
      <alignment horizontal="center" vertical="center" wrapText="1"/>
      <protection locked="0"/>
    </xf>
    <xf numFmtId="0" fontId="0" fillId="32" borderId="13" xfId="0" applyFont="1" applyFill="1" applyBorder="1" applyAlignment="1" applyProtection="1">
      <alignment horizontal="center" vertical="center" wrapText="1"/>
      <protection locked="0"/>
    </xf>
    <xf numFmtId="0" fontId="1" fillId="33" borderId="14" xfId="0" applyFont="1" applyFill="1" applyBorder="1" applyAlignment="1" applyProtection="1">
      <alignment vertical="center" wrapText="1"/>
      <protection/>
    </xf>
    <xf numFmtId="164" fontId="1" fillId="0" borderId="15" xfId="0" applyNumberFormat="1" applyFont="1" applyFill="1" applyBorder="1" applyAlignment="1" applyProtection="1">
      <alignment vertical="center"/>
      <protection/>
    </xf>
    <xf numFmtId="164" fontId="1" fillId="0" borderId="15" xfId="0" applyNumberFormat="1" applyFont="1" applyBorder="1" applyAlignment="1" applyProtection="1">
      <alignment vertical="center"/>
      <protection/>
    </xf>
    <xf numFmtId="164" fontId="1" fillId="0" borderId="16" xfId="0" applyNumberFormat="1" applyFont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 wrapText="1"/>
      <protection/>
    </xf>
    <xf numFmtId="164" fontId="0" fillId="34" borderId="18" xfId="0" applyNumberFormat="1" applyFill="1" applyBorder="1" applyAlignment="1" applyProtection="1">
      <alignment vertical="center" wrapText="1"/>
      <protection locked="0"/>
    </xf>
    <xf numFmtId="164" fontId="0" fillId="34" borderId="19" xfId="0" applyNumberFormat="1" applyFill="1" applyBorder="1" applyAlignment="1" applyProtection="1">
      <alignment vertical="center"/>
      <protection locked="0"/>
    </xf>
    <xf numFmtId="165" fontId="0" fillId="34" borderId="0" xfId="0" applyNumberFormat="1" applyFill="1" applyAlignment="1" applyProtection="1">
      <alignment vertical="center"/>
      <protection locked="0"/>
    </xf>
    <xf numFmtId="164" fontId="0" fillId="34" borderId="20" xfId="0" applyNumberFormat="1" applyFill="1" applyBorder="1" applyAlignment="1" applyProtection="1">
      <alignment vertical="center"/>
      <protection locked="0"/>
    </xf>
    <xf numFmtId="165" fontId="0" fillId="34" borderId="21" xfId="0" applyNumberFormat="1" applyFill="1" applyBorder="1" applyAlignment="1" applyProtection="1">
      <alignment vertical="center"/>
      <protection locked="0"/>
    </xf>
    <xf numFmtId="0" fontId="0" fillId="33" borderId="22" xfId="0" applyFont="1" applyFill="1" applyBorder="1" applyAlignment="1" applyProtection="1">
      <alignment vertical="center" wrapText="1"/>
      <protection/>
    </xf>
    <xf numFmtId="164" fontId="0" fillId="34" borderId="23" xfId="0" applyNumberFormat="1" applyFill="1" applyBorder="1" applyAlignment="1" applyProtection="1">
      <alignment vertical="center" wrapText="1"/>
      <protection locked="0"/>
    </xf>
    <xf numFmtId="164" fontId="0" fillId="34" borderId="24" xfId="0" applyNumberFormat="1" applyFill="1" applyBorder="1" applyAlignment="1" applyProtection="1">
      <alignment vertical="center"/>
      <protection locked="0"/>
    </xf>
    <xf numFmtId="164" fontId="0" fillId="34" borderId="25" xfId="0" applyNumberFormat="1" applyFill="1" applyBorder="1" applyAlignment="1" applyProtection="1">
      <alignment vertical="center"/>
      <protection locked="0"/>
    </xf>
    <xf numFmtId="0" fontId="1" fillId="33" borderId="26" xfId="0" applyFont="1" applyFill="1" applyBorder="1" applyAlignment="1" applyProtection="1">
      <alignment vertical="center" wrapText="1"/>
      <protection/>
    </xf>
    <xf numFmtId="164" fontId="1" fillId="0" borderId="27" xfId="0" applyNumberFormat="1" applyFont="1" applyFill="1" applyBorder="1" applyAlignment="1" applyProtection="1">
      <alignment vertical="center"/>
      <protection/>
    </xf>
    <xf numFmtId="164" fontId="1" fillId="0" borderId="27" xfId="0" applyNumberFormat="1" applyFont="1" applyBorder="1" applyAlignment="1" applyProtection="1">
      <alignment vertical="center"/>
      <protection/>
    </xf>
    <xf numFmtId="164" fontId="1" fillId="0" borderId="28" xfId="0" applyNumberFormat="1" applyFont="1" applyBorder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vertical="center" wrapText="1"/>
      <protection/>
    </xf>
    <xf numFmtId="164" fontId="1" fillId="0" borderId="12" xfId="0" applyNumberFormat="1" applyFont="1" applyFill="1" applyBorder="1" applyAlignment="1" applyProtection="1">
      <alignment vertical="center"/>
      <protection/>
    </xf>
    <xf numFmtId="164" fontId="1" fillId="0" borderId="12" xfId="0" applyNumberFormat="1" applyFont="1" applyBorder="1" applyAlignment="1" applyProtection="1">
      <alignment vertical="center"/>
      <protection/>
    </xf>
    <xf numFmtId="164" fontId="1" fillId="0" borderId="13" xfId="0" applyNumberFormat="1" applyFont="1" applyBorder="1" applyAlignment="1" applyProtection="1">
      <alignment vertical="center"/>
      <protection/>
    </xf>
    <xf numFmtId="0" fontId="1" fillId="33" borderId="17" xfId="0" applyFont="1" applyFill="1" applyBorder="1" applyAlignment="1" applyProtection="1">
      <alignment vertical="center" wrapText="1"/>
      <protection/>
    </xf>
    <xf numFmtId="164" fontId="1" fillId="0" borderId="19" xfId="0" applyNumberFormat="1" applyFont="1" applyFill="1" applyBorder="1" applyAlignment="1" applyProtection="1">
      <alignment vertical="center"/>
      <protection/>
    </xf>
    <xf numFmtId="164" fontId="1" fillId="0" borderId="19" xfId="0" applyNumberFormat="1" applyFont="1" applyBorder="1" applyAlignment="1" applyProtection="1">
      <alignment vertical="center"/>
      <protection/>
    </xf>
    <xf numFmtId="164" fontId="1" fillId="0" borderId="20" xfId="0" applyNumberFormat="1" applyFont="1" applyBorder="1" applyAlignment="1" applyProtection="1">
      <alignment vertical="center"/>
      <protection/>
    </xf>
    <xf numFmtId="4" fontId="0" fillId="34" borderId="29" xfId="0" applyNumberFormat="1" applyFont="1" applyFill="1" applyBorder="1" applyAlignment="1" applyProtection="1">
      <alignment vertical="center"/>
      <protection locked="0"/>
    </xf>
    <xf numFmtId="164" fontId="0" fillId="34" borderId="19" xfId="0" applyNumberFormat="1" applyFont="1" applyFill="1" applyBorder="1" applyAlignment="1" applyProtection="1">
      <alignment vertical="center"/>
      <protection locked="0"/>
    </xf>
    <xf numFmtId="164" fontId="1" fillId="0" borderId="30" xfId="0" applyNumberFormat="1" applyFont="1" applyFill="1" applyBorder="1" applyAlignment="1" applyProtection="1">
      <alignment vertical="center" wrapText="1"/>
      <protection locked="0"/>
    </xf>
    <xf numFmtId="164" fontId="0" fillId="0" borderId="12" xfId="0" applyNumberFormat="1" applyBorder="1" applyAlignment="1" applyProtection="1">
      <alignment vertical="center"/>
      <protection locked="0"/>
    </xf>
    <xf numFmtId="164" fontId="0" fillId="0" borderId="13" xfId="0" applyNumberFormat="1" applyBorder="1" applyAlignment="1" applyProtection="1">
      <alignment vertical="center"/>
      <protection locked="0"/>
    </xf>
    <xf numFmtId="164" fontId="1" fillId="0" borderId="31" xfId="0" applyNumberFormat="1" applyFont="1" applyFill="1" applyBorder="1" applyAlignment="1" applyProtection="1">
      <alignment vertical="center" wrapText="1"/>
      <protection locked="0"/>
    </xf>
    <xf numFmtId="164" fontId="0" fillId="0" borderId="27" xfId="0" applyNumberFormat="1" applyBorder="1" applyAlignment="1" applyProtection="1">
      <alignment vertical="center"/>
      <protection locked="0"/>
    </xf>
    <xf numFmtId="164" fontId="0" fillId="0" borderId="28" xfId="0" applyNumberFormat="1" applyBorder="1" applyAlignment="1" applyProtection="1">
      <alignment vertical="center"/>
      <protection locked="0"/>
    </xf>
    <xf numFmtId="164" fontId="0" fillId="0" borderId="18" xfId="0" applyNumberFormat="1" applyFill="1" applyBorder="1" applyAlignment="1" applyProtection="1">
      <alignment vertical="center" wrapText="1"/>
      <protection locked="0"/>
    </xf>
    <xf numFmtId="164" fontId="0" fillId="0" borderId="19" xfId="0" applyNumberFormat="1" applyBorder="1" applyAlignment="1" applyProtection="1">
      <alignment vertical="center"/>
      <protection locked="0"/>
    </xf>
    <xf numFmtId="164" fontId="0" fillId="0" borderId="20" xfId="0" applyNumberFormat="1" applyBorder="1" applyAlignment="1" applyProtection="1">
      <alignment vertical="center"/>
      <protection locked="0"/>
    </xf>
    <xf numFmtId="164" fontId="0" fillId="0" borderId="23" xfId="0" applyNumberFormat="1" applyFill="1" applyBorder="1" applyAlignment="1" applyProtection="1">
      <alignment vertical="center" wrapText="1"/>
      <protection locked="0"/>
    </xf>
    <xf numFmtId="164" fontId="0" fillId="0" borderId="24" xfId="0" applyNumberFormat="1" applyBorder="1" applyAlignment="1" applyProtection="1">
      <alignment vertical="center"/>
      <protection locked="0"/>
    </xf>
    <xf numFmtId="164" fontId="0" fillId="0" borderId="25" xfId="0" applyNumberFormat="1" applyBorder="1" applyAlignment="1" applyProtection="1">
      <alignment vertical="center"/>
      <protection locked="0"/>
    </xf>
    <xf numFmtId="164" fontId="1" fillId="0" borderId="24" xfId="0" applyNumberFormat="1" applyFont="1" applyBorder="1" applyAlignment="1" applyProtection="1">
      <alignment vertical="center"/>
      <protection/>
    </xf>
    <xf numFmtId="164" fontId="1" fillId="0" borderId="25" xfId="0" applyNumberFormat="1" applyFont="1" applyBorder="1" applyAlignment="1" applyProtection="1">
      <alignment vertical="center"/>
      <protection/>
    </xf>
    <xf numFmtId="10" fontId="1" fillId="0" borderId="12" xfId="0" applyNumberFormat="1" applyFont="1" applyFill="1" applyBorder="1" applyAlignment="1" applyProtection="1">
      <alignment vertical="center"/>
      <protection/>
    </xf>
    <xf numFmtId="10" fontId="1" fillId="0" borderId="12" xfId="0" applyNumberFormat="1" applyFont="1" applyBorder="1" applyAlignment="1" applyProtection="1">
      <alignment vertical="center"/>
      <protection/>
    </xf>
    <xf numFmtId="10" fontId="1" fillId="0" borderId="13" xfId="0" applyNumberFormat="1" applyFont="1" applyBorder="1" applyAlignment="1" applyProtection="1">
      <alignment vertical="center"/>
      <protection/>
    </xf>
    <xf numFmtId="164" fontId="0" fillId="0" borderId="19" xfId="0" applyNumberFormat="1" applyBorder="1" applyAlignment="1" applyProtection="1">
      <alignment vertical="center"/>
      <protection/>
    </xf>
    <xf numFmtId="164" fontId="0" fillId="34" borderId="18" xfId="0" applyNumberFormat="1" applyFont="1" applyFill="1" applyBorder="1" applyAlignment="1" applyProtection="1">
      <alignment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10" fontId="1" fillId="0" borderId="12" xfId="0" applyNumberFormat="1" applyFont="1" applyBorder="1" applyAlignment="1" applyProtection="1">
      <alignment horizontal="center" vertical="center"/>
      <protection/>
    </xf>
    <xf numFmtId="0" fontId="1" fillId="33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10" fontId="1" fillId="0" borderId="34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6" fillId="35" borderId="35" xfId="0" applyFont="1" applyFill="1" applyBorder="1" applyAlignment="1" applyProtection="1">
      <alignment vertical="center" wrapText="1"/>
      <protection/>
    </xf>
    <xf numFmtId="164" fontId="3" fillId="36" borderId="36" xfId="0" applyNumberFormat="1" applyFont="1" applyFill="1" applyBorder="1" applyAlignment="1" applyProtection="1">
      <alignment vertical="center" wrapText="1"/>
      <protection locked="0"/>
    </xf>
    <xf numFmtId="164" fontId="3" fillId="36" borderId="36" xfId="0" applyNumberFormat="1" applyFont="1" applyFill="1" applyBorder="1" applyAlignment="1" applyProtection="1">
      <alignment vertical="center"/>
      <protection locked="0"/>
    </xf>
    <xf numFmtId="165" fontId="3" fillId="36" borderId="36" xfId="0" applyNumberFormat="1" applyFont="1" applyFill="1" applyBorder="1" applyAlignment="1" applyProtection="1">
      <alignment vertical="center"/>
      <protection locked="0"/>
    </xf>
    <xf numFmtId="164" fontId="5" fillId="37" borderId="36" xfId="0" applyNumberFormat="1" applyFont="1" applyFill="1" applyBorder="1" applyAlignment="1" applyProtection="1">
      <alignment vertical="center"/>
      <protection/>
    </xf>
    <xf numFmtId="164" fontId="3" fillId="37" borderId="36" xfId="0" applyNumberFormat="1" applyFont="1" applyFill="1" applyBorder="1" applyAlignment="1" applyProtection="1">
      <alignment vertical="center" wrapText="1"/>
      <protection locked="0"/>
    </xf>
    <xf numFmtId="164" fontId="3" fillId="37" borderId="36" xfId="0" applyNumberFormat="1" applyFont="1" applyFill="1" applyBorder="1" applyAlignment="1" applyProtection="1">
      <alignment vertical="center"/>
      <protection/>
    </xf>
    <xf numFmtId="164" fontId="3" fillId="37" borderId="36" xfId="0" applyNumberFormat="1" applyFont="1" applyFill="1" applyBorder="1" applyAlignment="1" applyProtection="1">
      <alignment vertical="center"/>
      <protection locked="0"/>
    </xf>
    <xf numFmtId="4" fontId="3" fillId="0" borderId="36" xfId="0" applyNumberFormat="1" applyFont="1" applyBorder="1" applyAlignment="1">
      <alignment/>
    </xf>
    <xf numFmtId="4" fontId="3" fillId="0" borderId="37" xfId="0" applyNumberFormat="1" applyFont="1" applyBorder="1" applyAlignment="1">
      <alignment/>
    </xf>
    <xf numFmtId="4" fontId="5" fillId="37" borderId="36" xfId="0" applyNumberFormat="1" applyFont="1" applyFill="1" applyBorder="1" applyAlignment="1" applyProtection="1">
      <alignment vertical="center"/>
      <protection/>
    </xf>
    <xf numFmtId="4" fontId="3" fillId="36" borderId="36" xfId="0" applyNumberFormat="1" applyFont="1" applyFill="1" applyBorder="1" applyAlignment="1" applyProtection="1">
      <alignment vertical="center"/>
      <protection locked="0"/>
    </xf>
    <xf numFmtId="4" fontId="3" fillId="37" borderId="36" xfId="0" applyNumberFormat="1" applyFont="1" applyFill="1" applyBorder="1" applyAlignment="1" applyProtection="1">
      <alignment vertical="center"/>
      <protection locked="0"/>
    </xf>
    <xf numFmtId="164" fontId="5" fillId="37" borderId="37" xfId="0" applyNumberFormat="1" applyFont="1" applyFill="1" applyBorder="1" applyAlignment="1" applyProtection="1">
      <alignment vertical="center"/>
      <protection/>
    </xf>
    <xf numFmtId="164" fontId="3" fillId="36" borderId="37" xfId="0" applyNumberFormat="1" applyFont="1" applyFill="1" applyBorder="1" applyAlignment="1" applyProtection="1">
      <alignment vertical="center"/>
      <protection locked="0"/>
    </xf>
    <xf numFmtId="4" fontId="3" fillId="36" borderId="37" xfId="0" applyNumberFormat="1" applyFont="1" applyFill="1" applyBorder="1" applyAlignment="1" applyProtection="1">
      <alignment vertical="center"/>
      <protection locked="0"/>
    </xf>
    <xf numFmtId="164" fontId="3" fillId="37" borderId="37" xfId="0" applyNumberFormat="1" applyFont="1" applyFill="1" applyBorder="1" applyAlignment="1" applyProtection="1">
      <alignment vertical="center"/>
      <protection locked="0"/>
    </xf>
    <xf numFmtId="164" fontId="3" fillId="37" borderId="37" xfId="0" applyNumberFormat="1" applyFont="1" applyFill="1" applyBorder="1" applyAlignment="1" applyProtection="1">
      <alignment vertical="center"/>
      <protection/>
    </xf>
    <xf numFmtId="4" fontId="5" fillId="37" borderId="37" xfId="0" applyNumberFormat="1" applyFont="1" applyFill="1" applyBorder="1" applyAlignment="1" applyProtection="1">
      <alignment vertical="center"/>
      <protection/>
    </xf>
    <xf numFmtId="0" fontId="4" fillId="38" borderId="38" xfId="0" applyFont="1" applyFill="1" applyBorder="1" applyAlignment="1" applyProtection="1">
      <alignment horizontal="center" vertical="center"/>
      <protection/>
    </xf>
    <xf numFmtId="0" fontId="5" fillId="32" borderId="39" xfId="0" applyFont="1" applyFill="1" applyBorder="1" applyAlignment="1" applyProtection="1">
      <alignment horizontal="center" vertical="center" wrapText="1"/>
      <protection locked="0"/>
    </xf>
    <xf numFmtId="0" fontId="5" fillId="32" borderId="40" xfId="0" applyFont="1" applyFill="1" applyBorder="1" applyAlignment="1" applyProtection="1">
      <alignment horizontal="center" vertical="center" wrapText="1"/>
      <protection locked="0"/>
    </xf>
    <xf numFmtId="0" fontId="4" fillId="39" borderId="35" xfId="0" applyFont="1" applyFill="1" applyBorder="1" applyAlignment="1" applyProtection="1">
      <alignment vertical="center" wrapText="1"/>
      <protection/>
    </xf>
    <xf numFmtId="164" fontId="5" fillId="4" borderId="36" xfId="0" applyNumberFormat="1" applyFont="1" applyFill="1" applyBorder="1" applyAlignment="1" applyProtection="1">
      <alignment vertical="center"/>
      <protection/>
    </xf>
    <xf numFmtId="164" fontId="5" fillId="4" borderId="37" xfId="0" applyNumberFormat="1" applyFont="1" applyFill="1" applyBorder="1" applyAlignment="1" applyProtection="1">
      <alignment vertical="center"/>
      <protection/>
    </xf>
    <xf numFmtId="4" fontId="5" fillId="4" borderId="36" xfId="0" applyNumberFormat="1" applyFont="1" applyFill="1" applyBorder="1" applyAlignment="1" applyProtection="1">
      <alignment vertical="center"/>
      <protection/>
    </xf>
    <xf numFmtId="4" fontId="5" fillId="4" borderId="37" xfId="0" applyNumberFormat="1" applyFont="1" applyFill="1" applyBorder="1" applyAlignment="1" applyProtection="1">
      <alignment vertical="center"/>
      <protection/>
    </xf>
    <xf numFmtId="0" fontId="4" fillId="40" borderId="35" xfId="0" applyFont="1" applyFill="1" applyBorder="1" applyAlignment="1" applyProtection="1">
      <alignment vertical="center" wrapText="1"/>
      <protection/>
    </xf>
    <xf numFmtId="164" fontId="5" fillId="38" borderId="36" xfId="0" applyNumberFormat="1" applyFont="1" applyFill="1" applyBorder="1" applyAlignment="1" applyProtection="1">
      <alignment vertical="center"/>
      <protection/>
    </xf>
    <xf numFmtId="164" fontId="5" fillId="38" borderId="37" xfId="0" applyNumberFormat="1" applyFont="1" applyFill="1" applyBorder="1" applyAlignment="1" applyProtection="1">
      <alignment vertical="center"/>
      <protection/>
    </xf>
    <xf numFmtId="4" fontId="5" fillId="38" borderId="36" xfId="0" applyNumberFormat="1" applyFont="1" applyFill="1" applyBorder="1" applyAlignment="1" applyProtection="1">
      <alignment vertical="center"/>
      <protection/>
    </xf>
    <xf numFmtId="4" fontId="5" fillId="38" borderId="37" xfId="0" applyNumberFormat="1" applyFont="1" applyFill="1" applyBorder="1" applyAlignment="1" applyProtection="1">
      <alignment vertical="center"/>
      <protection/>
    </xf>
    <xf numFmtId="164" fontId="8" fillId="4" borderId="36" xfId="0" applyNumberFormat="1" applyFont="1" applyFill="1" applyBorder="1" applyAlignment="1" applyProtection="1">
      <alignment vertical="center"/>
      <protection/>
    </xf>
    <xf numFmtId="4" fontId="8" fillId="4" borderId="36" xfId="0" applyNumberFormat="1" applyFont="1" applyFill="1" applyBorder="1" applyAlignment="1" applyProtection="1">
      <alignment vertical="center"/>
      <protection/>
    </xf>
    <xf numFmtId="4" fontId="8" fillId="4" borderId="37" xfId="0" applyNumberFormat="1" applyFont="1" applyFill="1" applyBorder="1" applyAlignment="1" applyProtection="1">
      <alignment vertical="center"/>
      <protection/>
    </xf>
    <xf numFmtId="0" fontId="4" fillId="41" borderId="35" xfId="0" applyFont="1" applyFill="1" applyBorder="1" applyAlignment="1" applyProtection="1">
      <alignment vertical="center" wrapText="1"/>
      <protection/>
    </xf>
    <xf numFmtId="164" fontId="5" fillId="42" borderId="36" xfId="0" applyNumberFormat="1" applyFont="1" applyFill="1" applyBorder="1" applyAlignment="1" applyProtection="1">
      <alignment vertical="center"/>
      <protection/>
    </xf>
    <xf numFmtId="164" fontId="5" fillId="42" borderId="37" xfId="0" applyNumberFormat="1" applyFont="1" applyFill="1" applyBorder="1" applyAlignment="1" applyProtection="1">
      <alignment vertical="center"/>
      <protection/>
    </xf>
    <xf numFmtId="4" fontId="5" fillId="42" borderId="36" xfId="0" applyNumberFormat="1" applyFont="1" applyFill="1" applyBorder="1" applyAlignment="1" applyProtection="1">
      <alignment vertical="center"/>
      <protection/>
    </xf>
    <xf numFmtId="4" fontId="5" fillId="42" borderId="37" xfId="0" applyNumberFormat="1" applyFont="1" applyFill="1" applyBorder="1" applyAlignment="1" applyProtection="1">
      <alignment vertical="center"/>
      <protection/>
    </xf>
    <xf numFmtId="164" fontId="5" fillId="4" borderId="36" xfId="0" applyNumberFormat="1" applyFont="1" applyFill="1" applyBorder="1" applyAlignment="1" applyProtection="1">
      <alignment vertical="center" wrapText="1"/>
      <protection locked="0"/>
    </xf>
    <xf numFmtId="164" fontId="3" fillId="4" borderId="36" xfId="0" applyNumberFormat="1" applyFont="1" applyFill="1" applyBorder="1" applyAlignment="1" applyProtection="1">
      <alignment vertical="center"/>
      <protection locked="0"/>
    </xf>
    <xf numFmtId="164" fontId="3" fillId="4" borderId="37" xfId="0" applyNumberFormat="1" applyFont="1" applyFill="1" applyBorder="1" applyAlignment="1" applyProtection="1">
      <alignment vertical="center"/>
      <protection locked="0"/>
    </xf>
    <xf numFmtId="4" fontId="3" fillId="4" borderId="36" xfId="0" applyNumberFormat="1" applyFont="1" applyFill="1" applyBorder="1" applyAlignment="1">
      <alignment/>
    </xf>
    <xf numFmtId="4" fontId="3" fillId="4" borderId="37" xfId="0" applyNumberFormat="1" applyFont="1" applyFill="1" applyBorder="1" applyAlignment="1">
      <alignment/>
    </xf>
    <xf numFmtId="164" fontId="5" fillId="4" borderId="37" xfId="0" applyNumberFormat="1" applyFont="1" applyFill="1" applyBorder="1" applyAlignment="1" applyProtection="1">
      <alignment vertical="center" wrapText="1"/>
      <protection locked="0"/>
    </xf>
    <xf numFmtId="4" fontId="5" fillId="4" borderId="36" xfId="0" applyNumberFormat="1" applyFont="1" applyFill="1" applyBorder="1" applyAlignment="1" applyProtection="1">
      <alignment vertical="center" wrapText="1"/>
      <protection locked="0"/>
    </xf>
    <xf numFmtId="4" fontId="5" fillId="4" borderId="37" xfId="0" applyNumberFormat="1" applyFont="1" applyFill="1" applyBorder="1" applyAlignment="1" applyProtection="1">
      <alignment vertical="center" wrapText="1"/>
      <protection locked="0"/>
    </xf>
    <xf numFmtId="10" fontId="5" fillId="4" borderId="36" xfId="0" applyNumberFormat="1" applyFont="1" applyFill="1" applyBorder="1" applyAlignment="1" applyProtection="1">
      <alignment vertical="center"/>
      <protection/>
    </xf>
    <xf numFmtId="10" fontId="5" fillId="4" borderId="37" xfId="0" applyNumberFormat="1" applyFont="1" applyFill="1" applyBorder="1" applyAlignment="1" applyProtection="1">
      <alignment vertical="center"/>
      <protection/>
    </xf>
    <xf numFmtId="10" fontId="5" fillId="42" borderId="36" xfId="0" applyNumberFormat="1" applyFont="1" applyFill="1" applyBorder="1" applyAlignment="1" applyProtection="1">
      <alignment vertical="center"/>
      <protection/>
    </xf>
    <xf numFmtId="10" fontId="5" fillId="42" borderId="37" xfId="0" applyNumberFormat="1" applyFont="1" applyFill="1" applyBorder="1" applyAlignment="1" applyProtection="1">
      <alignment vertical="center"/>
      <protection/>
    </xf>
    <xf numFmtId="0" fontId="5" fillId="4" borderId="36" xfId="0" applyFont="1" applyFill="1" applyBorder="1" applyAlignment="1" applyProtection="1">
      <alignment horizontal="center" vertical="center" wrapText="1"/>
      <protection/>
    </xf>
    <xf numFmtId="10" fontId="5" fillId="4" borderId="36" xfId="0" applyNumberFormat="1" applyFont="1" applyFill="1" applyBorder="1" applyAlignment="1" applyProtection="1">
      <alignment horizontal="center" vertical="center"/>
      <protection/>
    </xf>
    <xf numFmtId="0" fontId="4" fillId="40" borderId="41" xfId="0" applyFont="1" applyFill="1" applyBorder="1" applyAlignment="1" applyProtection="1">
      <alignment vertical="center" wrapText="1"/>
      <protection/>
    </xf>
    <xf numFmtId="0" fontId="5" fillId="38" borderId="42" xfId="0" applyFont="1" applyFill="1" applyBorder="1" applyAlignment="1" applyProtection="1">
      <alignment horizontal="center" vertical="center" wrapText="1"/>
      <protection/>
    </xf>
    <xf numFmtId="10" fontId="5" fillId="38" borderId="42" xfId="0" applyNumberFormat="1" applyFont="1" applyFill="1" applyBorder="1" applyAlignment="1" applyProtection="1">
      <alignment horizontal="center" vertical="center"/>
      <protection/>
    </xf>
    <xf numFmtId="10" fontId="5" fillId="38" borderId="43" xfId="0" applyNumberFormat="1" applyFont="1" applyFill="1" applyBorder="1" applyAlignment="1" applyProtection="1">
      <alignment horizontal="center" vertical="center"/>
      <protection/>
    </xf>
    <xf numFmtId="0" fontId="6" fillId="35" borderId="41" xfId="0" applyFont="1" applyFill="1" applyBorder="1" applyAlignment="1" applyProtection="1">
      <alignment vertical="center" wrapText="1"/>
      <protection/>
    </xf>
    <xf numFmtId="164" fontId="3" fillId="36" borderId="42" xfId="0" applyNumberFormat="1" applyFont="1" applyFill="1" applyBorder="1" applyAlignment="1" applyProtection="1">
      <alignment vertical="center" wrapText="1"/>
      <protection locked="0"/>
    </xf>
    <xf numFmtId="164" fontId="3" fillId="36" borderId="42" xfId="0" applyNumberFormat="1" applyFont="1" applyFill="1" applyBorder="1" applyAlignment="1" applyProtection="1">
      <alignment vertical="center"/>
      <protection locked="0"/>
    </xf>
    <xf numFmtId="164" fontId="3" fillId="36" borderId="43" xfId="0" applyNumberFormat="1" applyFont="1" applyFill="1" applyBorder="1" applyAlignment="1" applyProtection="1">
      <alignment vertical="center"/>
      <protection locked="0"/>
    </xf>
    <xf numFmtId="4" fontId="3" fillId="0" borderId="42" xfId="0" applyNumberFormat="1" applyFont="1" applyBorder="1" applyAlignment="1">
      <alignment/>
    </xf>
    <xf numFmtId="4" fontId="3" fillId="0" borderId="43" xfId="0" applyNumberFormat="1" applyFont="1" applyBorder="1" applyAlignment="1">
      <alignment/>
    </xf>
    <xf numFmtId="164" fontId="5" fillId="37" borderId="42" xfId="0" applyNumberFormat="1" applyFont="1" applyFill="1" applyBorder="1" applyAlignment="1" applyProtection="1">
      <alignment vertical="center"/>
      <protection/>
    </xf>
    <xf numFmtId="164" fontId="3" fillId="37" borderId="42" xfId="0" applyNumberFormat="1" applyFont="1" applyFill="1" applyBorder="1" applyAlignment="1" applyProtection="1">
      <alignment vertical="center" wrapText="1"/>
      <protection locked="0"/>
    </xf>
    <xf numFmtId="164" fontId="5" fillId="37" borderId="43" xfId="0" applyNumberFormat="1" applyFont="1" applyFill="1" applyBorder="1" applyAlignment="1" applyProtection="1">
      <alignment vertical="center"/>
      <protection/>
    </xf>
    <xf numFmtId="0" fontId="1" fillId="0" borderId="44" xfId="0" applyNumberFormat="1" applyFont="1" applyBorder="1" applyAlignment="1" applyProtection="1">
      <alignment horizontal="left" wrapText="1"/>
      <protection/>
    </xf>
    <xf numFmtId="0" fontId="1" fillId="0" borderId="32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F49"/>
    </sheetView>
  </sheetViews>
  <sheetFormatPr defaultColWidth="11.57421875" defaultRowHeight="12.75"/>
  <cols>
    <col min="1" max="1" width="41.421875" style="0" customWidth="1"/>
    <col min="2" max="5" width="14.28125" style="0" customWidth="1"/>
    <col min="6" max="6" width="14.7109375" style="0" customWidth="1"/>
    <col min="7" max="20" width="14.28125" style="0" customWidth="1"/>
  </cols>
  <sheetData>
    <row r="1" spans="1:20" ht="25.5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4" t="s">
        <v>18</v>
      </c>
    </row>
    <row r="2" spans="1:20" ht="27" customHeight="1">
      <c r="A2" s="5" t="s">
        <v>19</v>
      </c>
      <c r="B2" s="6">
        <f aca="true" t="shared" si="0" ref="B2:T2">B3+B4</f>
        <v>47496940</v>
      </c>
      <c r="C2" s="7">
        <f t="shared" si="0"/>
        <v>56602913</v>
      </c>
      <c r="D2" s="7">
        <f t="shared" si="0"/>
        <v>65638462</v>
      </c>
      <c r="E2" s="7">
        <f t="shared" si="0"/>
        <v>75644110</v>
      </c>
      <c r="F2" s="7">
        <f t="shared" si="0"/>
        <v>76750000</v>
      </c>
      <c r="G2" s="7">
        <f t="shared" si="0"/>
        <v>76750000</v>
      </c>
      <c r="H2" s="7">
        <f t="shared" si="0"/>
        <v>76750000</v>
      </c>
      <c r="I2" s="7">
        <f t="shared" si="0"/>
        <v>76750000</v>
      </c>
      <c r="J2" s="7">
        <f t="shared" si="0"/>
        <v>76750000</v>
      </c>
      <c r="K2" s="7">
        <f t="shared" si="0"/>
        <v>76750000</v>
      </c>
      <c r="L2" s="7">
        <f t="shared" si="0"/>
        <v>76750000</v>
      </c>
      <c r="M2" s="7">
        <f t="shared" si="0"/>
        <v>76750000</v>
      </c>
      <c r="N2" s="7">
        <f t="shared" si="0"/>
        <v>76750000</v>
      </c>
      <c r="O2" s="7">
        <f t="shared" si="0"/>
        <v>76750000</v>
      </c>
      <c r="P2" s="7">
        <f t="shared" si="0"/>
        <v>0</v>
      </c>
      <c r="Q2" s="7">
        <f t="shared" si="0"/>
        <v>0</v>
      </c>
      <c r="R2" s="7">
        <f t="shared" si="0"/>
        <v>0</v>
      </c>
      <c r="S2" s="7">
        <f t="shared" si="0"/>
        <v>0</v>
      </c>
      <c r="T2" s="8">
        <f t="shared" si="0"/>
        <v>0</v>
      </c>
    </row>
    <row r="3" spans="1:20" ht="27" customHeight="1">
      <c r="A3" s="9" t="s">
        <v>20</v>
      </c>
      <c r="B3" s="10">
        <v>43158477</v>
      </c>
      <c r="C3" s="11">
        <v>48236781</v>
      </c>
      <c r="D3" s="12">
        <v>54877794</v>
      </c>
      <c r="E3" s="11">
        <v>50622348</v>
      </c>
      <c r="F3" s="11">
        <v>51000000</v>
      </c>
      <c r="G3" s="11">
        <v>51000000</v>
      </c>
      <c r="H3" s="11">
        <v>51000000</v>
      </c>
      <c r="I3" s="11">
        <v>51000000</v>
      </c>
      <c r="J3" s="11">
        <v>51000000</v>
      </c>
      <c r="K3" s="11">
        <v>51000000</v>
      </c>
      <c r="L3" s="11">
        <v>51000000</v>
      </c>
      <c r="M3" s="11">
        <v>51000000</v>
      </c>
      <c r="N3" s="11">
        <v>51000000</v>
      </c>
      <c r="O3" s="11">
        <v>51000000</v>
      </c>
      <c r="P3" s="11"/>
      <c r="Q3" s="11"/>
      <c r="R3" s="11"/>
      <c r="S3" s="11"/>
      <c r="T3" s="13"/>
    </row>
    <row r="4" spans="1:20" ht="27" customHeight="1">
      <c r="A4" s="9" t="s">
        <v>21</v>
      </c>
      <c r="B4" s="10">
        <v>4338463</v>
      </c>
      <c r="C4" s="11">
        <v>8366132</v>
      </c>
      <c r="D4" s="14">
        <v>10760668</v>
      </c>
      <c r="E4" s="11">
        <v>25021762</v>
      </c>
      <c r="F4" s="11">
        <v>25750000</v>
      </c>
      <c r="G4" s="11">
        <v>25750000</v>
      </c>
      <c r="H4" s="11">
        <v>25750000</v>
      </c>
      <c r="I4" s="11">
        <v>25750000</v>
      </c>
      <c r="J4" s="11">
        <v>25750000</v>
      </c>
      <c r="K4" s="11">
        <v>25750000</v>
      </c>
      <c r="L4" s="11">
        <v>25750000</v>
      </c>
      <c r="M4" s="11">
        <v>25750000</v>
      </c>
      <c r="N4" s="11">
        <v>25750000</v>
      </c>
      <c r="O4" s="11">
        <v>25750000</v>
      </c>
      <c r="P4" s="11"/>
      <c r="Q4" s="11"/>
      <c r="R4" s="11"/>
      <c r="S4" s="11"/>
      <c r="T4" s="13"/>
    </row>
    <row r="5" spans="1:20" ht="27" customHeight="1">
      <c r="A5" s="15" t="s">
        <v>22</v>
      </c>
      <c r="B5" s="16">
        <v>1559384</v>
      </c>
      <c r="C5" s="17">
        <v>2943102</v>
      </c>
      <c r="D5" s="17">
        <v>1702924</v>
      </c>
      <c r="E5" s="17">
        <v>5296926</v>
      </c>
      <c r="F5" s="17">
        <v>2000000</v>
      </c>
      <c r="G5" s="17">
        <v>2000000</v>
      </c>
      <c r="H5" s="17">
        <v>2000000</v>
      </c>
      <c r="I5" s="17">
        <v>2000000</v>
      </c>
      <c r="J5" s="17">
        <v>2000000</v>
      </c>
      <c r="K5" s="17">
        <v>2000000</v>
      </c>
      <c r="L5" s="17">
        <v>2000000</v>
      </c>
      <c r="M5" s="17">
        <v>2000000</v>
      </c>
      <c r="N5" s="17">
        <v>2000000</v>
      </c>
      <c r="O5" s="17">
        <v>2000000</v>
      </c>
      <c r="P5" s="17"/>
      <c r="Q5" s="17"/>
      <c r="R5" s="17"/>
      <c r="S5" s="17"/>
      <c r="T5" s="18"/>
    </row>
    <row r="6" spans="1:20" ht="27" customHeight="1">
      <c r="A6" s="19" t="s">
        <v>23</v>
      </c>
      <c r="B6" s="20">
        <f aca="true" t="shared" si="1" ref="B6:T6">B7+B8</f>
        <v>51713394</v>
      </c>
      <c r="C6" s="21">
        <f t="shared" si="1"/>
        <v>64898002</v>
      </c>
      <c r="D6" s="21">
        <f t="shared" si="1"/>
        <v>71336733</v>
      </c>
      <c r="E6" s="21">
        <f t="shared" si="1"/>
        <v>88393591</v>
      </c>
      <c r="F6" s="21">
        <f t="shared" si="1"/>
        <v>76000000</v>
      </c>
      <c r="G6" s="21">
        <f t="shared" si="1"/>
        <v>76000000</v>
      </c>
      <c r="H6" s="21">
        <f t="shared" si="1"/>
        <v>76000000</v>
      </c>
      <c r="I6" s="21">
        <f t="shared" si="1"/>
        <v>76000000</v>
      </c>
      <c r="J6" s="21">
        <f t="shared" si="1"/>
        <v>76000000</v>
      </c>
      <c r="K6" s="21">
        <f t="shared" si="1"/>
        <v>76000000</v>
      </c>
      <c r="L6" s="21">
        <f t="shared" si="1"/>
        <v>76000000</v>
      </c>
      <c r="M6" s="21">
        <f t="shared" si="1"/>
        <v>76000000</v>
      </c>
      <c r="N6" s="21">
        <f t="shared" si="1"/>
        <v>76000000</v>
      </c>
      <c r="O6" s="21">
        <f t="shared" si="1"/>
        <v>76000000</v>
      </c>
      <c r="P6" s="21">
        <f t="shared" si="1"/>
        <v>0</v>
      </c>
      <c r="Q6" s="21">
        <f t="shared" si="1"/>
        <v>0</v>
      </c>
      <c r="R6" s="21">
        <f t="shared" si="1"/>
        <v>0</v>
      </c>
      <c r="S6" s="21">
        <f t="shared" si="1"/>
        <v>0</v>
      </c>
      <c r="T6" s="22">
        <f t="shared" si="1"/>
        <v>0</v>
      </c>
    </row>
    <row r="7" spans="1:20" ht="27" customHeight="1">
      <c r="A7" s="9" t="s">
        <v>24</v>
      </c>
      <c r="B7" s="10">
        <v>41883829</v>
      </c>
      <c r="C7" s="11">
        <v>46152445</v>
      </c>
      <c r="D7" s="11">
        <v>51664524</v>
      </c>
      <c r="E7" s="11">
        <v>56517274</v>
      </c>
      <c r="F7" s="11">
        <v>51000000</v>
      </c>
      <c r="G7" s="11">
        <v>51000000</v>
      </c>
      <c r="H7" s="11">
        <v>51000000</v>
      </c>
      <c r="I7" s="11">
        <v>51000000</v>
      </c>
      <c r="J7" s="11">
        <v>51000000</v>
      </c>
      <c r="K7" s="11">
        <v>51000000</v>
      </c>
      <c r="L7" s="11">
        <v>51000000</v>
      </c>
      <c r="M7" s="11">
        <v>51000000</v>
      </c>
      <c r="N7" s="11">
        <v>51000000</v>
      </c>
      <c r="O7" s="11">
        <v>51000000</v>
      </c>
      <c r="P7" s="11"/>
      <c r="Q7" s="11"/>
      <c r="R7" s="11"/>
      <c r="S7" s="11"/>
      <c r="T7" s="13"/>
    </row>
    <row r="8" spans="1:20" ht="27" customHeight="1">
      <c r="A8" s="15" t="s">
        <v>25</v>
      </c>
      <c r="B8" s="16">
        <v>9829565</v>
      </c>
      <c r="C8" s="17">
        <v>18745557</v>
      </c>
      <c r="D8" s="11">
        <v>19672209</v>
      </c>
      <c r="E8" s="17">
        <v>31876317</v>
      </c>
      <c r="F8" s="17">
        <v>25000000</v>
      </c>
      <c r="G8" s="17">
        <v>25000000</v>
      </c>
      <c r="H8" s="17">
        <v>25000000</v>
      </c>
      <c r="I8" s="17">
        <v>25000000</v>
      </c>
      <c r="J8" s="17">
        <v>25000000</v>
      </c>
      <c r="K8" s="17">
        <v>25000000</v>
      </c>
      <c r="L8" s="17">
        <v>25000000</v>
      </c>
      <c r="M8" s="17">
        <v>25000000</v>
      </c>
      <c r="N8" s="17">
        <v>25000000</v>
      </c>
      <c r="O8" s="17">
        <v>25000000</v>
      </c>
      <c r="P8" s="17"/>
      <c r="Q8" s="17"/>
      <c r="R8" s="17"/>
      <c r="S8" s="17"/>
      <c r="T8" s="18"/>
    </row>
    <row r="9" spans="1:20" ht="27" customHeight="1">
      <c r="A9" s="23" t="s">
        <v>26</v>
      </c>
      <c r="B9" s="24">
        <f aca="true" t="shared" si="2" ref="B9:T9">B2-B6</f>
        <v>-4216454</v>
      </c>
      <c r="C9" s="25">
        <f t="shared" si="2"/>
        <v>-8295089</v>
      </c>
      <c r="D9" s="25">
        <f t="shared" si="2"/>
        <v>-5698271</v>
      </c>
      <c r="E9" s="25">
        <f t="shared" si="2"/>
        <v>-12749481</v>
      </c>
      <c r="F9" s="25">
        <f t="shared" si="2"/>
        <v>750000</v>
      </c>
      <c r="G9" s="25">
        <f t="shared" si="2"/>
        <v>750000</v>
      </c>
      <c r="H9" s="25">
        <f t="shared" si="2"/>
        <v>750000</v>
      </c>
      <c r="I9" s="25">
        <f t="shared" si="2"/>
        <v>750000</v>
      </c>
      <c r="J9" s="25">
        <f t="shared" si="2"/>
        <v>750000</v>
      </c>
      <c r="K9" s="25">
        <f t="shared" si="2"/>
        <v>750000</v>
      </c>
      <c r="L9" s="25">
        <f t="shared" si="2"/>
        <v>750000</v>
      </c>
      <c r="M9" s="25">
        <f t="shared" si="2"/>
        <v>750000</v>
      </c>
      <c r="N9" s="25">
        <f t="shared" si="2"/>
        <v>750000</v>
      </c>
      <c r="O9" s="25">
        <f t="shared" si="2"/>
        <v>750000</v>
      </c>
      <c r="P9" s="25">
        <f t="shared" si="2"/>
        <v>0</v>
      </c>
      <c r="Q9" s="25">
        <f t="shared" si="2"/>
        <v>0</v>
      </c>
      <c r="R9" s="25">
        <f t="shared" si="2"/>
        <v>0</v>
      </c>
      <c r="S9" s="25">
        <f t="shared" si="2"/>
        <v>0</v>
      </c>
      <c r="T9" s="26">
        <f t="shared" si="2"/>
        <v>0</v>
      </c>
    </row>
    <row r="10" spans="1:20" ht="27" customHeight="1">
      <c r="A10" s="19" t="s">
        <v>27</v>
      </c>
      <c r="B10" s="20">
        <f aca="true" t="shared" si="3" ref="B10:T10">B11-B21</f>
        <v>4938197</v>
      </c>
      <c r="C10" s="21">
        <f t="shared" si="3"/>
        <v>12402721</v>
      </c>
      <c r="D10" s="21">
        <f t="shared" si="3"/>
        <v>8941151</v>
      </c>
      <c r="E10" s="21">
        <f t="shared" si="3"/>
        <v>12749481</v>
      </c>
      <c r="F10" s="21">
        <f t="shared" si="3"/>
        <v>0</v>
      </c>
      <c r="G10" s="21">
        <f t="shared" si="3"/>
        <v>0</v>
      </c>
      <c r="H10" s="21">
        <f t="shared" si="3"/>
        <v>0</v>
      </c>
      <c r="I10" s="21">
        <f t="shared" si="3"/>
        <v>0</v>
      </c>
      <c r="J10" s="21">
        <f t="shared" si="3"/>
        <v>0</v>
      </c>
      <c r="K10" s="21">
        <f t="shared" si="3"/>
        <v>0</v>
      </c>
      <c r="L10" s="21">
        <f t="shared" si="3"/>
        <v>0</v>
      </c>
      <c r="M10" s="21">
        <f t="shared" si="3"/>
        <v>0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  <c r="R10" s="21">
        <f t="shared" si="3"/>
        <v>0</v>
      </c>
      <c r="S10" s="21">
        <f t="shared" si="3"/>
        <v>0</v>
      </c>
      <c r="T10" s="22">
        <f t="shared" si="3"/>
        <v>0</v>
      </c>
    </row>
    <row r="11" spans="1:20" ht="27" customHeight="1">
      <c r="A11" s="27" t="s">
        <v>28</v>
      </c>
      <c r="B11" s="28">
        <f aca="true" t="shared" si="4" ref="B11:T11">B12+B14+B16+B17+B18+B19+B20</f>
        <v>8721519</v>
      </c>
      <c r="C11" s="29">
        <f t="shared" si="4"/>
        <v>16619580</v>
      </c>
      <c r="D11" s="29">
        <f t="shared" si="4"/>
        <v>14873160</v>
      </c>
      <c r="E11" s="29">
        <f t="shared" si="4"/>
        <v>18926628</v>
      </c>
      <c r="F11" s="29">
        <f t="shared" si="4"/>
        <v>6709925</v>
      </c>
      <c r="G11" s="29">
        <f t="shared" si="4"/>
        <v>7709794</v>
      </c>
      <c r="H11" s="29">
        <f t="shared" si="4"/>
        <v>5698953</v>
      </c>
      <c r="I11" s="29">
        <f t="shared" si="4"/>
        <v>5497869</v>
      </c>
      <c r="J11" s="29">
        <f t="shared" si="4"/>
        <v>3075897</v>
      </c>
      <c r="K11" s="29">
        <f t="shared" si="4"/>
        <v>2833700</v>
      </c>
      <c r="L11" s="29">
        <f t="shared" si="4"/>
        <v>2809480</v>
      </c>
      <c r="M11" s="29">
        <f t="shared" si="4"/>
        <v>2807058</v>
      </c>
      <c r="N11" s="29">
        <f t="shared" si="4"/>
        <v>2718324</v>
      </c>
      <c r="O11" s="29">
        <f t="shared" si="4"/>
        <v>1782996</v>
      </c>
      <c r="P11" s="29">
        <f t="shared" si="4"/>
        <v>0</v>
      </c>
      <c r="Q11" s="29">
        <f t="shared" si="4"/>
        <v>0</v>
      </c>
      <c r="R11" s="29">
        <f t="shared" si="4"/>
        <v>0</v>
      </c>
      <c r="S11" s="29">
        <f t="shared" si="4"/>
        <v>0</v>
      </c>
      <c r="T11" s="30">
        <f t="shared" si="4"/>
        <v>0</v>
      </c>
    </row>
    <row r="12" spans="1:20" ht="27" customHeight="1">
      <c r="A12" s="9" t="s">
        <v>29</v>
      </c>
      <c r="B12" s="10">
        <v>8721519</v>
      </c>
      <c r="C12" s="11">
        <v>14411180</v>
      </c>
      <c r="D12" s="11">
        <v>10425160</v>
      </c>
      <c r="E12" s="11">
        <v>15861658</v>
      </c>
      <c r="F12" s="11">
        <v>5959925</v>
      </c>
      <c r="G12" s="11">
        <v>6959794</v>
      </c>
      <c r="H12" s="11">
        <v>4948953</v>
      </c>
      <c r="I12" s="11">
        <v>4747869</v>
      </c>
      <c r="J12" s="11">
        <v>2325897</v>
      </c>
      <c r="K12" s="11">
        <v>2083700</v>
      </c>
      <c r="L12" s="11">
        <v>2059480</v>
      </c>
      <c r="M12" s="11">
        <v>2057058</v>
      </c>
      <c r="N12" s="11">
        <v>1968324</v>
      </c>
      <c r="O12" s="11">
        <v>1032996</v>
      </c>
      <c r="P12" s="11"/>
      <c r="Q12" s="11"/>
      <c r="R12" s="11"/>
      <c r="S12" s="11"/>
      <c r="T12" s="13"/>
    </row>
    <row r="13" spans="1:20" ht="48" customHeight="1">
      <c r="A13" s="9" t="s">
        <v>30</v>
      </c>
      <c r="B13" s="10">
        <v>4603481</v>
      </c>
      <c r="C13" s="11">
        <v>1342298</v>
      </c>
      <c r="D13" s="11">
        <v>4292903</v>
      </c>
      <c r="E13" s="11">
        <v>3564934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3"/>
    </row>
    <row r="14" spans="1:20" ht="27" customHeight="1">
      <c r="A14" s="9" t="s">
        <v>31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3"/>
    </row>
    <row r="15" spans="1:20" ht="39" customHeight="1">
      <c r="A15" s="9" t="s">
        <v>32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3"/>
    </row>
    <row r="16" spans="1:20" ht="27" customHeight="1">
      <c r="A16" s="9" t="s">
        <v>33</v>
      </c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3"/>
    </row>
    <row r="17" spans="1:20" ht="27" customHeight="1">
      <c r="A17" s="9" t="s">
        <v>34</v>
      </c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3"/>
    </row>
    <row r="18" spans="1:20" ht="27" customHeight="1">
      <c r="A18" s="9" t="s">
        <v>35</v>
      </c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3"/>
    </row>
    <row r="19" spans="1:20" ht="27" customHeight="1">
      <c r="A19" s="9" t="s">
        <v>36</v>
      </c>
      <c r="B19" s="10">
        <v>0</v>
      </c>
      <c r="C19" s="11">
        <v>2208400</v>
      </c>
      <c r="D19" s="11">
        <v>4448000</v>
      </c>
      <c r="E19" s="11">
        <v>3064970</v>
      </c>
      <c r="F19" s="11">
        <v>750000</v>
      </c>
      <c r="G19" s="11">
        <v>750000</v>
      </c>
      <c r="H19" s="11">
        <v>750000</v>
      </c>
      <c r="I19" s="11">
        <v>750000</v>
      </c>
      <c r="J19" s="11">
        <v>750000</v>
      </c>
      <c r="K19" s="11">
        <v>750000</v>
      </c>
      <c r="L19" s="11">
        <v>750000</v>
      </c>
      <c r="M19" s="11">
        <v>750000</v>
      </c>
      <c r="N19" s="11">
        <v>750000</v>
      </c>
      <c r="O19" s="11">
        <v>750000</v>
      </c>
      <c r="P19" s="11"/>
      <c r="Q19" s="11"/>
      <c r="R19" s="11"/>
      <c r="S19" s="11"/>
      <c r="T19" s="13"/>
    </row>
    <row r="20" spans="1:20" ht="27" customHeight="1">
      <c r="A20" s="9" t="s">
        <v>37</v>
      </c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3"/>
    </row>
    <row r="21" spans="1:20" ht="27" customHeight="1">
      <c r="A21" s="27" t="s">
        <v>38</v>
      </c>
      <c r="B21" s="28">
        <f aca="true" t="shared" si="5" ref="B21:T21">B22+B24+B26+B27</f>
        <v>3783322</v>
      </c>
      <c r="C21" s="29">
        <f t="shared" si="5"/>
        <v>4216859</v>
      </c>
      <c r="D21" s="29">
        <f t="shared" si="5"/>
        <v>5932009</v>
      </c>
      <c r="E21" s="29">
        <f t="shared" si="5"/>
        <v>6177147</v>
      </c>
      <c r="F21" s="29">
        <f t="shared" si="5"/>
        <v>6709925</v>
      </c>
      <c r="G21" s="29">
        <f t="shared" si="5"/>
        <v>7709794</v>
      </c>
      <c r="H21" s="29">
        <f t="shared" si="5"/>
        <v>5698953</v>
      </c>
      <c r="I21" s="29">
        <f t="shared" si="5"/>
        <v>5497869</v>
      </c>
      <c r="J21" s="29">
        <f t="shared" si="5"/>
        <v>3075897</v>
      </c>
      <c r="K21" s="29">
        <f t="shared" si="5"/>
        <v>2833700</v>
      </c>
      <c r="L21" s="29">
        <f t="shared" si="5"/>
        <v>2809480</v>
      </c>
      <c r="M21" s="29">
        <f t="shared" si="5"/>
        <v>2807058</v>
      </c>
      <c r="N21" s="29">
        <f t="shared" si="5"/>
        <v>2718324</v>
      </c>
      <c r="O21" s="29">
        <f t="shared" si="5"/>
        <v>1782996</v>
      </c>
      <c r="P21" s="29">
        <f t="shared" si="5"/>
        <v>0</v>
      </c>
      <c r="Q21" s="29">
        <f t="shared" si="5"/>
        <v>0</v>
      </c>
      <c r="R21" s="29">
        <f t="shared" si="5"/>
        <v>0</v>
      </c>
      <c r="S21" s="29">
        <f t="shared" si="5"/>
        <v>0</v>
      </c>
      <c r="T21" s="30">
        <f t="shared" si="5"/>
        <v>0</v>
      </c>
    </row>
    <row r="22" spans="1:20" ht="27" customHeight="1">
      <c r="A22" s="9" t="s">
        <v>39</v>
      </c>
      <c r="B22" s="10">
        <v>3783322</v>
      </c>
      <c r="C22" s="11">
        <v>4216859</v>
      </c>
      <c r="D22" s="11">
        <v>5932009</v>
      </c>
      <c r="E22" s="11">
        <v>6177147</v>
      </c>
      <c r="F22" s="31">
        <v>6709925</v>
      </c>
      <c r="G22" s="31">
        <v>7709794</v>
      </c>
      <c r="H22" s="31">
        <v>5698953</v>
      </c>
      <c r="I22" s="31">
        <v>5497869</v>
      </c>
      <c r="J22" s="31">
        <v>3075897</v>
      </c>
      <c r="K22" s="31">
        <v>2833700</v>
      </c>
      <c r="L22" s="31">
        <v>2809480</v>
      </c>
      <c r="M22" s="31">
        <v>2807058</v>
      </c>
      <c r="N22" s="31">
        <v>2718324</v>
      </c>
      <c r="O22" s="31">
        <v>1782996</v>
      </c>
      <c r="P22" s="11"/>
      <c r="Q22" s="11"/>
      <c r="R22" s="11"/>
      <c r="S22" s="11"/>
      <c r="T22" s="13"/>
    </row>
    <row r="23" spans="1:20" ht="48" customHeight="1">
      <c r="A23" s="9" t="s">
        <v>40</v>
      </c>
      <c r="B23" s="10">
        <v>1866915</v>
      </c>
      <c r="C23" s="11">
        <v>1443268</v>
      </c>
      <c r="D23" s="11">
        <v>1189634</v>
      </c>
      <c r="E23" s="11">
        <v>1661049</v>
      </c>
      <c r="F23" s="32">
        <v>1975418</v>
      </c>
      <c r="G23" s="32">
        <v>1630501</v>
      </c>
      <c r="H23" s="32">
        <v>1009501</v>
      </c>
      <c r="I23" s="32">
        <v>1009501</v>
      </c>
      <c r="J23" s="32">
        <v>785784</v>
      </c>
      <c r="K23" s="32">
        <v>785784</v>
      </c>
      <c r="L23" s="32">
        <v>785784</v>
      </c>
      <c r="M23" s="32">
        <v>785784</v>
      </c>
      <c r="N23" s="32">
        <v>743662</v>
      </c>
      <c r="O23" s="32">
        <v>356488</v>
      </c>
      <c r="P23" s="11"/>
      <c r="Q23" s="11"/>
      <c r="R23" s="11"/>
      <c r="S23" s="11"/>
      <c r="T23" s="13"/>
    </row>
    <row r="24" spans="1:20" ht="27" customHeight="1">
      <c r="A24" s="9" t="s">
        <v>41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3"/>
    </row>
    <row r="25" spans="1:20" ht="48" customHeight="1">
      <c r="A25" s="9" t="s">
        <v>42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3"/>
    </row>
    <row r="26" spans="1:20" ht="27" customHeight="1">
      <c r="A26" s="9" t="s">
        <v>43</v>
      </c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3"/>
    </row>
    <row r="27" spans="1:20" ht="27" customHeight="1">
      <c r="A27" s="15" t="s">
        <v>44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8"/>
    </row>
    <row r="28" spans="1:20" ht="27" customHeight="1">
      <c r="A28" s="23" t="s">
        <v>45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5"/>
    </row>
    <row r="29" spans="1:20" ht="27" customHeight="1">
      <c r="A29" s="19" t="s">
        <v>46</v>
      </c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8"/>
    </row>
    <row r="30" spans="1:20" ht="51.75" customHeight="1">
      <c r="A30" s="9" t="s">
        <v>47</v>
      </c>
      <c r="B30" s="39"/>
      <c r="C30" s="40">
        <v>62867</v>
      </c>
      <c r="D30" s="40">
        <v>90829</v>
      </c>
      <c r="E30" s="40">
        <v>480000</v>
      </c>
      <c r="F30" s="40">
        <v>300000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1"/>
    </row>
    <row r="31" spans="1:20" ht="59.25" customHeight="1">
      <c r="A31" s="15" t="s">
        <v>48</v>
      </c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4"/>
    </row>
    <row r="32" spans="1:20" ht="46.5" customHeight="1">
      <c r="A32" s="19" t="s">
        <v>49</v>
      </c>
      <c r="B32" s="20">
        <f aca="true" t="shared" si="6" ref="B32:T32">B33+B34+B35+B36+B37+B38</f>
        <v>2310205</v>
      </c>
      <c r="C32" s="21">
        <f t="shared" si="6"/>
        <v>3625932</v>
      </c>
      <c r="D32" s="21">
        <f t="shared" si="6"/>
        <v>5907978</v>
      </c>
      <c r="E32" s="21">
        <f t="shared" si="6"/>
        <v>6996098</v>
      </c>
      <c r="F32" s="21">
        <f t="shared" si="6"/>
        <v>6934507</v>
      </c>
      <c r="G32" s="21">
        <f t="shared" si="6"/>
        <v>7679293</v>
      </c>
      <c r="H32" s="21">
        <f t="shared" si="6"/>
        <v>5989452</v>
      </c>
      <c r="I32" s="21">
        <f t="shared" si="6"/>
        <v>5488368</v>
      </c>
      <c r="J32" s="21">
        <f t="shared" si="6"/>
        <v>3090113</v>
      </c>
      <c r="K32" s="21">
        <f t="shared" si="6"/>
        <v>2697916</v>
      </c>
      <c r="L32" s="21">
        <f t="shared" si="6"/>
        <v>2523696</v>
      </c>
      <c r="M32" s="21">
        <f t="shared" si="6"/>
        <v>2361274</v>
      </c>
      <c r="N32" s="21">
        <f t="shared" si="6"/>
        <v>2174662</v>
      </c>
      <c r="O32" s="21">
        <f t="shared" si="6"/>
        <v>1486508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2">
        <f t="shared" si="6"/>
        <v>0</v>
      </c>
    </row>
    <row r="33" spans="1:20" ht="27" customHeight="1">
      <c r="A33" s="9" t="s">
        <v>50</v>
      </c>
      <c r="B33" s="28">
        <f aca="true" t="shared" si="7" ref="B33:T33">B22-B23</f>
        <v>1916407</v>
      </c>
      <c r="C33" s="29">
        <f t="shared" si="7"/>
        <v>2773591</v>
      </c>
      <c r="D33" s="29">
        <f t="shared" si="7"/>
        <v>4742375</v>
      </c>
      <c r="E33" s="29">
        <f t="shared" si="7"/>
        <v>4516098</v>
      </c>
      <c r="F33" s="29">
        <f t="shared" si="7"/>
        <v>4734507</v>
      </c>
      <c r="G33" s="29">
        <f t="shared" si="7"/>
        <v>6079293</v>
      </c>
      <c r="H33" s="29">
        <f t="shared" si="7"/>
        <v>4689452</v>
      </c>
      <c r="I33" s="29">
        <f t="shared" si="7"/>
        <v>4488368</v>
      </c>
      <c r="J33" s="29">
        <f t="shared" si="7"/>
        <v>2290113</v>
      </c>
      <c r="K33" s="29">
        <f t="shared" si="7"/>
        <v>2047916</v>
      </c>
      <c r="L33" s="29">
        <f t="shared" si="7"/>
        <v>2023696</v>
      </c>
      <c r="M33" s="29">
        <f t="shared" si="7"/>
        <v>2021274</v>
      </c>
      <c r="N33" s="29">
        <f t="shared" si="7"/>
        <v>1974662</v>
      </c>
      <c r="O33" s="29">
        <f t="shared" si="7"/>
        <v>1426508</v>
      </c>
      <c r="P33" s="29">
        <f t="shared" si="7"/>
        <v>0</v>
      </c>
      <c r="Q33" s="29">
        <f t="shared" si="7"/>
        <v>0</v>
      </c>
      <c r="R33" s="29">
        <f t="shared" si="7"/>
        <v>0</v>
      </c>
      <c r="S33" s="29">
        <f t="shared" si="7"/>
        <v>0</v>
      </c>
      <c r="T33" s="30">
        <f t="shared" si="7"/>
        <v>0</v>
      </c>
    </row>
    <row r="34" spans="1:20" ht="27" customHeight="1">
      <c r="A34" s="9" t="s">
        <v>51</v>
      </c>
      <c r="B34" s="10">
        <v>393798</v>
      </c>
      <c r="C34" s="11">
        <v>789474</v>
      </c>
      <c r="D34" s="11">
        <v>1074774</v>
      </c>
      <c r="E34" s="11">
        <v>2000000</v>
      </c>
      <c r="F34" s="11">
        <v>1900000</v>
      </c>
      <c r="G34" s="11">
        <v>1600000</v>
      </c>
      <c r="H34" s="11">
        <v>1300000</v>
      </c>
      <c r="I34" s="11">
        <v>1000000</v>
      </c>
      <c r="J34" s="11">
        <v>800000</v>
      </c>
      <c r="K34" s="11">
        <v>650000</v>
      </c>
      <c r="L34" s="11">
        <v>500000</v>
      </c>
      <c r="M34" s="11">
        <v>340000</v>
      </c>
      <c r="N34" s="11">
        <v>200000</v>
      </c>
      <c r="O34" s="11">
        <v>60000</v>
      </c>
      <c r="P34" s="11"/>
      <c r="Q34" s="11"/>
      <c r="R34" s="11"/>
      <c r="S34" s="11"/>
      <c r="T34" s="13"/>
    </row>
    <row r="35" spans="1:20" ht="27" customHeight="1">
      <c r="A35" s="9" t="s">
        <v>52</v>
      </c>
      <c r="B35" s="28">
        <f aca="true" t="shared" si="8" ref="B35:T35">B24-B25</f>
        <v>0</v>
      </c>
      <c r="C35" s="29">
        <f t="shared" si="8"/>
        <v>0</v>
      </c>
      <c r="D35" s="29">
        <f t="shared" si="8"/>
        <v>0</v>
      </c>
      <c r="E35" s="29">
        <f t="shared" si="8"/>
        <v>0</v>
      </c>
      <c r="F35" s="29">
        <f t="shared" si="8"/>
        <v>0</v>
      </c>
      <c r="G35" s="29">
        <f t="shared" si="8"/>
        <v>0</v>
      </c>
      <c r="H35" s="29">
        <f t="shared" si="8"/>
        <v>0</v>
      </c>
      <c r="I35" s="29">
        <f t="shared" si="8"/>
        <v>0</v>
      </c>
      <c r="J35" s="29">
        <f t="shared" si="8"/>
        <v>0</v>
      </c>
      <c r="K35" s="29">
        <f t="shared" si="8"/>
        <v>0</v>
      </c>
      <c r="L35" s="29">
        <f t="shared" si="8"/>
        <v>0</v>
      </c>
      <c r="M35" s="29">
        <f t="shared" si="8"/>
        <v>0</v>
      </c>
      <c r="N35" s="29">
        <f t="shared" si="8"/>
        <v>0</v>
      </c>
      <c r="O35" s="29">
        <f t="shared" si="8"/>
        <v>0</v>
      </c>
      <c r="P35" s="29">
        <f t="shared" si="8"/>
        <v>0</v>
      </c>
      <c r="Q35" s="29">
        <f t="shared" si="8"/>
        <v>0</v>
      </c>
      <c r="R35" s="29">
        <f t="shared" si="8"/>
        <v>0</v>
      </c>
      <c r="S35" s="29">
        <f t="shared" si="8"/>
        <v>0</v>
      </c>
      <c r="T35" s="30">
        <f t="shared" si="8"/>
        <v>0</v>
      </c>
    </row>
    <row r="36" spans="1:20" ht="27" customHeight="1">
      <c r="A36" s="9" t="s">
        <v>53</v>
      </c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3"/>
    </row>
    <row r="37" spans="1:20" ht="60" customHeight="1">
      <c r="A37" s="9" t="s">
        <v>54</v>
      </c>
      <c r="B37" s="28">
        <f aca="true" t="shared" si="9" ref="B37:T37">B30-B31</f>
        <v>0</v>
      </c>
      <c r="C37" s="29">
        <f t="shared" si="9"/>
        <v>62867</v>
      </c>
      <c r="D37" s="29">
        <f t="shared" si="9"/>
        <v>90829</v>
      </c>
      <c r="E37" s="29">
        <f t="shared" si="9"/>
        <v>480000</v>
      </c>
      <c r="F37" s="29">
        <f t="shared" si="9"/>
        <v>300000</v>
      </c>
      <c r="G37" s="29">
        <f t="shared" si="9"/>
        <v>0</v>
      </c>
      <c r="H37" s="29">
        <f t="shared" si="9"/>
        <v>0</v>
      </c>
      <c r="I37" s="29">
        <f t="shared" si="9"/>
        <v>0</v>
      </c>
      <c r="J37" s="29">
        <f t="shared" si="9"/>
        <v>0</v>
      </c>
      <c r="K37" s="29">
        <f t="shared" si="9"/>
        <v>0</v>
      </c>
      <c r="L37" s="29">
        <f t="shared" si="9"/>
        <v>0</v>
      </c>
      <c r="M37" s="29">
        <f t="shared" si="9"/>
        <v>0</v>
      </c>
      <c r="N37" s="29">
        <f t="shared" si="9"/>
        <v>0</v>
      </c>
      <c r="O37" s="29">
        <f t="shared" si="9"/>
        <v>0</v>
      </c>
      <c r="P37" s="29">
        <f t="shared" si="9"/>
        <v>0</v>
      </c>
      <c r="Q37" s="29">
        <f t="shared" si="9"/>
        <v>0</v>
      </c>
      <c r="R37" s="29">
        <f t="shared" si="9"/>
        <v>0</v>
      </c>
      <c r="S37" s="29">
        <f t="shared" si="9"/>
        <v>0</v>
      </c>
      <c r="T37" s="30">
        <f t="shared" si="9"/>
        <v>0</v>
      </c>
    </row>
    <row r="38" spans="1:20" ht="48" customHeight="1">
      <c r="A38" s="15" t="s">
        <v>55</v>
      </c>
      <c r="B38" s="42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6"/>
    </row>
    <row r="39" spans="1:20" ht="27" customHeight="1">
      <c r="A39" s="23" t="s">
        <v>56</v>
      </c>
      <c r="B39" s="47">
        <f aca="true" t="shared" si="10" ref="B39:T39">B32/B2</f>
        <v>0.0486390281142322</v>
      </c>
      <c r="C39" s="48">
        <f t="shared" si="10"/>
        <v>0.06405910593329357</v>
      </c>
      <c r="D39" s="48">
        <f t="shared" si="10"/>
        <v>0.09000786764321199</v>
      </c>
      <c r="E39" s="48">
        <f t="shared" si="10"/>
        <v>0.09248701584300482</v>
      </c>
      <c r="F39" s="48">
        <f t="shared" si="10"/>
        <v>0.09035188273615635</v>
      </c>
      <c r="G39" s="48">
        <f t="shared" si="10"/>
        <v>0.1000559348534202</v>
      </c>
      <c r="H39" s="48">
        <f t="shared" si="10"/>
        <v>0.07803846254071661</v>
      </c>
      <c r="I39" s="48">
        <f t="shared" si="10"/>
        <v>0.07150968078175896</v>
      </c>
      <c r="J39" s="48">
        <f t="shared" si="10"/>
        <v>0.040262058631921824</v>
      </c>
      <c r="K39" s="48">
        <f t="shared" si="10"/>
        <v>0.035152</v>
      </c>
      <c r="L39" s="48">
        <f t="shared" si="10"/>
        <v>0.0328820325732899</v>
      </c>
      <c r="M39" s="48">
        <f t="shared" si="10"/>
        <v>0.030765785016286646</v>
      </c>
      <c r="N39" s="48">
        <f t="shared" si="10"/>
        <v>0.028334358306188925</v>
      </c>
      <c r="O39" s="48">
        <f t="shared" si="10"/>
        <v>0.019368182410423453</v>
      </c>
      <c r="P39" s="48" t="e">
        <f t="shared" si="10"/>
        <v>#DIV/0!</v>
      </c>
      <c r="Q39" s="48" t="e">
        <f t="shared" si="10"/>
        <v>#DIV/0!</v>
      </c>
      <c r="R39" s="48" t="e">
        <f t="shared" si="10"/>
        <v>#DIV/0!</v>
      </c>
      <c r="S39" s="48" t="e">
        <f t="shared" si="10"/>
        <v>#DIV/0!</v>
      </c>
      <c r="T39" s="49" t="e">
        <f t="shared" si="10"/>
        <v>#DIV/0!</v>
      </c>
    </row>
    <row r="40" spans="1:20" ht="39" customHeight="1">
      <c r="A40" s="19" t="s">
        <v>57</v>
      </c>
      <c r="B40" s="20">
        <f aca="true" t="shared" si="11" ref="B40:T40">B41+B43+B45+B46</f>
        <v>13961512</v>
      </c>
      <c r="C40" s="21">
        <f t="shared" si="11"/>
        <v>24155833</v>
      </c>
      <c r="D40" s="21">
        <f t="shared" si="11"/>
        <v>28648984</v>
      </c>
      <c r="E40" s="21">
        <f t="shared" si="11"/>
        <v>38333495</v>
      </c>
      <c r="F40" s="21">
        <f t="shared" si="11"/>
        <v>37583495</v>
      </c>
      <c r="G40" s="21">
        <f t="shared" si="11"/>
        <v>36833495</v>
      </c>
      <c r="H40" s="21">
        <f t="shared" si="11"/>
        <v>36083495</v>
      </c>
      <c r="I40" s="21">
        <f t="shared" si="11"/>
        <v>35333495</v>
      </c>
      <c r="J40" s="21">
        <f t="shared" si="11"/>
        <v>34583495</v>
      </c>
      <c r="K40" s="21">
        <f t="shared" si="11"/>
        <v>33833495</v>
      </c>
      <c r="L40" s="21">
        <f t="shared" si="11"/>
        <v>33083495</v>
      </c>
      <c r="M40" s="21">
        <f t="shared" si="11"/>
        <v>32333495</v>
      </c>
      <c r="N40" s="21">
        <f t="shared" si="11"/>
        <v>31583495</v>
      </c>
      <c r="O40" s="21">
        <f t="shared" si="11"/>
        <v>30833495</v>
      </c>
      <c r="P40" s="21">
        <f t="shared" si="11"/>
        <v>30833495</v>
      </c>
      <c r="Q40" s="21">
        <f t="shared" si="11"/>
        <v>30833495</v>
      </c>
      <c r="R40" s="21">
        <f t="shared" si="11"/>
        <v>30833495</v>
      </c>
      <c r="S40" s="21">
        <f t="shared" si="11"/>
        <v>30833495</v>
      </c>
      <c r="T40" s="22">
        <f t="shared" si="11"/>
        <v>30833495</v>
      </c>
    </row>
    <row r="41" spans="1:20" ht="27" customHeight="1">
      <c r="A41" s="9" t="s">
        <v>58</v>
      </c>
      <c r="B41" s="10"/>
      <c r="C41" s="50">
        <f aca="true" t="shared" si="12" ref="C41:T41">B41+C14-C24</f>
        <v>0</v>
      </c>
      <c r="D41" s="50">
        <f t="shared" si="12"/>
        <v>0</v>
      </c>
      <c r="E41" s="50">
        <f t="shared" si="12"/>
        <v>0</v>
      </c>
      <c r="F41" s="50">
        <f t="shared" si="12"/>
        <v>0</v>
      </c>
      <c r="G41" s="50">
        <f t="shared" si="12"/>
        <v>0</v>
      </c>
      <c r="H41" s="50">
        <f t="shared" si="12"/>
        <v>0</v>
      </c>
      <c r="I41" s="50">
        <f t="shared" si="12"/>
        <v>0</v>
      </c>
      <c r="J41" s="50">
        <f t="shared" si="12"/>
        <v>0</v>
      </c>
      <c r="K41" s="50">
        <f t="shared" si="12"/>
        <v>0</v>
      </c>
      <c r="L41" s="50">
        <f t="shared" si="12"/>
        <v>0</v>
      </c>
      <c r="M41" s="50">
        <f t="shared" si="12"/>
        <v>0</v>
      </c>
      <c r="N41" s="50">
        <f t="shared" si="12"/>
        <v>0</v>
      </c>
      <c r="O41" s="50">
        <f t="shared" si="12"/>
        <v>0</v>
      </c>
      <c r="P41" s="50">
        <f t="shared" si="12"/>
        <v>0</v>
      </c>
      <c r="Q41" s="50">
        <f t="shared" si="12"/>
        <v>0</v>
      </c>
      <c r="R41" s="50">
        <f t="shared" si="12"/>
        <v>0</v>
      </c>
      <c r="S41" s="50">
        <f t="shared" si="12"/>
        <v>0</v>
      </c>
      <c r="T41" s="50">
        <f t="shared" si="12"/>
        <v>0</v>
      </c>
    </row>
    <row r="42" spans="1:20" ht="48" customHeight="1">
      <c r="A42" s="9" t="s">
        <v>59</v>
      </c>
      <c r="B42" s="51"/>
      <c r="C42" s="50">
        <f aca="true" t="shared" si="13" ref="C42:T42">B42+C15-C25</f>
        <v>0</v>
      </c>
      <c r="D42" s="50">
        <f t="shared" si="13"/>
        <v>0</v>
      </c>
      <c r="E42" s="50">
        <f t="shared" si="13"/>
        <v>0</v>
      </c>
      <c r="F42" s="50">
        <f t="shared" si="13"/>
        <v>0</v>
      </c>
      <c r="G42" s="50">
        <f t="shared" si="13"/>
        <v>0</v>
      </c>
      <c r="H42" s="50">
        <f t="shared" si="13"/>
        <v>0</v>
      </c>
      <c r="I42" s="50">
        <f t="shared" si="13"/>
        <v>0</v>
      </c>
      <c r="J42" s="50">
        <f t="shared" si="13"/>
        <v>0</v>
      </c>
      <c r="K42" s="50">
        <f t="shared" si="13"/>
        <v>0</v>
      </c>
      <c r="L42" s="50">
        <f t="shared" si="13"/>
        <v>0</v>
      </c>
      <c r="M42" s="50">
        <f t="shared" si="13"/>
        <v>0</v>
      </c>
      <c r="N42" s="50">
        <f t="shared" si="13"/>
        <v>0</v>
      </c>
      <c r="O42" s="50">
        <f t="shared" si="13"/>
        <v>0</v>
      </c>
      <c r="P42" s="50">
        <f t="shared" si="13"/>
        <v>0</v>
      </c>
      <c r="Q42" s="50">
        <f t="shared" si="13"/>
        <v>0</v>
      </c>
      <c r="R42" s="50">
        <f t="shared" si="13"/>
        <v>0</v>
      </c>
      <c r="S42" s="50">
        <f t="shared" si="13"/>
        <v>0</v>
      </c>
      <c r="T42" s="50">
        <f t="shared" si="13"/>
        <v>0</v>
      </c>
    </row>
    <row r="43" spans="1:20" ht="27" customHeight="1">
      <c r="A43" s="9" t="s">
        <v>60</v>
      </c>
      <c r="B43" s="10">
        <v>13961512</v>
      </c>
      <c r="C43" s="50">
        <f aca="true" t="shared" si="14" ref="C43:T43">B43+C12-C22-C28</f>
        <v>24155833</v>
      </c>
      <c r="D43" s="50">
        <f t="shared" si="14"/>
        <v>28648984</v>
      </c>
      <c r="E43" s="50">
        <f t="shared" si="14"/>
        <v>38333495</v>
      </c>
      <c r="F43" s="50">
        <f t="shared" si="14"/>
        <v>37583495</v>
      </c>
      <c r="G43" s="50">
        <f t="shared" si="14"/>
        <v>36833495</v>
      </c>
      <c r="H43" s="50">
        <f t="shared" si="14"/>
        <v>36083495</v>
      </c>
      <c r="I43" s="50">
        <f t="shared" si="14"/>
        <v>35333495</v>
      </c>
      <c r="J43" s="50">
        <f t="shared" si="14"/>
        <v>34583495</v>
      </c>
      <c r="K43" s="50">
        <f t="shared" si="14"/>
        <v>33833495</v>
      </c>
      <c r="L43" s="50">
        <f t="shared" si="14"/>
        <v>33083495</v>
      </c>
      <c r="M43" s="50">
        <f t="shared" si="14"/>
        <v>32333495</v>
      </c>
      <c r="N43" s="50">
        <f t="shared" si="14"/>
        <v>31583495</v>
      </c>
      <c r="O43" s="50">
        <f t="shared" si="14"/>
        <v>30833495</v>
      </c>
      <c r="P43" s="50">
        <f t="shared" si="14"/>
        <v>30833495</v>
      </c>
      <c r="Q43" s="50">
        <f t="shared" si="14"/>
        <v>30833495</v>
      </c>
      <c r="R43" s="50">
        <f t="shared" si="14"/>
        <v>30833495</v>
      </c>
      <c r="S43" s="50">
        <f t="shared" si="14"/>
        <v>30833495</v>
      </c>
      <c r="T43" s="50">
        <f t="shared" si="14"/>
        <v>30833495</v>
      </c>
    </row>
    <row r="44" spans="1:20" ht="48" customHeight="1">
      <c r="A44" s="9" t="s">
        <v>61</v>
      </c>
      <c r="B44" s="51">
        <v>4962023</v>
      </c>
      <c r="C44" s="50">
        <f aca="true" t="shared" si="15" ref="C44:T44">B44+C13-C23</f>
        <v>4861053</v>
      </c>
      <c r="D44" s="50">
        <f t="shared" si="15"/>
        <v>7964322</v>
      </c>
      <c r="E44" s="50">
        <f t="shared" si="15"/>
        <v>9868207</v>
      </c>
      <c r="F44" s="50">
        <f t="shared" si="15"/>
        <v>7892789</v>
      </c>
      <c r="G44" s="50">
        <f t="shared" si="15"/>
        <v>6262288</v>
      </c>
      <c r="H44" s="50">
        <f t="shared" si="15"/>
        <v>5252787</v>
      </c>
      <c r="I44" s="50">
        <f t="shared" si="15"/>
        <v>4243286</v>
      </c>
      <c r="J44" s="50">
        <f t="shared" si="15"/>
        <v>3457502</v>
      </c>
      <c r="K44" s="50">
        <f t="shared" si="15"/>
        <v>2671718</v>
      </c>
      <c r="L44" s="50">
        <f t="shared" si="15"/>
        <v>1885934</v>
      </c>
      <c r="M44" s="50">
        <f t="shared" si="15"/>
        <v>1100150</v>
      </c>
      <c r="N44" s="50">
        <f t="shared" si="15"/>
        <v>356488</v>
      </c>
      <c r="O44" s="50">
        <f t="shared" si="15"/>
        <v>0</v>
      </c>
      <c r="P44" s="50">
        <f t="shared" si="15"/>
        <v>0</v>
      </c>
      <c r="Q44" s="50">
        <f t="shared" si="15"/>
        <v>0</v>
      </c>
      <c r="R44" s="50">
        <f t="shared" si="15"/>
        <v>0</v>
      </c>
      <c r="S44" s="50">
        <f t="shared" si="15"/>
        <v>0</v>
      </c>
      <c r="T44" s="50">
        <f t="shared" si="15"/>
        <v>0</v>
      </c>
    </row>
    <row r="45" spans="1:20" ht="27" customHeight="1">
      <c r="A45" s="9" t="s">
        <v>62</v>
      </c>
      <c r="B45" s="1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1"/>
    </row>
    <row r="46" spans="1:20" ht="27" customHeight="1">
      <c r="A46" s="15" t="s">
        <v>63</v>
      </c>
      <c r="B46" s="16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4"/>
    </row>
    <row r="47" spans="1:20" ht="27" customHeight="1">
      <c r="A47" s="23" t="s">
        <v>64</v>
      </c>
      <c r="B47" s="47">
        <f aca="true" t="shared" si="16" ref="B47:T47">(B40-B42-B44)/B2</f>
        <v>0.18947513250327283</v>
      </c>
      <c r="C47" s="48">
        <f t="shared" si="16"/>
        <v>0.3408796292869238</v>
      </c>
      <c r="D47" s="48">
        <f t="shared" si="16"/>
        <v>0.31513020521413193</v>
      </c>
      <c r="E47" s="48">
        <f t="shared" si="16"/>
        <v>0.3763054122786295</v>
      </c>
      <c r="F47" s="48">
        <f t="shared" si="16"/>
        <v>0.38684958957654725</v>
      </c>
      <c r="G47" s="48">
        <f t="shared" si="16"/>
        <v>0.3983219153094463</v>
      </c>
      <c r="H47" s="48">
        <f t="shared" si="16"/>
        <v>0.4017030358306189</v>
      </c>
      <c r="I47" s="48">
        <f t="shared" si="16"/>
        <v>0.4050841563517915</v>
      </c>
      <c r="J47" s="48">
        <f t="shared" si="16"/>
        <v>0.4055503973941368</v>
      </c>
      <c r="K47" s="48">
        <f t="shared" si="16"/>
        <v>0.40601663843648206</v>
      </c>
      <c r="L47" s="48">
        <f t="shared" si="16"/>
        <v>0.4064828794788274</v>
      </c>
      <c r="M47" s="48">
        <f t="shared" si="16"/>
        <v>0.40694912052117266</v>
      </c>
      <c r="N47" s="48">
        <f t="shared" si="16"/>
        <v>0.4068665407166124</v>
      </c>
      <c r="O47" s="48">
        <f t="shared" si="16"/>
        <v>0.40173934853420196</v>
      </c>
      <c r="P47" s="48" t="e">
        <f t="shared" si="16"/>
        <v>#DIV/0!</v>
      </c>
      <c r="Q47" s="48" t="e">
        <f t="shared" si="16"/>
        <v>#DIV/0!</v>
      </c>
      <c r="R47" s="48" t="e">
        <f t="shared" si="16"/>
        <v>#DIV/0!</v>
      </c>
      <c r="S47" s="48" t="e">
        <f t="shared" si="16"/>
        <v>#DIV/0!</v>
      </c>
      <c r="T47" s="49" t="e">
        <f t="shared" si="16"/>
        <v>#DIV/0!</v>
      </c>
    </row>
    <row r="48" spans="1:20" ht="48" customHeight="1">
      <c r="A48" s="23" t="s">
        <v>65</v>
      </c>
      <c r="B48" s="52" t="s">
        <v>66</v>
      </c>
      <c r="C48" s="53" t="s">
        <v>66</v>
      </c>
      <c r="D48" s="53" t="s">
        <v>66</v>
      </c>
      <c r="E48" s="48">
        <f>((D8+D5-D7)/D2+(C3+C5-C7)/C2+(B3+B5-B7)/B2)/3</f>
        <v>-0.10432362210835848</v>
      </c>
      <c r="F48" s="48">
        <f>((E3+E5-E7)/E2+(D8+D5-D7)/D2+(C3+C5-C7)/C2)/3</f>
        <v>-0.1268479940386556</v>
      </c>
      <c r="G48" s="48">
        <f>((F3+F5-F7)/F2+(E3+E5-E7)/E2+(D8+D5-D7)/D2)/3</f>
        <v>-0.14776825730278575</v>
      </c>
      <c r="H48" s="48">
        <f aca="true" t="shared" si="17" ref="H48:T48">((G3+G5-G7)/G2+(F3+F5-F7)/F2+(E3+E5-E7)/E2)/3</f>
        <v>0.01473727449538789</v>
      </c>
      <c r="I48" s="48">
        <f t="shared" si="17"/>
        <v>0.026058631921824105</v>
      </c>
      <c r="J48" s="48">
        <f t="shared" si="17"/>
        <v>0.026058631921824105</v>
      </c>
      <c r="K48" s="48">
        <f t="shared" si="17"/>
        <v>0.026058631921824105</v>
      </c>
      <c r="L48" s="48">
        <f t="shared" si="17"/>
        <v>0.026058631921824105</v>
      </c>
      <c r="M48" s="48">
        <f t="shared" si="17"/>
        <v>0.026058631921824105</v>
      </c>
      <c r="N48" s="48">
        <f t="shared" si="17"/>
        <v>0.026058631921824105</v>
      </c>
      <c r="O48" s="48">
        <f t="shared" si="17"/>
        <v>0.026058631921824105</v>
      </c>
      <c r="P48" s="48">
        <f t="shared" si="17"/>
        <v>0.026058631921824105</v>
      </c>
      <c r="Q48" s="48" t="e">
        <f t="shared" si="17"/>
        <v>#DIV/0!</v>
      </c>
      <c r="R48" s="48" t="e">
        <f t="shared" si="17"/>
        <v>#DIV/0!</v>
      </c>
      <c r="S48" s="48" t="e">
        <f t="shared" si="17"/>
        <v>#DIV/0!</v>
      </c>
      <c r="T48" s="49" t="e">
        <f t="shared" si="17"/>
        <v>#DIV/0!</v>
      </c>
    </row>
    <row r="49" spans="1:20" ht="48" customHeight="1">
      <c r="A49" s="54" t="s">
        <v>67</v>
      </c>
      <c r="B49" s="55" t="s">
        <v>66</v>
      </c>
      <c r="C49" s="56" t="s">
        <v>66</v>
      </c>
      <c r="D49" s="56" t="s">
        <v>66</v>
      </c>
      <c r="E49" s="56" t="str">
        <f aca="true" t="shared" si="18" ref="E49:T49">IF(E39&lt;=E48,"TAK","NIE")</f>
        <v>NIE</v>
      </c>
      <c r="F49" s="56" t="str">
        <f t="shared" si="18"/>
        <v>NIE</v>
      </c>
      <c r="G49" s="56" t="str">
        <f t="shared" si="18"/>
        <v>NIE</v>
      </c>
      <c r="H49" s="56" t="str">
        <f t="shared" si="18"/>
        <v>NIE</v>
      </c>
      <c r="I49" s="56" t="str">
        <f t="shared" si="18"/>
        <v>NIE</v>
      </c>
      <c r="J49" s="56" t="str">
        <f t="shared" si="18"/>
        <v>NIE</v>
      </c>
      <c r="K49" s="56" t="str">
        <f t="shared" si="18"/>
        <v>NIE</v>
      </c>
      <c r="L49" s="56" t="str">
        <f t="shared" si="18"/>
        <v>NIE</v>
      </c>
      <c r="M49" s="56" t="str">
        <f t="shared" si="18"/>
        <v>NIE</v>
      </c>
      <c r="N49" s="56" t="str">
        <f t="shared" si="18"/>
        <v>NIE</v>
      </c>
      <c r="O49" s="56" t="str">
        <f t="shared" si="18"/>
        <v>TAK</v>
      </c>
      <c r="P49" s="56" t="e">
        <f t="shared" si="18"/>
        <v>#DIV/0!</v>
      </c>
      <c r="Q49" s="56" t="e">
        <f t="shared" si="18"/>
        <v>#DIV/0!</v>
      </c>
      <c r="R49" s="56" t="e">
        <f t="shared" si="18"/>
        <v>#DIV/0!</v>
      </c>
      <c r="S49" s="56" t="e">
        <f t="shared" si="18"/>
        <v>#DIV/0!</v>
      </c>
      <c r="T49" s="56" t="e">
        <f t="shared" si="18"/>
        <v>#DIV/0!</v>
      </c>
    </row>
    <row r="50" spans="1:20" ht="12.75">
      <c r="A50" s="57"/>
      <c r="B50" s="5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</row>
    <row r="51" spans="1:20" ht="12.75">
      <c r="A51" s="59"/>
      <c r="B51" s="60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</row>
    <row r="52" spans="1:20" ht="12.75">
      <c r="A52" s="59"/>
      <c r="B52" s="60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</row>
    <row r="53" spans="1:20" ht="12.75">
      <c r="A53" s="59"/>
      <c r="B53" s="60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</row>
    <row r="54" spans="1:20" ht="12.75">
      <c r="A54" s="59"/>
      <c r="B54" s="60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</row>
    <row r="55" spans="1:20" ht="132.75" customHeight="1">
      <c r="A55" s="128" t="s">
        <v>68</v>
      </c>
      <c r="B55" s="128"/>
      <c r="C55" s="128"/>
      <c r="D55" s="128"/>
      <c r="E55" s="128"/>
      <c r="F55" s="128"/>
      <c r="G55" s="128"/>
      <c r="H55" s="128"/>
      <c r="I55" s="128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</row>
    <row r="56" spans="1:20" ht="24.75" customHeight="1">
      <c r="A56" s="129" t="s">
        <v>69</v>
      </c>
      <c r="B56" s="129"/>
      <c r="C56" s="129"/>
      <c r="D56" s="129"/>
      <c r="E56" s="129"/>
      <c r="F56" s="129"/>
      <c r="G56" s="129"/>
      <c r="H56" s="129"/>
      <c r="I56" s="12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</row>
    <row r="57" spans="1:20" ht="12.75">
      <c r="A57" s="130"/>
      <c r="B57" s="130"/>
      <c r="C57" s="130"/>
      <c r="D57" s="130"/>
      <c r="E57" s="130"/>
      <c r="F57" s="130"/>
      <c r="G57" s="130"/>
      <c r="H57" s="130"/>
      <c r="I57" s="130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0" ht="12.75">
      <c r="A58" s="130"/>
      <c r="B58" s="130"/>
      <c r="C58" s="130"/>
      <c r="D58" s="130"/>
      <c r="E58" s="130"/>
      <c r="F58" s="130"/>
      <c r="G58" s="130"/>
      <c r="H58" s="130"/>
      <c r="I58" s="130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</row>
  </sheetData>
  <sheetProtection sheet="1"/>
  <mergeCells count="4">
    <mergeCell ref="A55:I55"/>
    <mergeCell ref="A56:I56"/>
    <mergeCell ref="A57:I57"/>
    <mergeCell ref="A58:I58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8" scale="7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60"/>
  <sheetViews>
    <sheetView tabSelected="1" workbookViewId="0" topLeftCell="A25">
      <selection activeCell="G53" sqref="G53"/>
    </sheetView>
  </sheetViews>
  <sheetFormatPr defaultColWidth="11.57421875" defaultRowHeight="12.75"/>
  <cols>
    <col min="1" max="1" width="3.00390625" style="0" customWidth="1"/>
    <col min="2" max="2" width="48.00390625" style="0" customWidth="1"/>
    <col min="3" max="3" width="12.57421875" style="0" customWidth="1"/>
    <col min="4" max="6" width="11.28125" style="0" customWidth="1"/>
    <col min="7" max="8" width="11.421875" style="0" customWidth="1"/>
    <col min="9" max="9" width="11.8515625" style="0" customWidth="1"/>
    <col min="10" max="10" width="11.00390625" style="0" customWidth="1"/>
    <col min="11" max="11" width="57.140625" style="0" customWidth="1"/>
    <col min="12" max="17" width="11.57421875" style="0" customWidth="1"/>
    <col min="18" max="18" width="11.7109375" style="0" bestFit="1" customWidth="1"/>
  </cols>
  <sheetData>
    <row r="1" spans="5:10" ht="12.75">
      <c r="E1" s="133" t="s">
        <v>91</v>
      </c>
      <c r="F1" s="133"/>
      <c r="G1" s="133"/>
      <c r="H1" s="133"/>
      <c r="I1" s="133"/>
      <c r="J1" s="133"/>
    </row>
    <row r="2" spans="2:18" ht="27" customHeight="1">
      <c r="B2" s="132" t="s">
        <v>87</v>
      </c>
      <c r="C2" s="132"/>
      <c r="D2" s="132"/>
      <c r="E2" s="132"/>
      <c r="F2" s="132"/>
      <c r="G2" s="132"/>
      <c r="H2" s="132"/>
      <c r="I2" s="132"/>
      <c r="J2" s="132"/>
      <c r="K2" s="132" t="s">
        <v>87</v>
      </c>
      <c r="L2" s="132"/>
      <c r="M2" s="132"/>
      <c r="N2" s="132"/>
      <c r="O2" s="132"/>
      <c r="P2" s="132"/>
      <c r="Q2" s="132"/>
      <c r="R2" s="132"/>
    </row>
    <row r="3" ht="13.5" thickBot="1"/>
    <row r="4" spans="2:18" ht="43.5" customHeight="1">
      <c r="B4" s="80" t="s">
        <v>70</v>
      </c>
      <c r="C4" s="81" t="s">
        <v>77</v>
      </c>
      <c r="D4" s="81" t="s">
        <v>76</v>
      </c>
      <c r="E4" s="81" t="s">
        <v>75</v>
      </c>
      <c r="F4" s="81" t="s">
        <v>90</v>
      </c>
      <c r="G4" s="81" t="s">
        <v>72</v>
      </c>
      <c r="H4" s="81" t="s">
        <v>71</v>
      </c>
      <c r="I4" s="81" t="s">
        <v>73</v>
      </c>
      <c r="J4" s="82" t="s">
        <v>74</v>
      </c>
      <c r="K4" s="80" t="s">
        <v>70</v>
      </c>
      <c r="L4" s="81" t="s">
        <v>80</v>
      </c>
      <c r="M4" s="81" t="s">
        <v>81</v>
      </c>
      <c r="N4" s="81" t="s">
        <v>82</v>
      </c>
      <c r="O4" s="81" t="s">
        <v>83</v>
      </c>
      <c r="P4" s="81" t="s">
        <v>84</v>
      </c>
      <c r="Q4" s="81" t="s">
        <v>85</v>
      </c>
      <c r="R4" s="82" t="s">
        <v>86</v>
      </c>
    </row>
    <row r="5" spans="2:18" ht="21" customHeight="1">
      <c r="B5" s="83" t="s">
        <v>19</v>
      </c>
      <c r="C5" s="84">
        <f>C6+C7</f>
        <v>38515411.65</v>
      </c>
      <c r="D5" s="84">
        <f aca="true" t="shared" si="0" ref="D5:L5">D6+D7</f>
        <v>35958423.52</v>
      </c>
      <c r="E5" s="84">
        <f t="shared" si="0"/>
        <v>41271933</v>
      </c>
      <c r="F5" s="84">
        <f t="shared" si="0"/>
        <v>53910868.07</v>
      </c>
      <c r="G5" s="84">
        <f t="shared" si="0"/>
        <v>54634077</v>
      </c>
      <c r="H5" s="84">
        <f t="shared" si="0"/>
        <v>52945265</v>
      </c>
      <c r="I5" s="84">
        <f t="shared" si="0"/>
        <v>50086295</v>
      </c>
      <c r="J5" s="85">
        <f t="shared" si="0"/>
        <v>52756988</v>
      </c>
      <c r="K5" s="83" t="s">
        <v>19</v>
      </c>
      <c r="L5" s="84">
        <f t="shared" si="0"/>
        <v>56682000</v>
      </c>
      <c r="M5" s="86">
        <f aca="true" t="shared" si="1" ref="M5:R5">M6+M7</f>
        <v>52612000</v>
      </c>
      <c r="N5" s="86">
        <f t="shared" si="1"/>
        <v>51262000</v>
      </c>
      <c r="O5" s="86">
        <f t="shared" si="1"/>
        <v>50662000</v>
      </c>
      <c r="P5" s="86">
        <f t="shared" si="1"/>
        <v>51822000</v>
      </c>
      <c r="Q5" s="86">
        <f t="shared" si="1"/>
        <v>48382000</v>
      </c>
      <c r="R5" s="87">
        <f t="shared" si="1"/>
        <v>48382000</v>
      </c>
    </row>
    <row r="6" spans="2:18" ht="16.5" customHeight="1">
      <c r="B6" s="61" t="s">
        <v>20</v>
      </c>
      <c r="C6" s="62">
        <v>29848812.96</v>
      </c>
      <c r="D6" s="63">
        <v>32603551.09</v>
      </c>
      <c r="E6" s="64">
        <v>36425973</v>
      </c>
      <c r="F6" s="63">
        <v>40595146.69</v>
      </c>
      <c r="G6" s="63">
        <v>40974379</v>
      </c>
      <c r="H6" s="63">
        <v>43320265</v>
      </c>
      <c r="I6" s="63">
        <v>44992295</v>
      </c>
      <c r="J6" s="75">
        <v>46791988</v>
      </c>
      <c r="K6" s="61" t="s">
        <v>20</v>
      </c>
      <c r="L6" s="63">
        <v>48382000</v>
      </c>
      <c r="M6" s="69">
        <v>48382000</v>
      </c>
      <c r="N6" s="69">
        <v>48382000</v>
      </c>
      <c r="O6" s="69">
        <v>48382000</v>
      </c>
      <c r="P6" s="69">
        <v>48382000</v>
      </c>
      <c r="Q6" s="69">
        <v>48382000</v>
      </c>
      <c r="R6" s="70">
        <v>48382000</v>
      </c>
    </row>
    <row r="7" spans="2:18" ht="18" customHeight="1">
      <c r="B7" s="61" t="s">
        <v>21</v>
      </c>
      <c r="C7" s="62">
        <v>8666598.69</v>
      </c>
      <c r="D7" s="63">
        <v>3354872.43</v>
      </c>
      <c r="E7" s="64">
        <v>4845960</v>
      </c>
      <c r="F7" s="63">
        <v>13315721.38</v>
      </c>
      <c r="G7" s="63">
        <v>13659698</v>
      </c>
      <c r="H7" s="63">
        <v>9625000</v>
      </c>
      <c r="I7" s="63">
        <v>5094000</v>
      </c>
      <c r="J7" s="75">
        <v>5965000</v>
      </c>
      <c r="K7" s="61" t="s">
        <v>21</v>
      </c>
      <c r="L7" s="63">
        <v>8300000</v>
      </c>
      <c r="M7" s="69">
        <v>4230000</v>
      </c>
      <c r="N7" s="69">
        <v>2880000</v>
      </c>
      <c r="O7" s="69">
        <v>2280000</v>
      </c>
      <c r="P7" s="69">
        <v>3440000</v>
      </c>
      <c r="Q7" s="69"/>
      <c r="R7" s="70"/>
    </row>
    <row r="8" spans="2:18" ht="21" customHeight="1">
      <c r="B8" s="61" t="s">
        <v>22</v>
      </c>
      <c r="C8" s="62">
        <v>1664250.07</v>
      </c>
      <c r="D8" s="63">
        <v>757656.09</v>
      </c>
      <c r="E8" s="63">
        <v>70248</v>
      </c>
      <c r="F8" s="63">
        <v>1988497</v>
      </c>
      <c r="G8" s="63">
        <v>4496317</v>
      </c>
      <c r="H8" s="63">
        <v>270000</v>
      </c>
      <c r="I8" s="63">
        <v>270000</v>
      </c>
      <c r="J8" s="75">
        <v>200000</v>
      </c>
      <c r="K8" s="61" t="s">
        <v>22</v>
      </c>
      <c r="L8" s="63">
        <v>200000</v>
      </c>
      <c r="M8" s="69"/>
      <c r="N8" s="69"/>
      <c r="O8" s="69"/>
      <c r="P8" s="69"/>
      <c r="Q8" s="69"/>
      <c r="R8" s="70"/>
    </row>
    <row r="9" spans="2:18" ht="18.75" customHeight="1">
      <c r="B9" s="83" t="s">
        <v>23</v>
      </c>
      <c r="C9" s="84">
        <f>C10+C11</f>
        <v>38446219.47</v>
      </c>
      <c r="D9" s="84">
        <f aca="true" t="shared" si="2" ref="D9:R9">D10+D11</f>
        <v>36390347.03</v>
      </c>
      <c r="E9" s="84">
        <f t="shared" si="2"/>
        <v>44213181</v>
      </c>
      <c r="F9" s="84">
        <f t="shared" si="2"/>
        <v>58584651.89</v>
      </c>
      <c r="G9" s="84">
        <f t="shared" si="2"/>
        <v>52095392</v>
      </c>
      <c r="H9" s="84">
        <f t="shared" si="2"/>
        <v>51203497</v>
      </c>
      <c r="I9" s="84">
        <f t="shared" si="2"/>
        <v>48350565</v>
      </c>
      <c r="J9" s="85">
        <f t="shared" si="2"/>
        <v>50475273</v>
      </c>
      <c r="K9" s="83" t="s">
        <v>23</v>
      </c>
      <c r="L9" s="84">
        <f t="shared" si="2"/>
        <v>53677504</v>
      </c>
      <c r="M9" s="86">
        <f t="shared" si="2"/>
        <v>50047580</v>
      </c>
      <c r="N9" s="86">
        <f t="shared" si="2"/>
        <v>49124050</v>
      </c>
      <c r="O9" s="86">
        <f t="shared" si="2"/>
        <v>48346621</v>
      </c>
      <c r="P9" s="86">
        <f t="shared" si="2"/>
        <v>49473062</v>
      </c>
      <c r="Q9" s="86">
        <f t="shared" si="2"/>
        <v>45904380</v>
      </c>
      <c r="R9" s="87">
        <f t="shared" si="2"/>
        <v>46383591</v>
      </c>
    </row>
    <row r="10" spans="2:18" ht="21" customHeight="1">
      <c r="B10" s="61" t="s">
        <v>24</v>
      </c>
      <c r="C10" s="62">
        <v>29417293.93</v>
      </c>
      <c r="D10" s="63">
        <v>32793181.97</v>
      </c>
      <c r="E10" s="63">
        <v>35748759</v>
      </c>
      <c r="F10" s="63">
        <v>38832045.34</v>
      </c>
      <c r="G10" s="63">
        <v>40804172</v>
      </c>
      <c r="H10" s="63">
        <v>41314697</v>
      </c>
      <c r="I10" s="63">
        <v>43097565</v>
      </c>
      <c r="J10" s="75">
        <v>44416273</v>
      </c>
      <c r="K10" s="61" t="s">
        <v>24</v>
      </c>
      <c r="L10" s="63">
        <v>45036804</v>
      </c>
      <c r="M10" s="69">
        <v>45147580</v>
      </c>
      <c r="N10" s="69">
        <v>45224050</v>
      </c>
      <c r="O10" s="69">
        <v>45246621</v>
      </c>
      <c r="P10" s="69">
        <v>45273062</v>
      </c>
      <c r="Q10" s="69">
        <v>45304380</v>
      </c>
      <c r="R10" s="70">
        <v>45283591</v>
      </c>
    </row>
    <row r="11" spans="2:18" ht="22.5" customHeight="1">
      <c r="B11" s="61" t="s">
        <v>25</v>
      </c>
      <c r="C11" s="62">
        <v>9028925.54</v>
      </c>
      <c r="D11" s="63">
        <v>3597165.06</v>
      </c>
      <c r="E11" s="63">
        <v>8464422</v>
      </c>
      <c r="F11" s="63">
        <v>19752606.55</v>
      </c>
      <c r="G11" s="63">
        <v>11291220</v>
      </c>
      <c r="H11" s="63">
        <v>9888800</v>
      </c>
      <c r="I11" s="63">
        <v>5253000</v>
      </c>
      <c r="J11" s="75">
        <v>6059000</v>
      </c>
      <c r="K11" s="61" t="s">
        <v>25</v>
      </c>
      <c r="L11" s="63">
        <v>8640700</v>
      </c>
      <c r="M11" s="69">
        <v>4900000</v>
      </c>
      <c r="N11" s="69">
        <v>3900000</v>
      </c>
      <c r="O11" s="69">
        <v>3100000</v>
      </c>
      <c r="P11" s="69">
        <v>4200000</v>
      </c>
      <c r="Q11" s="69">
        <v>600000</v>
      </c>
      <c r="R11" s="70">
        <v>1100000</v>
      </c>
    </row>
    <row r="12" spans="2:18" ht="19.5" customHeight="1">
      <c r="B12" s="88" t="s">
        <v>26</v>
      </c>
      <c r="C12" s="89">
        <f>C5-C9</f>
        <v>69192.1799999997</v>
      </c>
      <c r="D12" s="89">
        <f aca="true" t="shared" si="3" ref="D12:R12">D5-D9</f>
        <v>-431923.5099999979</v>
      </c>
      <c r="E12" s="89">
        <f t="shared" si="3"/>
        <v>-2941248</v>
      </c>
      <c r="F12" s="89">
        <f t="shared" si="3"/>
        <v>-4673783.82</v>
      </c>
      <c r="G12" s="89">
        <f t="shared" si="3"/>
        <v>2538685</v>
      </c>
      <c r="H12" s="89">
        <f t="shared" si="3"/>
        <v>1741768</v>
      </c>
      <c r="I12" s="89">
        <f t="shared" si="3"/>
        <v>1735730</v>
      </c>
      <c r="J12" s="90">
        <f t="shared" si="3"/>
        <v>2281715</v>
      </c>
      <c r="K12" s="88" t="s">
        <v>26</v>
      </c>
      <c r="L12" s="89">
        <f t="shared" si="3"/>
        <v>3004496</v>
      </c>
      <c r="M12" s="91">
        <f t="shared" si="3"/>
        <v>2564420</v>
      </c>
      <c r="N12" s="91">
        <f t="shared" si="3"/>
        <v>2137950</v>
      </c>
      <c r="O12" s="91">
        <f t="shared" si="3"/>
        <v>2315379</v>
      </c>
      <c r="P12" s="91">
        <f t="shared" si="3"/>
        <v>2348938</v>
      </c>
      <c r="Q12" s="91">
        <f t="shared" si="3"/>
        <v>2477620</v>
      </c>
      <c r="R12" s="92">
        <f t="shared" si="3"/>
        <v>1998409</v>
      </c>
    </row>
    <row r="13" spans="2:18" ht="21" customHeight="1">
      <c r="B13" s="83" t="s">
        <v>27</v>
      </c>
      <c r="C13" s="84">
        <f aca="true" t="shared" si="4" ref="C13:J13">C14-C25</f>
        <v>236398.74000000022</v>
      </c>
      <c r="D13" s="84">
        <f t="shared" si="4"/>
        <v>767290.0699999998</v>
      </c>
      <c r="E13" s="84">
        <f t="shared" si="4"/>
        <v>3007916.5599999996</v>
      </c>
      <c r="F13" s="84">
        <f t="shared" si="4"/>
        <v>4821223.890000001</v>
      </c>
      <c r="G13" s="84">
        <f t="shared" si="4"/>
        <v>-927321.9299999999</v>
      </c>
      <c r="H13" s="84">
        <f t="shared" si="4"/>
        <v>1444881</v>
      </c>
      <c r="I13" s="84">
        <f t="shared" si="4"/>
        <v>711768</v>
      </c>
      <c r="J13" s="85">
        <f t="shared" si="4"/>
        <v>-194270</v>
      </c>
      <c r="K13" s="83" t="s">
        <v>27</v>
      </c>
      <c r="L13" s="93">
        <f aca="true" t="shared" si="5" ref="L13:R13">L14-L25</f>
        <v>1111715</v>
      </c>
      <c r="M13" s="94">
        <f t="shared" si="5"/>
        <v>1834496</v>
      </c>
      <c r="N13" s="94">
        <f t="shared" si="5"/>
        <v>324420</v>
      </c>
      <c r="O13" s="94">
        <f t="shared" si="5"/>
        <v>-102050</v>
      </c>
      <c r="P13" s="94">
        <f t="shared" si="5"/>
        <v>-154621</v>
      </c>
      <c r="Q13" s="94">
        <f t="shared" si="5"/>
        <v>-121062</v>
      </c>
      <c r="R13" s="95">
        <f t="shared" si="5"/>
        <v>7620</v>
      </c>
    </row>
    <row r="14" spans="2:18" ht="20.25" customHeight="1">
      <c r="B14" s="96" t="s">
        <v>28</v>
      </c>
      <c r="C14" s="97">
        <f>C15+C17+C19+C20+C21+C22+C23</f>
        <v>2215660.18</v>
      </c>
      <c r="D14" s="97">
        <f aca="true" t="shared" si="6" ref="D14:R14">D15+D17+D19+D20+D21+D22+D23</f>
        <v>4155590.92</v>
      </c>
      <c r="E14" s="97">
        <f t="shared" si="6"/>
        <v>6735366.56</v>
      </c>
      <c r="F14" s="97">
        <f t="shared" si="6"/>
        <v>6416668.62</v>
      </c>
      <c r="G14" s="97">
        <f t="shared" si="6"/>
        <v>147440.07</v>
      </c>
      <c r="H14" s="97">
        <f t="shared" si="6"/>
        <v>2538685</v>
      </c>
      <c r="I14" s="97">
        <f t="shared" si="6"/>
        <v>1741768</v>
      </c>
      <c r="J14" s="98">
        <f t="shared" si="6"/>
        <v>1735730</v>
      </c>
      <c r="K14" s="96" t="s">
        <v>28</v>
      </c>
      <c r="L14" s="97">
        <f t="shared" si="6"/>
        <v>2281715</v>
      </c>
      <c r="M14" s="99">
        <f t="shared" si="6"/>
        <v>3004496</v>
      </c>
      <c r="N14" s="99">
        <f t="shared" si="6"/>
        <v>2564420</v>
      </c>
      <c r="O14" s="99">
        <f t="shared" si="6"/>
        <v>2137950</v>
      </c>
      <c r="P14" s="99">
        <f t="shared" si="6"/>
        <v>2315379</v>
      </c>
      <c r="Q14" s="99">
        <f t="shared" si="6"/>
        <v>2348938</v>
      </c>
      <c r="R14" s="100">
        <f t="shared" si="6"/>
        <v>2477620</v>
      </c>
    </row>
    <row r="15" spans="2:18" ht="23.25" customHeight="1">
      <c r="B15" s="61" t="s">
        <v>29</v>
      </c>
      <c r="C15" s="62">
        <v>2084696.98</v>
      </c>
      <c r="D15" s="63"/>
      <c r="E15" s="63">
        <v>200000</v>
      </c>
      <c r="F15" s="63">
        <v>1000000</v>
      </c>
      <c r="G15" s="63"/>
      <c r="H15" s="63"/>
      <c r="I15" s="63"/>
      <c r="J15" s="75"/>
      <c r="K15" s="61" t="s">
        <v>29</v>
      </c>
      <c r="L15" s="63"/>
      <c r="M15" s="69"/>
      <c r="N15" s="69"/>
      <c r="O15" s="69"/>
      <c r="P15" s="69"/>
      <c r="Q15" s="69"/>
      <c r="R15" s="70"/>
    </row>
    <row r="16" spans="2:18" ht="38.25" customHeight="1">
      <c r="B16" s="61" t="s">
        <v>30</v>
      </c>
      <c r="C16" s="62">
        <v>776330.25</v>
      </c>
      <c r="D16" s="63"/>
      <c r="E16" s="63"/>
      <c r="F16" s="63"/>
      <c r="G16" s="63"/>
      <c r="H16" s="63"/>
      <c r="I16" s="63"/>
      <c r="J16" s="75"/>
      <c r="K16" s="61" t="s">
        <v>30</v>
      </c>
      <c r="L16" s="63"/>
      <c r="M16" s="69"/>
      <c r="N16" s="69"/>
      <c r="O16" s="69"/>
      <c r="P16" s="69"/>
      <c r="Q16" s="69"/>
      <c r="R16" s="70"/>
    </row>
    <row r="17" spans="2:18" ht="24.75" customHeight="1">
      <c r="B17" s="61" t="s">
        <v>31</v>
      </c>
      <c r="C17" s="62"/>
      <c r="D17" s="63">
        <v>3850000</v>
      </c>
      <c r="E17" s="63">
        <v>6200000</v>
      </c>
      <c r="F17" s="63">
        <v>5350000</v>
      </c>
      <c r="G17" s="63"/>
      <c r="H17" s="63"/>
      <c r="I17" s="63"/>
      <c r="J17" s="75"/>
      <c r="K17" s="61" t="s">
        <v>31</v>
      </c>
      <c r="L17" s="63"/>
      <c r="M17" s="69"/>
      <c r="N17" s="69"/>
      <c r="O17" s="69"/>
      <c r="P17" s="69"/>
      <c r="Q17" s="69"/>
      <c r="R17" s="70"/>
    </row>
    <row r="18" spans="2:18" ht="34.5" customHeight="1">
      <c r="B18" s="61" t="s">
        <v>32</v>
      </c>
      <c r="C18" s="62"/>
      <c r="D18" s="63"/>
      <c r="E18" s="63"/>
      <c r="F18" s="63"/>
      <c r="G18" s="63"/>
      <c r="H18" s="63"/>
      <c r="I18" s="63"/>
      <c r="J18" s="75"/>
      <c r="K18" s="61" t="s">
        <v>32</v>
      </c>
      <c r="L18" s="63"/>
      <c r="M18" s="69"/>
      <c r="N18" s="69"/>
      <c r="O18" s="69"/>
      <c r="P18" s="69"/>
      <c r="Q18" s="69"/>
      <c r="R18" s="70"/>
    </row>
    <row r="19" spans="2:18" ht="22.5" customHeight="1">
      <c r="B19" s="61" t="s">
        <v>33</v>
      </c>
      <c r="C19" s="62"/>
      <c r="D19" s="63"/>
      <c r="E19" s="63"/>
      <c r="F19" s="63"/>
      <c r="G19" s="63"/>
      <c r="H19" s="63"/>
      <c r="I19" s="63"/>
      <c r="J19" s="75"/>
      <c r="K19" s="61" t="s">
        <v>33</v>
      </c>
      <c r="L19" s="63"/>
      <c r="M19" s="69"/>
      <c r="N19" s="69"/>
      <c r="O19" s="69"/>
      <c r="P19" s="69"/>
      <c r="Q19" s="69"/>
      <c r="R19" s="70"/>
    </row>
    <row r="20" spans="2:18" ht="25.5" customHeight="1">
      <c r="B20" s="61" t="s">
        <v>34</v>
      </c>
      <c r="C20" s="62"/>
      <c r="D20" s="63"/>
      <c r="E20" s="63"/>
      <c r="F20" s="63"/>
      <c r="G20" s="63"/>
      <c r="H20" s="63"/>
      <c r="I20" s="63"/>
      <c r="J20" s="75"/>
      <c r="K20" s="61" t="s">
        <v>34</v>
      </c>
      <c r="L20" s="63"/>
      <c r="M20" s="69"/>
      <c r="N20" s="69"/>
      <c r="O20" s="69"/>
      <c r="P20" s="69"/>
      <c r="Q20" s="69"/>
      <c r="R20" s="70"/>
    </row>
    <row r="21" spans="2:18" ht="27" customHeight="1">
      <c r="B21" s="61" t="s">
        <v>35</v>
      </c>
      <c r="C21" s="62"/>
      <c r="D21" s="63">
        <v>69192.18</v>
      </c>
      <c r="E21" s="63"/>
      <c r="F21" s="63"/>
      <c r="G21" s="63"/>
      <c r="H21" s="63">
        <f>G12</f>
        <v>2538685</v>
      </c>
      <c r="I21" s="63">
        <f>H12</f>
        <v>1741768</v>
      </c>
      <c r="J21" s="75">
        <f>I12</f>
        <v>1735730</v>
      </c>
      <c r="K21" s="61" t="s">
        <v>35</v>
      </c>
      <c r="L21" s="63">
        <f>J12</f>
        <v>2281715</v>
      </c>
      <c r="M21" s="69">
        <f aca="true" t="shared" si="7" ref="M21:R21">L12</f>
        <v>3004496</v>
      </c>
      <c r="N21" s="69">
        <f t="shared" si="7"/>
        <v>2564420</v>
      </c>
      <c r="O21" s="69">
        <f t="shared" si="7"/>
        <v>2137950</v>
      </c>
      <c r="P21" s="69">
        <f t="shared" si="7"/>
        <v>2315379</v>
      </c>
      <c r="Q21" s="69">
        <f t="shared" si="7"/>
        <v>2348938</v>
      </c>
      <c r="R21" s="70">
        <f t="shared" si="7"/>
        <v>2477620</v>
      </c>
    </row>
    <row r="22" spans="2:18" ht="23.25" customHeight="1">
      <c r="B22" s="61" t="s">
        <v>36</v>
      </c>
      <c r="C22" s="62">
        <v>130963.2</v>
      </c>
      <c r="D22" s="63">
        <v>236398.74</v>
      </c>
      <c r="E22" s="63">
        <v>335366.56</v>
      </c>
      <c r="F22" s="63">
        <v>66668.62</v>
      </c>
      <c r="G22" s="63">
        <v>147440.07</v>
      </c>
      <c r="H22" s="63"/>
      <c r="I22" s="63"/>
      <c r="J22" s="75"/>
      <c r="K22" s="61" t="s">
        <v>36</v>
      </c>
      <c r="L22" s="63"/>
      <c r="M22" s="69"/>
      <c r="N22" s="69"/>
      <c r="O22" s="69"/>
      <c r="P22" s="69"/>
      <c r="Q22" s="69"/>
      <c r="R22" s="70"/>
    </row>
    <row r="23" spans="2:18" ht="21.75" customHeight="1" thickBot="1">
      <c r="B23" s="119" t="s">
        <v>37</v>
      </c>
      <c r="C23" s="120"/>
      <c r="D23" s="121"/>
      <c r="E23" s="121"/>
      <c r="F23" s="121"/>
      <c r="G23" s="121"/>
      <c r="H23" s="121"/>
      <c r="I23" s="121"/>
      <c r="J23" s="122"/>
      <c r="K23" s="119" t="s">
        <v>37</v>
      </c>
      <c r="L23" s="121"/>
      <c r="M23" s="123"/>
      <c r="N23" s="123"/>
      <c r="O23" s="123"/>
      <c r="P23" s="123"/>
      <c r="Q23" s="123"/>
      <c r="R23" s="124"/>
    </row>
    <row r="24" spans="2:18" ht="36.75" customHeight="1">
      <c r="B24" s="80" t="s">
        <v>70</v>
      </c>
      <c r="C24" s="81" t="s">
        <v>77</v>
      </c>
      <c r="D24" s="81" t="s">
        <v>76</v>
      </c>
      <c r="E24" s="81" t="s">
        <v>75</v>
      </c>
      <c r="F24" s="81" t="s">
        <v>90</v>
      </c>
      <c r="G24" s="81" t="s">
        <v>72</v>
      </c>
      <c r="H24" s="81" t="s">
        <v>71</v>
      </c>
      <c r="I24" s="81" t="s">
        <v>73</v>
      </c>
      <c r="J24" s="82" t="s">
        <v>74</v>
      </c>
      <c r="K24" s="80" t="s">
        <v>70</v>
      </c>
      <c r="L24" s="81" t="s">
        <v>80</v>
      </c>
      <c r="M24" s="81" t="s">
        <v>81</v>
      </c>
      <c r="N24" s="81" t="s">
        <v>82</v>
      </c>
      <c r="O24" s="81" t="s">
        <v>83</v>
      </c>
      <c r="P24" s="81" t="s">
        <v>84</v>
      </c>
      <c r="Q24" s="81" t="s">
        <v>85</v>
      </c>
      <c r="R24" s="82" t="s">
        <v>86</v>
      </c>
    </row>
    <row r="25" spans="2:18" ht="20.25" customHeight="1">
      <c r="B25" s="83" t="s">
        <v>38</v>
      </c>
      <c r="C25" s="84">
        <f>C26+C28+C30+C31</f>
        <v>1979261.44</v>
      </c>
      <c r="D25" s="84">
        <f aca="true" t="shared" si="8" ref="D25:R25">D26+D28+D30+D31</f>
        <v>3388300.85</v>
      </c>
      <c r="E25" s="84">
        <f t="shared" si="8"/>
        <v>3727450</v>
      </c>
      <c r="F25" s="84">
        <f t="shared" si="8"/>
        <v>1595444.73</v>
      </c>
      <c r="G25" s="84">
        <f t="shared" si="8"/>
        <v>1074762</v>
      </c>
      <c r="H25" s="84">
        <f t="shared" si="8"/>
        <v>1093804</v>
      </c>
      <c r="I25" s="84">
        <f t="shared" si="8"/>
        <v>1030000</v>
      </c>
      <c r="J25" s="85">
        <f t="shared" si="8"/>
        <v>1930000</v>
      </c>
      <c r="K25" s="83" t="s">
        <v>38</v>
      </c>
      <c r="L25" s="84">
        <f t="shared" si="8"/>
        <v>1170000</v>
      </c>
      <c r="M25" s="86">
        <f t="shared" si="8"/>
        <v>1170000</v>
      </c>
      <c r="N25" s="86">
        <f t="shared" si="8"/>
        <v>2240000</v>
      </c>
      <c r="O25" s="86">
        <f t="shared" si="8"/>
        <v>2240000</v>
      </c>
      <c r="P25" s="86">
        <f t="shared" si="8"/>
        <v>2470000</v>
      </c>
      <c r="Q25" s="86">
        <f t="shared" si="8"/>
        <v>2470000</v>
      </c>
      <c r="R25" s="87">
        <f t="shared" si="8"/>
        <v>2470000</v>
      </c>
    </row>
    <row r="26" spans="2:18" ht="19.5" customHeight="1">
      <c r="B26" s="61" t="s">
        <v>39</v>
      </c>
      <c r="C26" s="62">
        <v>1979261.44</v>
      </c>
      <c r="D26" s="63">
        <v>3288300.85</v>
      </c>
      <c r="E26" s="63">
        <v>3727450</v>
      </c>
      <c r="F26" s="63">
        <v>1595444.73</v>
      </c>
      <c r="G26" s="72">
        <v>1074762</v>
      </c>
      <c r="H26" s="72">
        <v>1093804</v>
      </c>
      <c r="I26" s="72">
        <v>1030000</v>
      </c>
      <c r="J26" s="76">
        <v>760000</v>
      </c>
      <c r="K26" s="61" t="s">
        <v>39</v>
      </c>
      <c r="L26" s="72"/>
      <c r="M26" s="69"/>
      <c r="N26" s="69"/>
      <c r="O26" s="69"/>
      <c r="P26" s="69"/>
      <c r="Q26" s="69"/>
      <c r="R26" s="70"/>
    </row>
    <row r="27" spans="2:18" ht="27.75" customHeight="1">
      <c r="B27" s="61" t="s">
        <v>40</v>
      </c>
      <c r="C27" s="62">
        <v>712167.52</v>
      </c>
      <c r="D27" s="63">
        <v>776330.25</v>
      </c>
      <c r="E27" s="63"/>
      <c r="F27" s="63"/>
      <c r="G27" s="63"/>
      <c r="H27" s="63"/>
      <c r="I27" s="63"/>
      <c r="J27" s="75"/>
      <c r="K27" s="61" t="s">
        <v>40</v>
      </c>
      <c r="L27" s="63"/>
      <c r="M27" s="69"/>
      <c r="N27" s="69"/>
      <c r="O27" s="69"/>
      <c r="P27" s="69"/>
      <c r="Q27" s="69"/>
      <c r="R27" s="70"/>
    </row>
    <row r="28" spans="2:18" ht="18.75" customHeight="1">
      <c r="B28" s="61" t="s">
        <v>41</v>
      </c>
      <c r="C28" s="62"/>
      <c r="D28" s="63"/>
      <c r="E28" s="63"/>
      <c r="F28" s="63"/>
      <c r="G28" s="63"/>
      <c r="H28" s="63"/>
      <c r="I28" s="63"/>
      <c r="J28" s="75">
        <v>1170000</v>
      </c>
      <c r="K28" s="61" t="s">
        <v>41</v>
      </c>
      <c r="L28" s="63">
        <v>1170000</v>
      </c>
      <c r="M28" s="69">
        <v>1170000</v>
      </c>
      <c r="N28" s="69">
        <v>2240000</v>
      </c>
      <c r="O28" s="69">
        <v>2240000</v>
      </c>
      <c r="P28" s="69">
        <v>2470000</v>
      </c>
      <c r="Q28" s="69">
        <v>2470000</v>
      </c>
      <c r="R28" s="70">
        <v>2470000</v>
      </c>
    </row>
    <row r="29" spans="2:18" ht="27.75" customHeight="1">
      <c r="B29" s="61" t="s">
        <v>42</v>
      </c>
      <c r="C29" s="62"/>
      <c r="D29" s="63"/>
      <c r="E29" s="63"/>
      <c r="F29" s="63"/>
      <c r="G29" s="63"/>
      <c r="H29" s="63"/>
      <c r="I29" s="63"/>
      <c r="J29" s="75"/>
      <c r="K29" s="61" t="s">
        <v>42</v>
      </c>
      <c r="L29" s="63"/>
      <c r="M29" s="69"/>
      <c r="N29" s="69"/>
      <c r="O29" s="69"/>
      <c r="P29" s="69"/>
      <c r="Q29" s="69"/>
      <c r="R29" s="70"/>
    </row>
    <row r="30" spans="2:18" ht="17.25" customHeight="1">
      <c r="B30" s="61" t="s">
        <v>43</v>
      </c>
      <c r="C30" s="62"/>
      <c r="D30" s="63">
        <v>100000</v>
      </c>
      <c r="E30" s="63"/>
      <c r="F30" s="63"/>
      <c r="G30" s="63"/>
      <c r="H30" s="63"/>
      <c r="I30" s="63"/>
      <c r="J30" s="75"/>
      <c r="K30" s="61" t="s">
        <v>43</v>
      </c>
      <c r="L30" s="63"/>
      <c r="M30" s="69"/>
      <c r="N30" s="69"/>
      <c r="O30" s="69"/>
      <c r="P30" s="69"/>
      <c r="Q30" s="69"/>
      <c r="R30" s="70"/>
    </row>
    <row r="31" spans="2:18" ht="19.5" customHeight="1">
      <c r="B31" s="61" t="s">
        <v>44</v>
      </c>
      <c r="C31" s="62"/>
      <c r="D31" s="63"/>
      <c r="E31" s="63"/>
      <c r="F31" s="63"/>
      <c r="G31" s="63"/>
      <c r="H31" s="63"/>
      <c r="I31" s="63"/>
      <c r="J31" s="75"/>
      <c r="K31" s="61" t="s">
        <v>44</v>
      </c>
      <c r="L31" s="63"/>
      <c r="M31" s="69"/>
      <c r="N31" s="69"/>
      <c r="O31" s="69"/>
      <c r="P31" s="69"/>
      <c r="Q31" s="69"/>
      <c r="R31" s="70"/>
    </row>
    <row r="32" spans="2:18" ht="18.75" customHeight="1">
      <c r="B32" s="83" t="s">
        <v>45</v>
      </c>
      <c r="C32" s="101"/>
      <c r="D32" s="102"/>
      <c r="E32" s="102"/>
      <c r="F32" s="102"/>
      <c r="G32" s="102"/>
      <c r="H32" s="102"/>
      <c r="I32" s="102"/>
      <c r="J32" s="103"/>
      <c r="K32" s="83" t="s">
        <v>45</v>
      </c>
      <c r="L32" s="102"/>
      <c r="M32" s="104"/>
      <c r="N32" s="104"/>
      <c r="O32" s="104"/>
      <c r="P32" s="104"/>
      <c r="Q32" s="104"/>
      <c r="R32" s="105"/>
    </row>
    <row r="33" spans="2:18" ht="23.25" customHeight="1">
      <c r="B33" s="83" t="s">
        <v>46</v>
      </c>
      <c r="C33" s="101">
        <f>C34</f>
        <v>0</v>
      </c>
      <c r="D33" s="101">
        <f aca="true" t="shared" si="9" ref="D33:R34">D34</f>
        <v>0</v>
      </c>
      <c r="E33" s="101">
        <f t="shared" si="9"/>
        <v>0</v>
      </c>
      <c r="F33" s="101">
        <f t="shared" si="9"/>
        <v>0</v>
      </c>
      <c r="G33" s="101">
        <f t="shared" si="9"/>
        <v>135015</v>
      </c>
      <c r="H33" s="101">
        <f t="shared" si="9"/>
        <v>192143</v>
      </c>
      <c r="I33" s="101">
        <f t="shared" si="9"/>
        <v>188982</v>
      </c>
      <c r="J33" s="106">
        <f t="shared" si="9"/>
        <v>185857</v>
      </c>
      <c r="K33" s="83" t="s">
        <v>46</v>
      </c>
      <c r="L33" s="101">
        <f t="shared" si="9"/>
        <v>182733</v>
      </c>
      <c r="M33" s="107">
        <f t="shared" si="9"/>
        <v>60217</v>
      </c>
      <c r="N33" s="107">
        <f t="shared" si="9"/>
        <v>0</v>
      </c>
      <c r="O33" s="107">
        <f t="shared" si="9"/>
        <v>0</v>
      </c>
      <c r="P33" s="107">
        <f t="shared" si="9"/>
        <v>0</v>
      </c>
      <c r="Q33" s="107">
        <f t="shared" si="9"/>
        <v>0</v>
      </c>
      <c r="R33" s="108">
        <f t="shared" si="9"/>
        <v>0</v>
      </c>
    </row>
    <row r="34" spans="2:18" ht="42.75" customHeight="1">
      <c r="B34" s="61" t="s">
        <v>47</v>
      </c>
      <c r="C34" s="66"/>
      <c r="D34" s="68"/>
      <c r="E34" s="68"/>
      <c r="F34" s="68">
        <f>F35</f>
        <v>0</v>
      </c>
      <c r="G34" s="68">
        <f t="shared" si="9"/>
        <v>135015</v>
      </c>
      <c r="H34" s="68">
        <f t="shared" si="9"/>
        <v>192143</v>
      </c>
      <c r="I34" s="68">
        <f t="shared" si="9"/>
        <v>188982</v>
      </c>
      <c r="J34" s="77">
        <f t="shared" si="9"/>
        <v>185857</v>
      </c>
      <c r="K34" s="61" t="s">
        <v>47</v>
      </c>
      <c r="L34" s="68">
        <f t="shared" si="9"/>
        <v>182733</v>
      </c>
      <c r="M34" s="73">
        <f t="shared" si="9"/>
        <v>60217</v>
      </c>
      <c r="N34" s="69"/>
      <c r="O34" s="69"/>
      <c r="P34" s="69"/>
      <c r="Q34" s="69"/>
      <c r="R34" s="70"/>
    </row>
    <row r="35" spans="2:18" ht="55.5" customHeight="1">
      <c r="B35" s="61" t="s">
        <v>48</v>
      </c>
      <c r="C35" s="66"/>
      <c r="D35" s="68"/>
      <c r="E35" s="68"/>
      <c r="F35" s="68">
        <v>0</v>
      </c>
      <c r="G35" s="68">
        <v>135015</v>
      </c>
      <c r="H35" s="68">
        <v>192143</v>
      </c>
      <c r="I35" s="68">
        <v>188982</v>
      </c>
      <c r="J35" s="77">
        <v>185857</v>
      </c>
      <c r="K35" s="61" t="s">
        <v>48</v>
      </c>
      <c r="L35" s="68">
        <v>182733</v>
      </c>
      <c r="M35" s="69">
        <v>60217</v>
      </c>
      <c r="N35" s="69"/>
      <c r="O35" s="69"/>
      <c r="P35" s="69"/>
      <c r="Q35" s="69"/>
      <c r="R35" s="70"/>
    </row>
    <row r="36" spans="2:18" ht="34.5" customHeight="1">
      <c r="B36" s="88" t="s">
        <v>49</v>
      </c>
      <c r="C36" s="89">
        <f>C37+C38+C39+C40+C41+C42</f>
        <v>1794446.3599999999</v>
      </c>
      <c r="D36" s="89">
        <f aca="true" t="shared" si="10" ref="D36:R36">D37+D38+D39+D40+D41+D42</f>
        <v>3529317.78</v>
      </c>
      <c r="E36" s="89">
        <f t="shared" si="10"/>
        <v>4357228.7</v>
      </c>
      <c r="F36" s="89">
        <f t="shared" si="10"/>
        <v>2217101.73</v>
      </c>
      <c r="G36" s="89">
        <f t="shared" si="10"/>
        <v>2085367</v>
      </c>
      <c r="H36" s="89">
        <f t="shared" si="10"/>
        <v>1950382</v>
      </c>
      <c r="I36" s="89">
        <f t="shared" si="10"/>
        <v>1847457</v>
      </c>
      <c r="J36" s="90">
        <f t="shared" si="10"/>
        <v>2716495</v>
      </c>
      <c r="K36" s="88" t="s">
        <v>49</v>
      </c>
      <c r="L36" s="89">
        <f t="shared" si="10"/>
        <v>1866026</v>
      </c>
      <c r="M36" s="91">
        <f t="shared" si="10"/>
        <v>1808856</v>
      </c>
      <c r="N36" s="91">
        <f t="shared" si="10"/>
        <v>2821276</v>
      </c>
      <c r="O36" s="91">
        <f t="shared" si="10"/>
        <v>2709521</v>
      </c>
      <c r="P36" s="91">
        <f t="shared" si="10"/>
        <v>2831358</v>
      </c>
      <c r="Q36" s="91">
        <f t="shared" si="10"/>
        <v>2711405</v>
      </c>
      <c r="R36" s="92">
        <f t="shared" si="10"/>
        <v>2590953</v>
      </c>
    </row>
    <row r="37" spans="2:18" ht="24.75" customHeight="1">
      <c r="B37" s="61" t="s">
        <v>50</v>
      </c>
      <c r="C37" s="65">
        <f>C26-C27</f>
        <v>1267093.92</v>
      </c>
      <c r="D37" s="65">
        <f aca="true" t="shared" si="11" ref="D37:R37">D26-D27</f>
        <v>2511970.6</v>
      </c>
      <c r="E37" s="65">
        <f t="shared" si="11"/>
        <v>3727450</v>
      </c>
      <c r="F37" s="65">
        <f t="shared" si="11"/>
        <v>1595444.73</v>
      </c>
      <c r="G37" s="65">
        <f t="shared" si="11"/>
        <v>1074762</v>
      </c>
      <c r="H37" s="65">
        <f t="shared" si="11"/>
        <v>1093804</v>
      </c>
      <c r="I37" s="65">
        <f t="shared" si="11"/>
        <v>1030000</v>
      </c>
      <c r="J37" s="74">
        <f t="shared" si="11"/>
        <v>760000</v>
      </c>
      <c r="K37" s="61" t="s">
        <v>50</v>
      </c>
      <c r="L37" s="65">
        <f t="shared" si="11"/>
        <v>0</v>
      </c>
      <c r="M37" s="71">
        <f t="shared" si="11"/>
        <v>0</v>
      </c>
      <c r="N37" s="71">
        <f t="shared" si="11"/>
        <v>0</v>
      </c>
      <c r="O37" s="71">
        <f t="shared" si="11"/>
        <v>0</v>
      </c>
      <c r="P37" s="71">
        <f t="shared" si="11"/>
        <v>0</v>
      </c>
      <c r="Q37" s="71">
        <f t="shared" si="11"/>
        <v>0</v>
      </c>
      <c r="R37" s="79">
        <f t="shared" si="11"/>
        <v>0</v>
      </c>
    </row>
    <row r="38" spans="2:18" ht="19.5" customHeight="1">
      <c r="B38" s="61" t="s">
        <v>51</v>
      </c>
      <c r="C38" s="62">
        <v>527352.44</v>
      </c>
      <c r="D38" s="63">
        <v>680695.09</v>
      </c>
      <c r="E38" s="63">
        <v>363326.99</v>
      </c>
      <c r="F38" s="63">
        <v>172400</v>
      </c>
      <c r="G38" s="63">
        <v>175073</v>
      </c>
      <c r="H38" s="63">
        <v>103658</v>
      </c>
      <c r="I38" s="63">
        <v>64537</v>
      </c>
      <c r="J38" s="75">
        <v>33575</v>
      </c>
      <c r="K38" s="61" t="s">
        <v>51</v>
      </c>
      <c r="L38" s="63">
        <v>0</v>
      </c>
      <c r="M38" s="69"/>
      <c r="N38" s="69"/>
      <c r="O38" s="69"/>
      <c r="P38" s="69"/>
      <c r="Q38" s="69"/>
      <c r="R38" s="70"/>
    </row>
    <row r="39" spans="2:18" ht="21" customHeight="1">
      <c r="B39" s="61" t="s">
        <v>52</v>
      </c>
      <c r="C39" s="65">
        <f>C28-C29</f>
        <v>0</v>
      </c>
      <c r="D39" s="65">
        <f aca="true" t="shared" si="12" ref="D39:R39">D28-D29</f>
        <v>0</v>
      </c>
      <c r="E39" s="65">
        <f t="shared" si="12"/>
        <v>0</v>
      </c>
      <c r="F39" s="65">
        <f t="shared" si="12"/>
        <v>0</v>
      </c>
      <c r="G39" s="65">
        <f t="shared" si="12"/>
        <v>0</v>
      </c>
      <c r="H39" s="65">
        <f t="shared" si="12"/>
        <v>0</v>
      </c>
      <c r="I39" s="65">
        <f t="shared" si="12"/>
        <v>0</v>
      </c>
      <c r="J39" s="74">
        <f t="shared" si="12"/>
        <v>1170000</v>
      </c>
      <c r="K39" s="61" t="s">
        <v>52</v>
      </c>
      <c r="L39" s="65">
        <f t="shared" si="12"/>
        <v>1170000</v>
      </c>
      <c r="M39" s="71">
        <f t="shared" si="12"/>
        <v>1170000</v>
      </c>
      <c r="N39" s="71">
        <f t="shared" si="12"/>
        <v>2240000</v>
      </c>
      <c r="O39" s="71">
        <f t="shared" si="12"/>
        <v>2240000</v>
      </c>
      <c r="P39" s="71">
        <f t="shared" si="12"/>
        <v>2470000</v>
      </c>
      <c r="Q39" s="71">
        <f t="shared" si="12"/>
        <v>2470000</v>
      </c>
      <c r="R39" s="79">
        <f t="shared" si="12"/>
        <v>2470000</v>
      </c>
    </row>
    <row r="40" spans="2:18" ht="17.25" customHeight="1">
      <c r="B40" s="61" t="s">
        <v>53</v>
      </c>
      <c r="C40" s="62"/>
      <c r="D40" s="63">
        <v>28041.09</v>
      </c>
      <c r="E40" s="63">
        <v>266451.71</v>
      </c>
      <c r="F40" s="63">
        <v>449257</v>
      </c>
      <c r="G40" s="63">
        <v>835532</v>
      </c>
      <c r="H40" s="63">
        <v>752920</v>
      </c>
      <c r="I40" s="63">
        <v>752920</v>
      </c>
      <c r="J40" s="75">
        <v>752920</v>
      </c>
      <c r="K40" s="61" t="s">
        <v>53</v>
      </c>
      <c r="L40" s="63">
        <v>696026</v>
      </c>
      <c r="M40" s="69">
        <v>638856</v>
      </c>
      <c r="N40" s="69">
        <v>581276</v>
      </c>
      <c r="O40" s="69">
        <v>469521</v>
      </c>
      <c r="P40" s="69">
        <v>361358</v>
      </c>
      <c r="Q40" s="69">
        <v>241405</v>
      </c>
      <c r="R40" s="70">
        <v>120953</v>
      </c>
    </row>
    <row r="41" spans="2:18" ht="39" customHeight="1">
      <c r="B41" s="61" t="s">
        <v>54</v>
      </c>
      <c r="C41" s="65"/>
      <c r="D41" s="65">
        <v>308611</v>
      </c>
      <c r="E41" s="65"/>
      <c r="F41" s="65"/>
      <c r="G41" s="65"/>
      <c r="H41" s="65"/>
      <c r="I41" s="65"/>
      <c r="J41" s="74"/>
      <c r="K41" s="61" t="s">
        <v>54</v>
      </c>
      <c r="L41" s="65"/>
      <c r="M41" s="69"/>
      <c r="N41" s="69"/>
      <c r="O41" s="69"/>
      <c r="P41" s="69"/>
      <c r="Q41" s="69"/>
      <c r="R41" s="70"/>
    </row>
    <row r="42" spans="2:18" ht="36" customHeight="1" thickBot="1">
      <c r="B42" s="119" t="s">
        <v>55</v>
      </c>
      <c r="C42" s="126"/>
      <c r="D42" s="125"/>
      <c r="E42" s="125"/>
      <c r="F42" s="125"/>
      <c r="G42" s="125"/>
      <c r="H42" s="125"/>
      <c r="I42" s="125"/>
      <c r="J42" s="127"/>
      <c r="K42" s="119" t="s">
        <v>55</v>
      </c>
      <c r="L42" s="125"/>
      <c r="M42" s="123"/>
      <c r="N42" s="123"/>
      <c r="O42" s="123"/>
      <c r="P42" s="123"/>
      <c r="Q42" s="123"/>
      <c r="R42" s="124"/>
    </row>
    <row r="43" spans="2:18" ht="32.25" customHeight="1">
      <c r="B43" s="80" t="s">
        <v>70</v>
      </c>
      <c r="C43" s="81" t="s">
        <v>77</v>
      </c>
      <c r="D43" s="81" t="s">
        <v>76</v>
      </c>
      <c r="E43" s="81" t="s">
        <v>75</v>
      </c>
      <c r="F43" s="81" t="s">
        <v>90</v>
      </c>
      <c r="G43" s="81" t="s">
        <v>72</v>
      </c>
      <c r="H43" s="81" t="s">
        <v>71</v>
      </c>
      <c r="I43" s="81" t="s">
        <v>73</v>
      </c>
      <c r="J43" s="82" t="s">
        <v>74</v>
      </c>
      <c r="K43" s="80" t="s">
        <v>70</v>
      </c>
      <c r="L43" s="81" t="s">
        <v>80</v>
      </c>
      <c r="M43" s="81" t="s">
        <v>81</v>
      </c>
      <c r="N43" s="81" t="s">
        <v>82</v>
      </c>
      <c r="O43" s="81" t="s">
        <v>83</v>
      </c>
      <c r="P43" s="81" t="s">
        <v>84</v>
      </c>
      <c r="Q43" s="81" t="s">
        <v>85</v>
      </c>
      <c r="R43" s="82" t="s">
        <v>86</v>
      </c>
    </row>
    <row r="44" spans="2:18" ht="23.25" customHeight="1">
      <c r="B44" s="83" t="s">
        <v>79</v>
      </c>
      <c r="C44" s="109">
        <f aca="true" t="shared" si="13" ref="C44:J44">C36/C5</f>
        <v>0.04659034612706781</v>
      </c>
      <c r="D44" s="109">
        <f t="shared" si="13"/>
        <v>0.09814995860530427</v>
      </c>
      <c r="E44" s="109">
        <f t="shared" si="13"/>
        <v>0.10557365219603357</v>
      </c>
      <c r="F44" s="109">
        <f t="shared" si="13"/>
        <v>0.04112532054058613</v>
      </c>
      <c r="G44" s="109">
        <f t="shared" si="13"/>
        <v>0.03816971228414823</v>
      </c>
      <c r="H44" s="109">
        <f t="shared" si="13"/>
        <v>0.03683770399487093</v>
      </c>
      <c r="I44" s="109">
        <f t="shared" si="13"/>
        <v>0.036885479351187786</v>
      </c>
      <c r="J44" s="110">
        <f t="shared" si="13"/>
        <v>0.051490714367545015</v>
      </c>
      <c r="K44" s="83" t="s">
        <v>79</v>
      </c>
      <c r="L44" s="109">
        <f aca="true" t="shared" si="14" ref="L44:R44">L36/L5</f>
        <v>0.03292096256307117</v>
      </c>
      <c r="M44" s="109">
        <f t="shared" si="14"/>
        <v>0.034381053751995745</v>
      </c>
      <c r="N44" s="109">
        <f t="shared" si="14"/>
        <v>0.05503640123288206</v>
      </c>
      <c r="O44" s="109">
        <f t="shared" si="14"/>
        <v>0.053482314160514785</v>
      </c>
      <c r="P44" s="109">
        <f t="shared" si="14"/>
        <v>0.05463621627880051</v>
      </c>
      <c r="Q44" s="109">
        <f t="shared" si="14"/>
        <v>0.05604160638253896</v>
      </c>
      <c r="R44" s="110">
        <f t="shared" si="14"/>
        <v>0.05355200281096276</v>
      </c>
    </row>
    <row r="45" spans="2:18" ht="29.25" customHeight="1">
      <c r="B45" s="96" t="s">
        <v>57</v>
      </c>
      <c r="C45" s="97">
        <f>C46+C48+C50+C51</f>
        <v>11380261.58</v>
      </c>
      <c r="D45" s="97">
        <f aca="true" t="shared" si="15" ref="D45:R45">D46+D48+D50+D51</f>
        <v>11931460.73</v>
      </c>
      <c r="E45" s="97">
        <f t="shared" si="15"/>
        <v>14604010.73</v>
      </c>
      <c r="F45" s="97">
        <f t="shared" si="15"/>
        <v>19358566</v>
      </c>
      <c r="G45" s="97">
        <f t="shared" si="15"/>
        <v>18283804</v>
      </c>
      <c r="H45" s="97">
        <f t="shared" si="15"/>
        <v>17190000</v>
      </c>
      <c r="I45" s="97">
        <f t="shared" si="15"/>
        <v>16160000</v>
      </c>
      <c r="J45" s="98">
        <f t="shared" si="15"/>
        <v>14230000</v>
      </c>
      <c r="K45" s="96" t="s">
        <v>57</v>
      </c>
      <c r="L45" s="97">
        <f t="shared" si="15"/>
        <v>13060000</v>
      </c>
      <c r="M45" s="99">
        <f t="shared" si="15"/>
        <v>11890000</v>
      </c>
      <c r="N45" s="99">
        <f t="shared" si="15"/>
        <v>9650000</v>
      </c>
      <c r="O45" s="99">
        <f t="shared" si="15"/>
        <v>7410000</v>
      </c>
      <c r="P45" s="99">
        <f t="shared" si="15"/>
        <v>4940000</v>
      </c>
      <c r="Q45" s="99">
        <f t="shared" si="15"/>
        <v>2470000</v>
      </c>
      <c r="R45" s="100">
        <f t="shared" si="15"/>
        <v>0</v>
      </c>
    </row>
    <row r="46" spans="2:18" ht="19.5" customHeight="1">
      <c r="B46" s="61" t="s">
        <v>58</v>
      </c>
      <c r="C46" s="62"/>
      <c r="D46" s="67">
        <v>3850000</v>
      </c>
      <c r="E46" s="67">
        <v>10050000</v>
      </c>
      <c r="F46" s="67">
        <v>15400000</v>
      </c>
      <c r="G46" s="67">
        <v>15400000</v>
      </c>
      <c r="H46" s="67">
        <v>15400000</v>
      </c>
      <c r="I46" s="67">
        <v>15400000</v>
      </c>
      <c r="J46" s="78">
        <v>14230000</v>
      </c>
      <c r="K46" s="61" t="s">
        <v>58</v>
      </c>
      <c r="L46" s="67">
        <v>13060000</v>
      </c>
      <c r="M46" s="69">
        <v>11890000</v>
      </c>
      <c r="N46" s="69">
        <v>9650000</v>
      </c>
      <c r="O46" s="69">
        <v>7410000</v>
      </c>
      <c r="P46" s="69">
        <v>4940000</v>
      </c>
      <c r="Q46" s="69">
        <v>2470000</v>
      </c>
      <c r="R46" s="70">
        <v>0</v>
      </c>
    </row>
    <row r="47" spans="2:18" ht="33" customHeight="1">
      <c r="B47" s="61" t="s">
        <v>59</v>
      </c>
      <c r="C47" s="62"/>
      <c r="D47" s="67"/>
      <c r="E47" s="67"/>
      <c r="F47" s="67"/>
      <c r="G47" s="67"/>
      <c r="H47" s="67"/>
      <c r="I47" s="67"/>
      <c r="J47" s="78"/>
      <c r="K47" s="61" t="s">
        <v>59</v>
      </c>
      <c r="L47" s="67"/>
      <c r="M47" s="69"/>
      <c r="N47" s="69"/>
      <c r="O47" s="69"/>
      <c r="P47" s="69"/>
      <c r="Q47" s="69"/>
      <c r="R47" s="70"/>
    </row>
    <row r="48" spans="2:18" ht="21" customHeight="1">
      <c r="B48" s="61" t="s">
        <v>60</v>
      </c>
      <c r="C48" s="62">
        <v>11380261.58</v>
      </c>
      <c r="D48" s="67">
        <v>8081460.73</v>
      </c>
      <c r="E48" s="67">
        <v>4554010.73</v>
      </c>
      <c r="F48" s="67">
        <v>3958566</v>
      </c>
      <c r="G48" s="67">
        <v>2883804</v>
      </c>
      <c r="H48" s="67">
        <v>1790000</v>
      </c>
      <c r="I48" s="67">
        <v>760000</v>
      </c>
      <c r="J48" s="78">
        <v>0</v>
      </c>
      <c r="K48" s="61" t="s">
        <v>60</v>
      </c>
      <c r="L48" s="67"/>
      <c r="M48" s="69"/>
      <c r="N48" s="69"/>
      <c r="O48" s="69"/>
      <c r="P48" s="69"/>
      <c r="Q48" s="69"/>
      <c r="R48" s="70"/>
    </row>
    <row r="49" spans="2:18" ht="37.5" customHeight="1">
      <c r="B49" s="61" t="s">
        <v>61</v>
      </c>
      <c r="C49" s="62">
        <v>776330.25</v>
      </c>
      <c r="D49" s="67"/>
      <c r="E49" s="67"/>
      <c r="F49" s="67"/>
      <c r="G49" s="67"/>
      <c r="H49" s="67"/>
      <c r="I49" s="67"/>
      <c r="J49" s="78"/>
      <c r="K49" s="61" t="s">
        <v>61</v>
      </c>
      <c r="L49" s="67"/>
      <c r="M49" s="69"/>
      <c r="N49" s="69"/>
      <c r="O49" s="69"/>
      <c r="P49" s="69"/>
      <c r="Q49" s="69"/>
      <c r="R49" s="70"/>
    </row>
    <row r="50" spans="2:18" ht="18.75" customHeight="1">
      <c r="B50" s="61" t="s">
        <v>62</v>
      </c>
      <c r="C50" s="62"/>
      <c r="D50" s="68"/>
      <c r="E50" s="68"/>
      <c r="F50" s="68"/>
      <c r="G50" s="68"/>
      <c r="H50" s="68"/>
      <c r="I50" s="68"/>
      <c r="J50" s="77"/>
      <c r="K50" s="61" t="s">
        <v>62</v>
      </c>
      <c r="L50" s="68"/>
      <c r="M50" s="69"/>
      <c r="N50" s="69"/>
      <c r="O50" s="69"/>
      <c r="P50" s="69"/>
      <c r="Q50" s="69"/>
      <c r="R50" s="70"/>
    </row>
    <row r="51" spans="2:18" ht="19.5" customHeight="1">
      <c r="B51" s="61" t="s">
        <v>63</v>
      </c>
      <c r="C51" s="62"/>
      <c r="D51" s="68"/>
      <c r="E51" s="68"/>
      <c r="F51" s="68"/>
      <c r="G51" s="68"/>
      <c r="H51" s="68"/>
      <c r="I51" s="68"/>
      <c r="J51" s="77"/>
      <c r="K51" s="61" t="s">
        <v>63</v>
      </c>
      <c r="L51" s="68"/>
      <c r="M51" s="69"/>
      <c r="N51" s="69"/>
      <c r="O51" s="69"/>
      <c r="P51" s="69"/>
      <c r="Q51" s="69"/>
      <c r="R51" s="70"/>
    </row>
    <row r="52" spans="2:18" ht="20.25" customHeight="1">
      <c r="B52" s="96" t="s">
        <v>78</v>
      </c>
      <c r="C52" s="111">
        <f aca="true" t="shared" si="16" ref="C52:J52">(C45-C47-C49)/C5</f>
        <v>0.27531657785098607</v>
      </c>
      <c r="D52" s="111">
        <f t="shared" si="16"/>
        <v>0.33181267591900254</v>
      </c>
      <c r="E52" s="111">
        <f t="shared" si="16"/>
        <v>0.3538484793043253</v>
      </c>
      <c r="F52" s="111">
        <f t="shared" si="16"/>
        <v>0.3590846649856217</v>
      </c>
      <c r="G52" s="111">
        <f t="shared" si="16"/>
        <v>0.3346593372484356</v>
      </c>
      <c r="H52" s="111">
        <f t="shared" si="16"/>
        <v>0.3246749260769589</v>
      </c>
      <c r="I52" s="111">
        <f t="shared" si="16"/>
        <v>0.3226431501870921</v>
      </c>
      <c r="J52" s="112">
        <f t="shared" si="16"/>
        <v>0.2697273013387345</v>
      </c>
      <c r="K52" s="96" t="s">
        <v>78</v>
      </c>
      <c r="L52" s="111">
        <f aca="true" t="shared" si="17" ref="L52:R52">(L45-L47-L49)/L5</f>
        <v>0.23040824247556543</v>
      </c>
      <c r="M52" s="111">
        <f t="shared" si="17"/>
        <v>0.22599406979396336</v>
      </c>
      <c r="N52" s="111">
        <f t="shared" si="17"/>
        <v>0.18824860520463502</v>
      </c>
      <c r="O52" s="111">
        <f t="shared" si="17"/>
        <v>0.14626347163554537</v>
      </c>
      <c r="P52" s="111">
        <f t="shared" si="17"/>
        <v>0.09532630928949094</v>
      </c>
      <c r="Q52" s="111">
        <f t="shared" si="17"/>
        <v>0.051052044148650326</v>
      </c>
      <c r="R52" s="112">
        <f t="shared" si="17"/>
        <v>0</v>
      </c>
    </row>
    <row r="53" spans="2:18" ht="40.5" customHeight="1">
      <c r="B53" s="83" t="s">
        <v>65</v>
      </c>
      <c r="C53" s="113" t="s">
        <v>66</v>
      </c>
      <c r="D53" s="114" t="s">
        <v>66</v>
      </c>
      <c r="E53" s="114" t="s">
        <v>66</v>
      </c>
      <c r="F53" s="114" t="s">
        <v>66</v>
      </c>
      <c r="G53" s="109">
        <v>0.0259</v>
      </c>
      <c r="H53" s="109">
        <v>0.0491</v>
      </c>
      <c r="I53" s="109">
        <v>0.0574</v>
      </c>
      <c r="J53" s="110">
        <v>0.0571</v>
      </c>
      <c r="K53" s="83" t="s">
        <v>65</v>
      </c>
      <c r="L53" s="109">
        <v>0.0439</v>
      </c>
      <c r="M53" s="109">
        <v>0.0493</v>
      </c>
      <c r="N53" s="109">
        <v>0.0554</v>
      </c>
      <c r="O53" s="109">
        <v>0.0608</v>
      </c>
      <c r="P53" s="109">
        <v>0.0617</v>
      </c>
      <c r="Q53" s="109">
        <v>0.0612</v>
      </c>
      <c r="R53" s="110">
        <v>0.0618</v>
      </c>
    </row>
    <row r="54" spans="2:18" ht="36" customHeight="1" thickBot="1">
      <c r="B54" s="115" t="s">
        <v>67</v>
      </c>
      <c r="C54" s="116" t="s">
        <v>66</v>
      </c>
      <c r="D54" s="117" t="s">
        <v>66</v>
      </c>
      <c r="E54" s="117" t="s">
        <v>66</v>
      </c>
      <c r="F54" s="117" t="s">
        <v>88</v>
      </c>
      <c r="G54" s="117" t="s">
        <v>89</v>
      </c>
      <c r="H54" s="117" t="s">
        <v>88</v>
      </c>
      <c r="I54" s="117" t="s">
        <v>88</v>
      </c>
      <c r="J54" s="118" t="s">
        <v>88</v>
      </c>
      <c r="K54" s="115" t="s">
        <v>67</v>
      </c>
      <c r="L54" s="117" t="s">
        <v>88</v>
      </c>
      <c r="M54" s="117" t="s">
        <v>88</v>
      </c>
      <c r="N54" s="117" t="s">
        <v>88</v>
      </c>
      <c r="O54" s="117" t="s">
        <v>88</v>
      </c>
      <c r="P54" s="117" t="s">
        <v>88</v>
      </c>
      <c r="Q54" s="117" t="s">
        <v>88</v>
      </c>
      <c r="R54" s="118" t="s">
        <v>88</v>
      </c>
    </row>
    <row r="58" spans="15:17" ht="12.75">
      <c r="O58" s="131"/>
      <c r="P58" s="131"/>
      <c r="Q58" s="131"/>
    </row>
    <row r="59" ht="27" customHeight="1"/>
    <row r="60" spans="15:17" ht="12.75">
      <c r="O60" s="131"/>
      <c r="P60" s="131"/>
      <c r="Q60" s="131"/>
    </row>
  </sheetData>
  <sheetProtection selectLockedCells="1" selectUnlockedCells="1"/>
  <mergeCells count="5">
    <mergeCell ref="O60:Q60"/>
    <mergeCell ref="B2:J2"/>
    <mergeCell ref="K2:R2"/>
    <mergeCell ref="E1:J1"/>
    <mergeCell ref="O58:Q58"/>
  </mergeCells>
  <printOptions/>
  <pageMargins left="0.47" right="0.23" top="0.33" bottom="0.55" header="0.23" footer="0.36"/>
  <pageSetup horizontalDpi="300" verticalDpi="300" orientation="landscape" paperSize="9" scale="99" r:id="rId1"/>
  <headerFooter alignWithMargins="0">
    <oddFooter>&amp;CStrona &amp;P z &amp;N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B&amp;J</dc:creator>
  <cp:keywords/>
  <dc:description/>
  <cp:lastModifiedBy>Sylwia</cp:lastModifiedBy>
  <cp:lastPrinted>2011-08-10T05:25:19Z</cp:lastPrinted>
  <dcterms:created xsi:type="dcterms:W3CDTF">2010-10-09T21:31:08Z</dcterms:created>
  <dcterms:modified xsi:type="dcterms:W3CDTF">2011-11-16T12:58:47Z</dcterms:modified>
  <cp:category/>
  <cp:version/>
  <cp:contentType/>
  <cp:contentStatus/>
</cp:coreProperties>
</file>