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0"/>
  </bookViews>
  <sheets>
    <sheet name="Z 1" sheetId="1" r:id="rId1"/>
    <sheet name="Z 2 " sheetId="2" r:id="rId2"/>
    <sheet name="Z3" sheetId="3" r:id="rId3"/>
    <sheet name="z3a" sheetId="4" r:id="rId4"/>
    <sheet name="Z4" sheetId="5" r:id="rId5"/>
    <sheet name="Z 5 " sheetId="6" r:id="rId6"/>
    <sheet name="Z6" sheetId="7" r:id="rId7"/>
    <sheet name="Z7" sheetId="8" r:id="rId8"/>
    <sheet name="Z8" sheetId="9" r:id="rId9"/>
    <sheet name="Z9" sheetId="10" r:id="rId10"/>
    <sheet name="Z9a" sheetId="11" r:id="rId11"/>
  </sheets>
  <definedNames>
    <definedName name="_xlnm.Print_Area" localSheetId="0">'Z 1'!$A$2:$K$182</definedName>
    <definedName name="_xlnm.Print_Area" localSheetId="1">'Z 2 '!$A$1:$R$699</definedName>
    <definedName name="_xlnm.Print_Area" localSheetId="5">'Z 5 '!$A$1:$L$139</definedName>
    <definedName name="_xlnm.Print_Area" localSheetId="2">'Z3'!$A$1:$P$54</definedName>
    <definedName name="_xlnm.Print_Area" localSheetId="3">'z3a'!$A$1:$N$57</definedName>
    <definedName name="_xlnm.Print_Area" localSheetId="4">'Z4'!$A$1:$P$490</definedName>
    <definedName name="_xlnm.Print_Area" localSheetId="6">'Z6'!$A$1:$K$79</definedName>
    <definedName name="_xlnm.Print_Area" localSheetId="7">'Z7'!$A$1:$D$36</definedName>
    <definedName name="_xlnm.Print_Area" localSheetId="8">'Z8'!$A$1:$K$25</definedName>
    <definedName name="_xlnm.Print_Area" localSheetId="9">'Z9'!$A$1:$R$30</definedName>
    <definedName name="_xlnm.Print_Titles" localSheetId="0">'Z 1'!$5:$7</definedName>
    <definedName name="_xlnm.Print_Titles" localSheetId="1">'Z 2 '!$3:$7</definedName>
    <definedName name="_xlnm.Print_Titles" localSheetId="5">'Z 5 '!$7:$10</definedName>
    <definedName name="_xlnm.Print_Titles" localSheetId="2">'Z3'!$4:$7</definedName>
    <definedName name="_xlnm.Print_Titles" localSheetId="4">'Z4'!$4:$10</definedName>
    <definedName name="_xlnm.Print_Titles" localSheetId="6">'Z6'!$4:$7</definedName>
  </definedNames>
  <calcPr fullCalcOnLoad="1"/>
</workbook>
</file>

<file path=xl/sharedStrings.xml><?xml version="1.0" encoding="utf-8"?>
<sst xmlns="http://schemas.openxmlformats.org/spreadsheetml/2006/main" count="3339" uniqueCount="997">
  <si>
    <t>z tego: dotychczas poniesione:</t>
  </si>
  <si>
    <t>Działanie: IX. Rozwój wykształcenia i kompetencji w regionach</t>
  </si>
  <si>
    <t>Rok 2011r.</t>
  </si>
  <si>
    <t>Rok 2011 r.</t>
  </si>
  <si>
    <t>2.8</t>
  </si>
  <si>
    <t>2.9</t>
  </si>
  <si>
    <t>2.10</t>
  </si>
  <si>
    <t>2.11</t>
  </si>
  <si>
    <t xml:space="preserve">Tytuł projektu:  "Jesteśmy przyszłością lokalnego rynku parcy" - realizowany przez Zespół Szkół Technicznych w Olecku </t>
  </si>
  <si>
    <t>2.12</t>
  </si>
  <si>
    <t>2.13</t>
  </si>
  <si>
    <t>Plan na 2010 rok</t>
  </si>
  <si>
    <t>Przebudowa  drogi powiatowej Nr 1832N Krupin-Markowkie-Wojnasy na odcinku od km 0+000 do km 2+489 dł. 2,489 km</t>
  </si>
  <si>
    <t>Dotacje celowe przekazane dla powiatu na zadania bieżące realizowane na podstawie umów  między j.s.t.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</si>
  <si>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</si>
  <si>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</si>
  <si>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</si>
  <si>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</si>
  <si>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</si>
  <si>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</si>
  <si>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4305</t>
  </si>
  <si>
    <t>4306</t>
  </si>
  <si>
    <t>B.Środki i dotacje otrzymane od innych jst oraz innych jednostek zalicznych do sektora finansów publicznych</t>
  </si>
  <si>
    <t>75405</t>
  </si>
  <si>
    <t>Komendy Powiatowe Policji</t>
  </si>
  <si>
    <t>6170</t>
  </si>
  <si>
    <t xml:space="preserve">Wpłaty jednostek na fundusz celowy na finansowanie zadań inwestycyjnych </t>
  </si>
  <si>
    <t>2010 r.</t>
  </si>
  <si>
    <t>Zakup materiałów i wyposażźenia</t>
  </si>
  <si>
    <t>spłata kredytów krajowych</t>
  </si>
  <si>
    <t>spłata pożyczek krajowych</t>
  </si>
  <si>
    <t>VI.</t>
  </si>
  <si>
    <t>Rezerwa ogólna</t>
  </si>
  <si>
    <t xml:space="preserve">Program: Regionalny Program Operacyjny Warmia i Mazury 2007-2013 </t>
  </si>
  <si>
    <t>Priorytet: 5 Infrastruktura transportowa regionalna i lokalna</t>
  </si>
  <si>
    <t>Działanie 5.1 Rozbudowa i modernizacja infrastruktury transportowej warunkującej rozwój regionalny</t>
  </si>
  <si>
    <t>Poddziałanie 5.1.6 Infrastruktura drogowa warunkująca  rozwój regionalny - realizowany przez Powiatowy Zarząd Dróg</t>
  </si>
  <si>
    <t>600, 60014</t>
  </si>
  <si>
    <t xml:space="preserve">z tego: dotychczs poniesione </t>
  </si>
  <si>
    <t>Wydatki  inwestycyjne  jednostek  budżetowych</t>
  </si>
  <si>
    <t>§ 6059</t>
  </si>
  <si>
    <t>Działanie 5.2 Infrastruktura transportowa służąca rozwojowi lokalnemu</t>
  </si>
  <si>
    <t>Poddziałanie 5.2.1 Infrastruktura drogowa warunkująca  rozwój lokalny - realizowany przez Powiatowy Zarząd Dróg</t>
  </si>
  <si>
    <t>Nazwa zadania: "Przebudowa  i rozbudowa drogi powiatowej nr 1901N na odcinku Giże-Dudki-Gąski (odcinek Giże -Dudki) od km 1+670 do km 3+170 orza przebudowa drogi powiatowej nr 1826N Kukowo-Zajdy-Dudki od km 4+580 do km 7+760,8  "</t>
  </si>
  <si>
    <t>Priorytet: 3  Infrastruktura społeczna</t>
  </si>
  <si>
    <t>Działanie 3.1 Inwestycje w infrastrukturę edukacyjną</t>
  </si>
  <si>
    <t>Tytuł projektu: "Rozbudowa, modernizacja i doposażenie bazy kształcenia zawodowego w powiecie oleckim" - realizowany przez Starostwo Powiatowe</t>
  </si>
  <si>
    <t>851, 85111</t>
  </si>
  <si>
    <t>Priorytet II. Turystyka</t>
  </si>
  <si>
    <t>Działanie 2.2 Promocja województwa i jego oferty turystycznej</t>
  </si>
  <si>
    <t>Tytuł projektu: "Iegoturystyka. Pl - produkt turystyczny Krainy EGO"</t>
  </si>
  <si>
    <t>Dotacja celowa przekazana dla powiatu na  zadania bieżące  realizowane na podstawie porozumień i umów między j.s.t.</t>
  </si>
  <si>
    <t>§ 2329</t>
  </si>
  <si>
    <t>Działanie 9.3 Upowszechnienie formalnego kształcenia ustawicznego</t>
  </si>
  <si>
    <t>Tytuł projektu: "Opiekun medyczny - zawodem przyszłości !" - realizowany przez Zespół Szkół Licealnych i Zawodowych w Olecku</t>
  </si>
  <si>
    <t>§ 4249</t>
  </si>
  <si>
    <t>Priorytet: IX. Rozwój wykształcenia i kompetencji w regionach</t>
  </si>
  <si>
    <t>Działanie 9.2 Podniesienie atrakcyjności i jakości szkolnioctwa zawodowego</t>
  </si>
  <si>
    <t>Tytuł projektu: "Pewnym krokiem w zawodową przyszłośc !" - realizowany przez Zespół Szkół Licealnych i Zawodowych w Olecku</t>
  </si>
  <si>
    <t>Działanie 9.1 Wyrównywanie szans edukacyjnych i zapewnienie wysokiej jakości usług edukacyjnych świadczonych w systemie oświaty</t>
  </si>
  <si>
    <t xml:space="preserve">Poddziałanie: 9.1.2 Wyrównywanie szans edukacyjnych uczniów z grup o utrudnionym dostępie do edukacji oraz zmniejszenie różnic w jakości usług edukacyjnych </t>
  </si>
  <si>
    <t>Tytuł projektu: "Język obcy coraz mniej obcy !" - realizowany przez Liceum Ogólnokształcące  w Olecku</t>
  </si>
  <si>
    <t>Działanie 9.2. Podniesienie atrakcyjności i jakości szkolnictwa zawodowego</t>
  </si>
  <si>
    <t xml:space="preserve">Tytuł projektu:  "Drugi język to pierwszorzędna sprawa" - realizowany przez Starostwo Powiatowe w Olecku </t>
  </si>
  <si>
    <t xml:space="preserve">Program Operacyjny Kapitał Ludzki </t>
  </si>
  <si>
    <t>Działanie III. Wysoka jakość systemu oświaty</t>
  </si>
  <si>
    <t>Działanie 3.3. Poprawa jakości kształcenia</t>
  </si>
  <si>
    <t>Poddziałanie 3.3.4. Modernizacja treści i metod kształcenia - realizowany przez Zespół Szkół Technicznych w Olecku i Zespół Szkół Licealinych i Zawodowych w Olecku</t>
  </si>
  <si>
    <t>Program Operacyjny Kapitał Ludzki - Archimedes</t>
  </si>
  <si>
    <t>§ 4439</t>
  </si>
  <si>
    <t xml:space="preserve">Działanie 9.5. Oddolne inicjatywy edukacyjne na obszarach wiejskich </t>
  </si>
  <si>
    <t xml:space="preserve">Tytuł projektu:  Dowiedz się więcej o kierunkach kształcenia w powiecie oleckim - realizowany przez Starostwo Powiatowe w Olecku </t>
  </si>
  <si>
    <t>Poddziałanie 8.1.2  Wsparcie procesów adaptacyjnych i modernizacyjnych w regionie</t>
  </si>
  <si>
    <t>§ 4359</t>
  </si>
  <si>
    <t>Opłaty czynsz. za pomieszcz.biur.</t>
  </si>
  <si>
    <t>§ 4419</t>
  </si>
  <si>
    <t>Nazwa zadania: "Przebudowa drogi powiatowej Nr 1940 N na odcinku:  droga krajowa Nr 65 - Zatyki - Kijewo w powiecie oleckim"</t>
  </si>
  <si>
    <t>Wydatki z tytułu poręczeń i gwarancji</t>
  </si>
  <si>
    <t>Poddziałanie 5.1.6 Infrastruktura drogowa warunkująca rozwój regionalny - realizowany przez Powiatowy Zarząd Dróg</t>
  </si>
  <si>
    <t>16.</t>
  </si>
  <si>
    <t>Gospodarka komunalna i ochrona środowiska</t>
  </si>
  <si>
    <t>Wpływy i wydatki związane z gromadzeniem środków z opłat i kar za korzystanie ze środowiska</t>
  </si>
  <si>
    <t>900</t>
  </si>
  <si>
    <t>90019</t>
  </si>
  <si>
    <t>Nazwa zadania: "Przebudowa i rozbudowa drogi powiatowej nr 1857N na odcinku dr.woj. nr 655- Orłowo-Wronki-Połom-Straduny (dr.kraj. nr 65) etap I na odcinku od km 15+200,14 do km 17+000,00 dł. 1,79986 km  "</t>
  </si>
  <si>
    <t>4437</t>
  </si>
  <si>
    <t>§ 4437</t>
  </si>
  <si>
    <t>Tytuł projektu: "Doposażenie szpitala w Olecku w sprzęt i aparaturę medyczną"</t>
  </si>
  <si>
    <t>1.2</t>
  </si>
  <si>
    <t>1.3</t>
  </si>
  <si>
    <t>1.4</t>
  </si>
  <si>
    <t>1.5</t>
  </si>
  <si>
    <t>UMOWY i POROZUMIENIA</t>
  </si>
  <si>
    <t>2710</t>
  </si>
  <si>
    <t>Przebudowa drogi powiatowej nr 1810 N i budowa chodnika  przy drodze powiatowej Nr 1810N Plewki - Borawskie</t>
  </si>
  <si>
    <t>Dotacje celowe na pomoc fin.udzielaną między jst.na dofin.bieżących zadań własnych</t>
  </si>
  <si>
    <t xml:space="preserve">Wynagrodzenia bezosobowe </t>
  </si>
  <si>
    <t xml:space="preserve">Lp. </t>
  </si>
  <si>
    <t>Stan środków obrotowych na początek roku</t>
  </si>
  <si>
    <t>Stan środków obrotowych na koniec roku</t>
  </si>
  <si>
    <t>GOSPODARKA  MIESZKANIOWA  ORAZ  NIEMATERIALNE  USŁUGI  KOMUNALNE</t>
  </si>
  <si>
    <t>Opracowania geodezyjne  i kartograficzne</t>
  </si>
  <si>
    <t>Różne wydatki na rzecz osób fizycznych</t>
  </si>
  <si>
    <t>Szkolenia pracowników niebędących członkami służby cywilnej</t>
  </si>
  <si>
    <t>Wydatki osobowe niezaliczane do wynagrodzeń</t>
  </si>
  <si>
    <t>§ 6058</t>
  </si>
  <si>
    <t xml:space="preserve">Różne wydatki na rzecz osób  fizycznych </t>
  </si>
  <si>
    <t>Wynagrodzenie osobowe pracowników</t>
  </si>
  <si>
    <t>Wynagrodzenie osobowe członków korpusu służby cywilnej</t>
  </si>
  <si>
    <t>Wynagrodzenie osobowe  korpusu służby cywilnej</t>
  </si>
  <si>
    <t>Wydatki osobowe niezaliczane do uposażeń</t>
  </si>
  <si>
    <t>ogółem</t>
  </si>
  <si>
    <t>dotacje z budżetu</t>
  </si>
  <si>
    <t>inwestycje</t>
  </si>
  <si>
    <t>w tym: wpłata do budżetu</t>
  </si>
  <si>
    <t>§ 2650,§ 2660</t>
  </si>
  <si>
    <t>Gospodarstwa pomocnicze</t>
  </si>
  <si>
    <t>1. Gospodarstwo Pomocnicze przy ZSLiZ w Olecku Ośrodek Wypoczynkowo - Szkoleniowy "Dworek Mazurski"</t>
  </si>
  <si>
    <t>Rachunki dochodów własnych jednostek budżetowych</t>
  </si>
  <si>
    <t>1. Zespół Szkół Technicznych w Olecku</t>
  </si>
  <si>
    <t>2. Zespół Szkół Licealnych i Zawodowych w Olecku</t>
  </si>
  <si>
    <t>3. Ośrodek Szkolno-Wychowawczy dla Dzieci Głuchych w Olecku</t>
  </si>
  <si>
    <t>4. Dom im. Janusza Korczaka w Olecku</t>
  </si>
  <si>
    <t>- z funduszy celowych (§  2440 i 6260)</t>
  </si>
  <si>
    <t>5. Powiatowy Zarząd Dróg w Olecku</t>
  </si>
  <si>
    <t xml:space="preserve"> A. Dotacje i środki z budżetu państwa ( np.. Od wojewody, MEN, UKFiS, ...)</t>
  </si>
  <si>
    <t>§ 4175</t>
  </si>
  <si>
    <t>§ 4176</t>
  </si>
  <si>
    <t>§ 4305</t>
  </si>
  <si>
    <t>§ 4306</t>
  </si>
  <si>
    <t>Działanie IX. Rozwój wykształcenia i kompetencji w regionach</t>
  </si>
  <si>
    <t>Działanie 9.1.2 Wyrówynywanie szans edukacyjnych uczniów z grup o utrudnionym dostępie do edukacji oraz zmniejszenie różnic w jakości usług edukacyjnych</t>
  </si>
  <si>
    <t>KULTURA I OCHRONA DZIEDZICTWA NARODOWEGO</t>
  </si>
  <si>
    <t>Pomoc materialna dla uczniów</t>
  </si>
  <si>
    <t>Szkolne schroniska młodzieżowe</t>
  </si>
  <si>
    <t>Poradnie Psychologiczno- Pedagogiczne.</t>
  </si>
  <si>
    <t>Rehabilitacja zawodowa i społeczna osób niepełnosprawnych</t>
  </si>
  <si>
    <t>h)</t>
  </si>
  <si>
    <t>POZOSTAŁE ZADANIA W ZAKRESIE POLITYKI SPOŁECZNEJ</t>
  </si>
  <si>
    <t>Prace geodezyjno-urządzeniowe na potrzeby rolnictwa</t>
  </si>
  <si>
    <t>Planowane papiery wartościowe</t>
  </si>
  <si>
    <t>VII.</t>
  </si>
  <si>
    <t>VIII.</t>
  </si>
  <si>
    <t>IX.1.</t>
  </si>
  <si>
    <t>Zespół Szkół Technicznych w Olecku</t>
  </si>
  <si>
    <t>IX.2.</t>
  </si>
  <si>
    <t>X.1.</t>
  </si>
  <si>
    <t>X.2.</t>
  </si>
  <si>
    <t>IIIA.</t>
  </si>
  <si>
    <t>Zaciągnięte pożyczki</t>
  </si>
  <si>
    <t>Program Operacyjny Kapitał Ludzki</t>
  </si>
  <si>
    <t>801, 80195</t>
  </si>
  <si>
    <t>2.4</t>
  </si>
  <si>
    <t>Termomodernizacja budynków użyteczności publicznej w zakresie dokumentacji kosztorysowej i audytów energetycznych</t>
  </si>
  <si>
    <t>Priorytet: VI Rynek pracy otwarty na wszystko</t>
  </si>
  <si>
    <t>2011 r.</t>
  </si>
  <si>
    <t>2012 r.</t>
  </si>
  <si>
    <t>2013 r.</t>
  </si>
  <si>
    <t>853, 85333</t>
  </si>
  <si>
    <t>2.5</t>
  </si>
  <si>
    <t>853, 85395</t>
  </si>
  <si>
    <t>§ 4019</t>
  </si>
  <si>
    <t>§ 4119</t>
  </si>
  <si>
    <t>§ 4129</t>
  </si>
  <si>
    <t>§ 4179</t>
  </si>
  <si>
    <t>§ 4219</t>
  </si>
  <si>
    <t>§ 4309</t>
  </si>
  <si>
    <t>§ 4749</t>
  </si>
  <si>
    <t>Wydatki  inwestycyjne jedn.budżet.</t>
  </si>
  <si>
    <t>4390</t>
  </si>
  <si>
    <t>Zakup usług za wykonanie ekspertyz</t>
  </si>
  <si>
    <t>2329</t>
  </si>
  <si>
    <t>Dotacje celowe z przekazana powiatowi na zadania bieżące realizowane na podstawie porozumień - umów między j.s.t.</t>
  </si>
  <si>
    <t>Pozost. podatki na rzecz budżet. j.s.t.</t>
  </si>
  <si>
    <t>Rezerwa celowa na zarządzanie kryzysowe</t>
  </si>
  <si>
    <t>4249</t>
  </si>
  <si>
    <t>4439</t>
  </si>
  <si>
    <t>Skł. na ubezp. zdrow.osób nie obj. obow.ubezp.zdrow.</t>
  </si>
  <si>
    <t>Dotacje celowe  przekaz. gminie na zadania bieżące realizowane na podstawie umów między j.s.t.</t>
  </si>
  <si>
    <t>Wydatki inwestycyjne jednostek budżet.</t>
  </si>
  <si>
    <t>4419</t>
  </si>
  <si>
    <t>2.19</t>
  </si>
  <si>
    <t>§ 2339</t>
  </si>
  <si>
    <t>Dotacja celowa przekazana dla samorządu województwa na  zadania bieżące  realizowane na podstawie porozumień i umów między j.s.t.</t>
  </si>
  <si>
    <t>Zintegrowany Program Operacyjny Rozwoju Regionalnego -  Starostwo Powiatowe w Olecku</t>
  </si>
  <si>
    <t>Tytuł projektu: "Wrota Warmii i Mazur - elektroniczna platforma funkcjonowania administracji publicznej oraz świadczenia usług publicznych"</t>
  </si>
  <si>
    <t>Działanie 1.5  Infrastruktura Społeczeństwa Informacyjnego</t>
  </si>
  <si>
    <t>Priorytet I. Informatyka</t>
  </si>
  <si>
    <t>Wydatki na programy finansowane z udziałem środków opisanych w art. 5 ust. 1 pkt. 2 i 3 ufp w części związanej z realizacją zadań j.s.t.</t>
  </si>
  <si>
    <t xml:space="preserve">Uposażenie żołnierzy zawodowych i nadterminowych oraz funkcjonariuszy </t>
  </si>
  <si>
    <t>Uposażenia i świadczenia pieniężne wypłacane przez rok funkcjonariuszom zwolnionym ze służby</t>
  </si>
  <si>
    <t>4359</t>
  </si>
  <si>
    <t>2.6</t>
  </si>
  <si>
    <t>Priorytet: VIII Regionalne kadry gospodarki</t>
  </si>
  <si>
    <t>§ 4379</t>
  </si>
  <si>
    <t>§ 4409</t>
  </si>
  <si>
    <t>§ 4759</t>
  </si>
  <si>
    <t>2.7</t>
  </si>
  <si>
    <t>4019</t>
  </si>
  <si>
    <t>4119</t>
  </si>
  <si>
    <t>4129</t>
  </si>
  <si>
    <t>4179</t>
  </si>
  <si>
    <t>4309</t>
  </si>
  <si>
    <t>4409</t>
  </si>
  <si>
    <t>4749</t>
  </si>
  <si>
    <t>4759</t>
  </si>
  <si>
    <t xml:space="preserve"> C. Inne źródła</t>
  </si>
  <si>
    <t>środki na dofinansowanie własnych zadań bieżących powiatów pozyskane z innych żródeł</t>
  </si>
  <si>
    <t>Zadania w zakresie przeciwdziałania przemocy w rodzinie</t>
  </si>
  <si>
    <t>Powiatowe centra pomocy rodzinie</t>
  </si>
  <si>
    <t>85205</t>
  </si>
  <si>
    <t>Dotacja celowa na pomoc finansową udzielaną między jst na dofin.własnych zadań inwestycyjnych</t>
  </si>
  <si>
    <t>Szkolenia prac.nieb.czł.sł.cywilnej</t>
  </si>
  <si>
    <t>4080</t>
  </si>
  <si>
    <t>PLAN DOCHODÓW BUDŻETU POWIATU NA ROK 2010</t>
  </si>
  <si>
    <t>PLAN WYDATKÓW BUDŻETU POWIATU NA ROK 2010</t>
  </si>
  <si>
    <t>Plan na 2010</t>
  </si>
  <si>
    <t>Wynagrodzenia i składki od nich naliczone</t>
  </si>
  <si>
    <t>Zwiększenie</t>
  </si>
  <si>
    <t>wpływy ze sprzedaży składników majątkowych</t>
  </si>
  <si>
    <t>wpływy ze sprzedaży składników  majątkowych</t>
  </si>
  <si>
    <t>dotacje celowe  na zadania własne powiatu</t>
  </si>
  <si>
    <t>wpływy od rodziców z tytułu odpłatności za utrzymanie dzieci</t>
  </si>
  <si>
    <t>dotacje na real. zad. bieżących  jednostek  sekt. finan. publicz.</t>
  </si>
  <si>
    <t>Zespół Szkół Licealnych i Zawodowych w Olecku</t>
  </si>
  <si>
    <t xml:space="preserve">Plan na 2010 rok   po zmianach </t>
  </si>
  <si>
    <t>Zwiększenia</t>
  </si>
  <si>
    <t>Zmniejszenia</t>
  </si>
  <si>
    <t>Wydatki związane z realizacją statutowych zadań jednostek</t>
  </si>
  <si>
    <t>Dotacje na zadania bieżące</t>
  </si>
  <si>
    <t>Świadczenia na rzecz osób fizycznych</t>
  </si>
  <si>
    <t>Inwestycje i zakupy inwestycyjne</t>
  </si>
  <si>
    <t>Inwestycje i zakupy inwestycyjne na programy finansowane z udziałem środków wymienionych w art.. 5 ust. 1 pkt 2 i 3 ufp.</t>
  </si>
  <si>
    <t xml:space="preserve">                                 Limity wydatków na wieloletnie programy inwestycyjne w latach 2010 - 2012                                                                               </t>
  </si>
  <si>
    <t>rok budżetowy 2010 (8+9+10+11)</t>
  </si>
  <si>
    <t>środki wymienione w art.5 ust.1 pkt 2 i 3 u.f.p</t>
  </si>
  <si>
    <t xml:space="preserve">                                 Zadania inwestycyjne w 2010 r.                                                                                              </t>
  </si>
  <si>
    <t>2010 rok</t>
  </si>
  <si>
    <t>Dochody i wydatki związane z realizacją zadań z zakresu administracji rządowej i innych zadań zleconych odrębnymi ustawami w 2010 r.</t>
  </si>
  <si>
    <t>Dochody - dotacje ogółem</t>
  </si>
  <si>
    <t>Wydatki ogółem              (7+11)</t>
  </si>
  <si>
    <t>Dochody i wydatki związane z realizacją zadań  realizowanych na podstwaie umów (porozumień) z jednostkami samorządu terytorialnego w 2010 roku</t>
  </si>
  <si>
    <t>Wydatki ogółem            (7+11)</t>
  </si>
  <si>
    <t>75618</t>
  </si>
  <si>
    <t>Przychody  i  rozchody  budżetu  w  2010  roku</t>
  </si>
  <si>
    <t>Kwota</t>
  </si>
  <si>
    <t>Plan 2010 r.</t>
  </si>
  <si>
    <t>Nadwyżka (1-2)</t>
  </si>
  <si>
    <t>Deficyt (1-2)</t>
  </si>
  <si>
    <t>2810</t>
  </si>
  <si>
    <t>Dotacje celowe z budżetu na dofinansowanie zadań zleconych do realizacji fundacjom</t>
  </si>
  <si>
    <t>§  951</t>
  </si>
  <si>
    <t>§  952</t>
  </si>
  <si>
    <t>§ od 941 do 944</t>
  </si>
  <si>
    <t>§ 957</t>
  </si>
  <si>
    <t>Obligacje skarbowe</t>
  </si>
  <si>
    <t>Inne papiery wartościowe</t>
  </si>
  <si>
    <t>§ 931</t>
  </si>
  <si>
    <t>§  911</t>
  </si>
  <si>
    <t xml:space="preserve">Inne źródła (wolne środki z tyt.rozl.kred.) </t>
  </si>
  <si>
    <t>§  955</t>
  </si>
  <si>
    <t>§  992</t>
  </si>
  <si>
    <t>Spłaty pożyczek</t>
  </si>
  <si>
    <t>§ 991</t>
  </si>
  <si>
    <t>§  963</t>
  </si>
  <si>
    <t>§  994</t>
  </si>
  <si>
    <t>§  982</t>
  </si>
  <si>
    <t>Wykup obligacji</t>
  </si>
  <si>
    <t>§ 995</t>
  </si>
  <si>
    <t>§  971</t>
  </si>
  <si>
    <t>8110</t>
  </si>
  <si>
    <t xml:space="preserve">Odsetki  od samorządowych papierów wartościowych lub zaciągniętych przez j.s.t. kredytów i pożyczek </t>
  </si>
  <si>
    <t>Adaptacja pomieszczeń "w starej części szpitala" na oddział wewnętrzny z pododdziałem kardiologicznym wraz z kaplicą</t>
  </si>
  <si>
    <t>Wnioskowana pożyczka</t>
  </si>
  <si>
    <t xml:space="preserve">                            Plan przychodów i wydatków gospodarstw pomocniczych oraz dochodów i wydatków rachunków dochodów własnych na 2010 r.</t>
  </si>
  <si>
    <t>Rozliczenie z budżetwm z tytułu wpłat nadwyżek środków za 2009rok</t>
  </si>
  <si>
    <t>Prognoza kwoty długu powiatu na rok 2010 i lata następne</t>
  </si>
  <si>
    <t xml:space="preserve">Dług zaciągnięty w związku ze środkami określonymi w umowie zawartej z podmiotem dysponującym funduszami strukturalnymi lub F.S.U.E </t>
  </si>
  <si>
    <t>dotacje otrzymane z funduszy celowych na finansowanie lub dofinansowanie kosztów realizacji inwestycji jednostek sektora finansów publicznych</t>
  </si>
  <si>
    <t>2889</t>
  </si>
  <si>
    <t>Dochody od osób prawnych,  fizycznych i  innych jednostek nie posiadających osobowości prawnej</t>
  </si>
  <si>
    <t>Gospodarka mieszkaniowa oraz niematerialne usługi komunalne</t>
  </si>
  <si>
    <t>Wpływy z innych opłat stanowiących dochody jednostek samorządu terytorialnego na podstawie ustaw</t>
  </si>
  <si>
    <t>Udziały powiatu w podatkach stanowiących dochód budżetu państwa</t>
  </si>
  <si>
    <t>Składki na ubezpieczenie zdrowotne oraz świadczenia dla osób nieobjętych obowiązkiem ubezpieczenia zdrowotnego</t>
  </si>
  <si>
    <t>część oświatowa subwencji ogólnej                 dla jst</t>
  </si>
  <si>
    <t>dotacja celowa otrzymana przez jednostkę samorządu terytorialnego od innej jednostki samorządu terytorialnego będącej instytucją wdrażającą na zadania bieżące realizowane na podstawie porozumień</t>
  </si>
  <si>
    <t>85195</t>
  </si>
  <si>
    <t>"Doposażenie Szpitala w sprzęt i aparaturę medyczną"</t>
  </si>
  <si>
    <t>"Rozbudowa i modernizacja bazy kształcenia zawodowego w powiecie oleckim"</t>
  </si>
  <si>
    <t>"Termomodernizacja budynków użyteczności publicznej"</t>
  </si>
  <si>
    <t>Promocja jednostek samorządu tereytorialnego</t>
  </si>
  <si>
    <t xml:space="preserve">                                                                                       </t>
  </si>
  <si>
    <t>2.3</t>
  </si>
  <si>
    <t>Priorytet 9: Polityka regionalna i działania transgraniczne</t>
  </si>
  <si>
    <t>Tytuł projektu: Wirtualny przewodnik po krainie EGO</t>
  </si>
  <si>
    <t>Dotacja przedmiotowaz budżetu dla gospodarstwa pomocniczego</t>
  </si>
  <si>
    <t>6430</t>
  </si>
  <si>
    <t xml:space="preserve">dotacje celowe otrzymane z budżetu państwa na  realizację inwestycji i zakupów inwestycyjnych własnych powiatu </t>
  </si>
  <si>
    <t>750, 75020</t>
  </si>
  <si>
    <t>Przebudowa drogi powiatowej Nr 1746N na odcinku Cichy-Duły w zakresie dokumentacji projektowej</t>
  </si>
  <si>
    <t>Przebudowa drogi powiatowej Nr 1826 N Olecko Małe  - droga krajowa                                         nr 65 w zakresie dokumentacji projektowej</t>
  </si>
  <si>
    <t>Przebudowa ulic w mieście Olecko: Grunwaldzka, Kościuszki,                                                       Plac Zamkowy, Zamkowa, Mazurska, Norwida, Dąbrowskiej</t>
  </si>
  <si>
    <t>Przebudowa drogi powiatowej Nr 1899 N Olecko - Krupin- Szczecinki                                                                            III etap w zakresie dokumentacji projektowej</t>
  </si>
  <si>
    <t>750, 75075</t>
  </si>
  <si>
    <t>Rodzaj zadłużenia</t>
  </si>
  <si>
    <t>Składki na Fundusz Pracy</t>
  </si>
  <si>
    <t>Pozostałe opłaty i składki</t>
  </si>
  <si>
    <t>Zakup akcesoriów komp.</t>
  </si>
  <si>
    <t>2. Dotacje ze źródeł zagranicznych</t>
  </si>
  <si>
    <t>6300</t>
  </si>
  <si>
    <t>Zakup usług obejmujących tłumaczenia</t>
  </si>
  <si>
    <t>3000</t>
  </si>
  <si>
    <t>Wpłaty jednostek na fundusz celowy</t>
  </si>
  <si>
    <t>8010</t>
  </si>
  <si>
    <t>Rozliczenie z bankami związane z obsługą długu publicznego</t>
  </si>
  <si>
    <t xml:space="preserve">Dot.podmiot z budż. dla szkół niepub. </t>
  </si>
  <si>
    <t>Wydatki inwestycyjne jednostek budżetowych</t>
  </si>
  <si>
    <t>80148</t>
  </si>
  <si>
    <t>3050</t>
  </si>
  <si>
    <t>Zasądzone renty</t>
  </si>
  <si>
    <t>80197</t>
  </si>
  <si>
    <t>Gospodarstwo Pomocnicze</t>
  </si>
  <si>
    <t>4160</t>
  </si>
  <si>
    <t>Pokrycie przejętych zobowiązań po likwidowanym SPZOZ</t>
  </si>
  <si>
    <t>85395</t>
  </si>
  <si>
    <t>85446</t>
  </si>
  <si>
    <t>3. Subwencje</t>
  </si>
  <si>
    <t>4. Dochody własne</t>
  </si>
  <si>
    <t>wpływy z tytułu pomocy finansowej udzielanej między j.s.t. na dofinansowanie własnych zadań bieżących</t>
  </si>
  <si>
    <t>0590</t>
  </si>
  <si>
    <t>wpływy z opłat za koncesje i licencje</t>
  </si>
  <si>
    <t xml:space="preserve">wpływy z tytułu pomocy finansowej udzielanej między j.s.t.na dofinansowanie własnych zadań inwestycyjnych </t>
  </si>
  <si>
    <t>Stołówki szkolne</t>
  </si>
  <si>
    <t>12.</t>
  </si>
  <si>
    <t>Zmiany</t>
  </si>
  <si>
    <t>Zmniejszenie</t>
  </si>
  <si>
    <t>Plan po zmnianach na 2010 rok</t>
  </si>
  <si>
    <t>6260</t>
  </si>
  <si>
    <t>75421</t>
  </si>
  <si>
    <t>Zarządzanie kryzysowe</t>
  </si>
  <si>
    <t>3030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</si>
  <si>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</si>
  <si>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</si>
  <si>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</si>
  <si>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</si>
  <si>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</si>
  <si>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</si>
  <si>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</si>
  <si>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</si>
  <si>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</si>
  <si>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</si>
  <si>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</si>
  <si>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</si>
  <si>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</si>
  <si>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</si>
  <si>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</si>
  <si>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</si>
  <si>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</si>
  <si>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</si>
  <si>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</si>
  <si>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</si>
  <si>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</si>
  <si>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</si>
  <si>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</si>
  <si>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</si>
  <si>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</si>
  <si>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</si>
  <si>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</si>
  <si>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</si>
  <si>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</si>
  <si>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</si>
  <si>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</si>
  <si>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podatek doch.od osób prawnych</t>
  </si>
  <si>
    <t>zakup materiałów i wyposażenia</t>
  </si>
  <si>
    <t>4480</t>
  </si>
  <si>
    <t>Podatek od nieruchomości</t>
  </si>
  <si>
    <t>6050</t>
  </si>
  <si>
    <t>6060</t>
  </si>
  <si>
    <t>700</t>
  </si>
  <si>
    <t>Priorytet: IX Rozwój wykształcenia i kompetencji w regionach</t>
  </si>
  <si>
    <t>Działanie 9.5 Oddolne inicjatywy edukacyjne na obszarach wiejskich</t>
  </si>
  <si>
    <t>Tytuł projektu: Podaruj sobie zdrowe życie - realizowany przez Starostwo Powiatowe  w Olecku</t>
  </si>
  <si>
    <t>Poddziałanie  3.2.1 Infrastruktura ochrony zdrowia - realizowany przez Starostwo Powiatowe</t>
  </si>
  <si>
    <t xml:space="preserve">Działanie 3.2  Wysoki poziom zabezpieczenia i dostępności medycznej i opiekuńczej </t>
  </si>
  <si>
    <t>Norweski Mechanizm Finansowy - realizowany przez Starostwo Powiatowe w Olecku</t>
  </si>
  <si>
    <t>Regionalny Program Operacyjny Warmia i Mazury 2007-2013 -  Starostwo Powiatowe w Olecku</t>
  </si>
  <si>
    <t>Dokształcanie i doskonalenia nauczycieli</t>
  </si>
  <si>
    <t>Obsługa papierów warościowych, kredytów i pożyczek jednostek samorządu terytorialnego</t>
  </si>
  <si>
    <t>Poddziałanie 6.1.2 Wsparcie powiatowych i wojewódzkich urzędów pracy w realizacji zadań na rzecz aktywności zawodowej osób bezrobotnych w regionie "Kompetentny pracownik" realizowany przez Powiatowy Urząd Pracy  w Olecku</t>
  </si>
  <si>
    <t>Działanie 6.1 Poprawa dostępu do zatrudnienia oraz wspieranie katywności zawodowej w regionie</t>
  </si>
  <si>
    <t>2.15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</si>
  <si>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</si>
  <si>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</si>
  <si>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</si>
  <si>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</si>
  <si>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</si>
  <si>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</si>
  <si>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</si>
  <si>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</si>
  <si>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</si>
  <si>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</si>
  <si>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</si>
  <si>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</si>
  <si>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</si>
  <si>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</si>
  <si>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</si>
  <si>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2310</t>
  </si>
  <si>
    <t>75019</t>
  </si>
  <si>
    <t>Przebudowa  ulicy Syrokomli w Olecku</t>
  </si>
  <si>
    <t>Zakup ciągnika specjalistycznego LAMBORGHINI R 3.110 wraz z osprzętem</t>
  </si>
  <si>
    <t>Poradnia Psychologiczno-Pedagogiczna w Olecku</t>
  </si>
  <si>
    <t>Powiatowy Urząd Pracy w Olecku</t>
  </si>
  <si>
    <t>"Adaptacja nieużytkowanego poddasza budynku Powiatowego Urzędu Pracy na utworzenie Centrum Aktywacji Zawodowej"</t>
  </si>
  <si>
    <t>Rady powiatów</t>
  </si>
  <si>
    <t>75020</t>
  </si>
  <si>
    <t>Starostwa powiatowe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</si>
  <si>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</si>
  <si>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</si>
  <si>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</si>
  <si>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</si>
  <si>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</si>
  <si>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</si>
  <si>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</si>
  <si>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4500</t>
  </si>
  <si>
    <t>4280</t>
  </si>
  <si>
    <t>Dotacje celowe na pomoc finansową udzielaną między jst.na dofinansowanie bieżących zadań własnych</t>
  </si>
  <si>
    <t>Składki na ubezpieczenie zdrowotne</t>
  </si>
  <si>
    <t>Dotacje celowe przekazane gminie na zadania bieżące realizowane na podstawie porozumień z j.s.t.</t>
  </si>
  <si>
    <t>Zakup usług zdrowotnych</t>
  </si>
  <si>
    <t>Placówki opiekuńczo-wychowawcze</t>
  </si>
  <si>
    <t>Pozostałe podatki na rzecz j.s.t.</t>
  </si>
  <si>
    <t>Pozostałe podatki na rzecz jst</t>
  </si>
  <si>
    <t>4050</t>
  </si>
  <si>
    <t>4060</t>
  </si>
  <si>
    <t>Pozostałe należności funkcjon.</t>
  </si>
  <si>
    <t>4070</t>
  </si>
  <si>
    <t>Nagrody roczne funkcjonariuszy</t>
  </si>
  <si>
    <t>4220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</si>
  <si>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</si>
  <si>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</si>
  <si>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</si>
  <si>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</si>
  <si>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</si>
  <si>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</si>
  <si>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</si>
  <si>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4520</t>
  </si>
  <si>
    <t>Opłaty na rzecz jst.</t>
  </si>
  <si>
    <t>852</t>
  </si>
  <si>
    <t>Pomoc społeczna</t>
  </si>
  <si>
    <t>85201</t>
  </si>
  <si>
    <t>85202</t>
  </si>
  <si>
    <t>85218</t>
  </si>
  <si>
    <t>Pozostałe zadania w zakresie polityki społecznej</t>
  </si>
  <si>
    <t>85295</t>
  </si>
  <si>
    <t>POMOC SPOŁECZNA</t>
  </si>
  <si>
    <t>85204</t>
  </si>
  <si>
    <t>757</t>
  </si>
  <si>
    <t>75702</t>
  </si>
  <si>
    <t>758</t>
  </si>
  <si>
    <t>RÓŻNE ROZLICZENIA</t>
  </si>
  <si>
    <t>75818</t>
  </si>
  <si>
    <t>Rezerwy ogólne i celowe</t>
  </si>
  <si>
    <t>4810</t>
  </si>
  <si>
    <t>Rezerwa celowa oświatowa</t>
  </si>
  <si>
    <t>801</t>
  </si>
  <si>
    <t>OŚWIATA I WYCHOWANIE</t>
  </si>
  <si>
    <t>80102</t>
  </si>
  <si>
    <t>Szkoły podstawowe specjalne</t>
  </si>
  <si>
    <t>Zakup mater. i wyposażenia</t>
  </si>
  <si>
    <t>4240</t>
  </si>
  <si>
    <t>Wydatki rzeczowe</t>
  </si>
  <si>
    <t>2540</t>
  </si>
  <si>
    <t>80111</t>
  </si>
  <si>
    <t>Gimnazja specjalne</t>
  </si>
  <si>
    <t>zakup materiałów i wyposaż.</t>
  </si>
  <si>
    <t>80120</t>
  </si>
  <si>
    <t>Licea Ogólnokształcące</t>
  </si>
  <si>
    <t>4140</t>
  </si>
  <si>
    <t>Wydatki na obsługę długu</t>
  </si>
  <si>
    <t>Wynagrodzenia</t>
  </si>
  <si>
    <t xml:space="preserve">Łączne koszty finansowe </t>
  </si>
  <si>
    <t>środki na dofinansowanie własnych inwestycji powiatów pozyskane z innych źródeł</t>
  </si>
  <si>
    <t>Jednostka organizacyjna realizująca program lub koordynująca wykonanie programu</t>
  </si>
  <si>
    <t xml:space="preserve">kredyty  i pożyczki </t>
  </si>
  <si>
    <t>dochody własne j.s.t.</t>
  </si>
  <si>
    <t>z tego źródła finansowania</t>
  </si>
  <si>
    <t>* Wybrać odpowiednie oznaczenie źródła finansowania:</t>
  </si>
  <si>
    <t>Kwalifikacja wojskowa</t>
  </si>
  <si>
    <t>A. Dotacje i środki z budżetu państwa ( np.. Od wojewody, MEN, UKFiS, ...)</t>
  </si>
  <si>
    <t>B. Środki i dotacje otrzymane od innych jst oraz innych jednostek zaliczanych do sektora finansów publicznych</t>
  </si>
  <si>
    <t>C. Inne źródła</t>
  </si>
  <si>
    <t>Spłaty pożyczek otrzymanych na finansowanie zadań realizowanych z udziałem środków pochodzących z budżetu UE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</si>
  <si>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</si>
  <si>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</si>
  <si>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</si>
  <si>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2.1</t>
  </si>
  <si>
    <t>2.2</t>
  </si>
  <si>
    <t>Środki z budżetu krajowego</t>
  </si>
  <si>
    <t>Wydatki bieżące razem:</t>
  </si>
  <si>
    <t>Wydatki w okresie realizacji Projektu (całkowita wartość projektu) (5+6)</t>
  </si>
  <si>
    <t>2339</t>
  </si>
  <si>
    <t>80130</t>
  </si>
  <si>
    <t>Szkoły zawodowe</t>
  </si>
  <si>
    <t xml:space="preserve">Dot.podmiot z budż. dla szkół niepub.  </t>
  </si>
  <si>
    <t>2110</t>
  </si>
  <si>
    <t>Wydatki na zakupy inwestycyjne jednostek budżetowych</t>
  </si>
  <si>
    <t>4379</t>
  </si>
  <si>
    <t>różne opłaty i składki</t>
  </si>
  <si>
    <t>Dotacje celowe przekazane dla samorządu województwa na zadania bieżące realizowane na podstawie porozumień między j.s.t.</t>
  </si>
  <si>
    <t>80134</t>
  </si>
  <si>
    <t>Szkoły zawodowe specjalne</t>
  </si>
  <si>
    <t>2320</t>
  </si>
  <si>
    <t>Uposaż.żołn. zawod. i nadtermin.oraz funkcjonar.</t>
  </si>
  <si>
    <t>Rehabilitacja zawodowa i społeczna</t>
  </si>
  <si>
    <t xml:space="preserve">                                                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</si>
  <si>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</si>
  <si>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</si>
  <si>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</si>
  <si>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</si>
  <si>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</si>
  <si>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</si>
  <si>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</si>
  <si>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Pochodne od wynagrodzerń</t>
  </si>
  <si>
    <t>dotacje</t>
  </si>
  <si>
    <t>85156</t>
  </si>
  <si>
    <t>4130</t>
  </si>
  <si>
    <t>Uposaż. i świadcz. pienięż. wypł. funkcjonariuszom zwol. ze służby</t>
  </si>
  <si>
    <t>Wpływy z tytułu pomocy finansowej udzielanej między j.s.t. na dofinansowanie własnych zadań bieżących</t>
  </si>
  <si>
    <t>Dotacje  celowe przekazane powiatowi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</si>
  <si>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</si>
  <si>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</si>
  <si>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</si>
  <si>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</si>
  <si>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środki otrzymane od pozostałych jednostek sektora finansów publicznych</t>
  </si>
  <si>
    <t>853</t>
  </si>
  <si>
    <t>3110</t>
  </si>
  <si>
    <t>Świadczenia społeczne</t>
  </si>
  <si>
    <t>zakup środków żywności</t>
  </si>
  <si>
    <t>zakup pom.nauk.dydakt.książek</t>
  </si>
  <si>
    <t>Domy Pomocy Społecznej</t>
  </si>
  <si>
    <t>4230</t>
  </si>
  <si>
    <t>zakup leków i mater.medycz.</t>
  </si>
  <si>
    <t xml:space="preserve">Rodziny zastępcze </t>
  </si>
  <si>
    <t>Powiatowe Centrum Pomocy Rodzinie</t>
  </si>
  <si>
    <t>85324</t>
  </si>
  <si>
    <t>85311</t>
  </si>
  <si>
    <t>Zakup materiałów i wyposaż.</t>
  </si>
  <si>
    <t>Wpłaty na PFRON</t>
  </si>
  <si>
    <t>Zakup pomocy dydakt.i książek</t>
  </si>
  <si>
    <t>4370</t>
  </si>
  <si>
    <t>4700</t>
  </si>
  <si>
    <t>4740</t>
  </si>
  <si>
    <t>4750</t>
  </si>
  <si>
    <t>Zakup usług telefonii stacjonarnej</t>
  </si>
  <si>
    <t>75495</t>
  </si>
  <si>
    <t>2120</t>
  </si>
  <si>
    <t>dotacje celowe otrzymane z budżetu państwa na  zadania bieżące realizowane przez powiat na podstawie porozumień z organami administracji rządowej</t>
  </si>
  <si>
    <t>- w ramach porozumień (umów) z organami administracji rządowej</t>
  </si>
  <si>
    <t>Tytuł projektu:I ty możesz zrobić karierę! Zrealizuj swoje marzenia! - realizowany przez Starostwo Powiatowe</t>
  </si>
  <si>
    <t>Tytuł projektu:Open Your Eyes And See - Debating Film Club - realizowany przez Starostwo Powiatowe</t>
  </si>
  <si>
    <t xml:space="preserve">Działanie 8.1 Rozwój pracowników i przedsiębiorstw w regionie  </t>
  </si>
  <si>
    <t>801, 80130</t>
  </si>
  <si>
    <t>Tytuł projektu: "Może być lepiej" - realizowany przez Powiatowy Urząd Pracy w Olecku</t>
  </si>
  <si>
    <t>Tytuł projektu: Nowe perspektywy - realizowany przez Powiatowy Urząd Pracy w Olecku</t>
  </si>
  <si>
    <t>Szkolenia prac.niebędących czł.sł.cywilnej</t>
  </si>
  <si>
    <t>Zakup materiałów papierniczych</t>
  </si>
  <si>
    <t>Zakup akcesoriów komputerowych</t>
  </si>
  <si>
    <t>4360</t>
  </si>
  <si>
    <t>4380</t>
  </si>
  <si>
    <t>Zakup usług telefonii komórkowej</t>
  </si>
  <si>
    <t>Zakup uslug obejmujących tłumaczenia</t>
  </si>
  <si>
    <t>4510</t>
  </si>
  <si>
    <t>Opłaty na rzecz budżetu państwa</t>
  </si>
  <si>
    <t>4400</t>
  </si>
  <si>
    <t>Opłaty czynszowe za pomieszcz.biurowe</t>
  </si>
  <si>
    <t>Opłaty na rzecz budżetów jst.</t>
  </si>
  <si>
    <t>85333</t>
  </si>
  <si>
    <t>Powiatowe Urzędy Pracy</t>
  </si>
  <si>
    <t>2820</t>
  </si>
  <si>
    <t>854</t>
  </si>
  <si>
    <t>EDUKACYJNA OPIEKA WYCHOWAWCZA</t>
  </si>
  <si>
    <t>85403</t>
  </si>
  <si>
    <t>Specjalne ośrodki szkolno - wychowawcze</t>
  </si>
  <si>
    <t>4590</t>
  </si>
  <si>
    <t>85406</t>
  </si>
  <si>
    <t>85410</t>
  </si>
  <si>
    <t>Internaty i bursy szkolne</t>
  </si>
  <si>
    <t>85415</t>
  </si>
  <si>
    <t>85417</t>
  </si>
  <si>
    <t>85495</t>
  </si>
  <si>
    <t>921</t>
  </si>
  <si>
    <t>92116</t>
  </si>
  <si>
    <t>Biblioteki</t>
  </si>
  <si>
    <t>92195</t>
  </si>
  <si>
    <t>926</t>
  </si>
  <si>
    <t>KULTURA FIZYCZNA I SPORT</t>
  </si>
  <si>
    <t>92695</t>
  </si>
  <si>
    <t>Ogółem</t>
  </si>
  <si>
    <t>z tego:</t>
  </si>
  <si>
    <t>X</t>
  </si>
  <si>
    <t>0870</t>
  </si>
  <si>
    <t>75075</t>
  </si>
  <si>
    <t>Promocja jednostek samorządu terytorialnego</t>
  </si>
  <si>
    <t xml:space="preserve">Wynagrodzenia osobowe </t>
  </si>
  <si>
    <t>4219</t>
  </si>
  <si>
    <t>85154</t>
  </si>
  <si>
    <t xml:space="preserve">Przeciwdziałanie alkoholizmowi </t>
  </si>
  <si>
    <t>85220</t>
  </si>
  <si>
    <t>Jednostki specjalistycznego poradnictwa, mieszkania chronione i ośrodki interwencji kryzysowej</t>
  </si>
  <si>
    <t>Stypendia  dla uczniów</t>
  </si>
  <si>
    <t>Dotacje celowe z budżetu na dofinans.zadań zleconych do realiz.stowarzyszeniom</t>
  </si>
  <si>
    <t>wpływy od rodziców z tyt. odpłatności za utrzymanie dzieci</t>
  </si>
  <si>
    <t>0680</t>
  </si>
  <si>
    <t>Klasyfikacja</t>
  </si>
  <si>
    <t>Nazwa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</si>
  <si>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</si>
  <si>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</si>
  <si>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</si>
  <si>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</si>
  <si>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</si>
  <si>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</si>
  <si>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II</t>
  </si>
  <si>
    <t>DOCHODY I WYDATKI ZWIĄZANE Z REALIZACJĄ ZADAŃ ZLECONYCH</t>
  </si>
  <si>
    <t>211</t>
  </si>
  <si>
    <t>Prace geodezyjno - urządzeniowe na potrzeby rolnictwa</t>
  </si>
  <si>
    <t>Koszty postępow.sąd.i prokurat.</t>
  </si>
  <si>
    <t>Dokształcanie i doskonalenie nauczycieli</t>
  </si>
  <si>
    <t>2.20</t>
  </si>
  <si>
    <t>Program Współpracy Transgranicznej Litwa-Polska</t>
  </si>
  <si>
    <t>Tytuł projektu: Współpraca Olecko-Butrymańce. W poszukiwaniu wspólnej historii, pasji i przyjaźni - realizowany przez Zespół Szkół Technicznych w Olecku</t>
  </si>
  <si>
    <t>Podpriorytet 2.1 Rozwój nowych i wzmacnianie istniejących sieci współpracy w obszarze społecznym i kulturalnym.</t>
  </si>
  <si>
    <t>Priorytet 2  Spójność transgraniczna oraz ogólna poprawa jakości obszaru transgranicznego</t>
  </si>
  <si>
    <t>Europejski Fundusz Rozwoju Regionalnego 2007-2013 Europejska Współpraca Terytorialna Fundusz Małych Projektów</t>
  </si>
  <si>
    <t>854, 85495</t>
  </si>
  <si>
    <t>§ 4277</t>
  </si>
  <si>
    <t>§ 4279</t>
  </si>
  <si>
    <t>4277</t>
  </si>
  <si>
    <t>4279</t>
  </si>
  <si>
    <t>2007</t>
  </si>
  <si>
    <t>spłata planowanej  pożyczki</t>
  </si>
  <si>
    <t>odsetki od planowanej pożyczki</t>
  </si>
  <si>
    <t>Wykup wnioskowanych papierów wartościowych, w tym:</t>
  </si>
  <si>
    <t>Wykup wnioskowanych papierów wartościowych</t>
  </si>
  <si>
    <t>Spłata planowanej pożyczki, kredytów, w tym:</t>
  </si>
  <si>
    <t>Przedszkola specjalne</t>
  </si>
  <si>
    <t>80105</t>
  </si>
  <si>
    <t>Inspekcja weterynaryjna</t>
  </si>
  <si>
    <t>Dodatkowe wynagr. roczne</t>
  </si>
  <si>
    <t xml:space="preserve">Składki na ubezp. społeczne </t>
  </si>
  <si>
    <t>L.p.</t>
  </si>
  <si>
    <t>A.</t>
  </si>
  <si>
    <t>Dochody własne, w tym:</t>
  </si>
  <si>
    <t>B.</t>
  </si>
  <si>
    <t>Subwencje</t>
  </si>
  <si>
    <t>C.</t>
  </si>
  <si>
    <t>Wydatki ogółem</t>
  </si>
  <si>
    <t>odsetki</t>
  </si>
  <si>
    <t>Wynik (I-II)</t>
  </si>
  <si>
    <t>Różne wydatki na rzecz osób fiz.</t>
  </si>
  <si>
    <t>Dodatkowe wynagrodzenie roczne</t>
  </si>
  <si>
    <t>Pozostałe należn. funkcjonar.</t>
  </si>
  <si>
    <t xml:space="preserve">Składki na ubezp.społeczne </t>
  </si>
  <si>
    <t>Komendy Powiatowe Państwowej Straży Pożarnej</t>
  </si>
  <si>
    <t>Wynagr.osobow.korpusu służby cywilnej</t>
  </si>
  <si>
    <t>Opłaty na rzecz jst</t>
  </si>
  <si>
    <t>Składki na ubezp.zdr.os.nie obj.obow.ubezp.</t>
  </si>
  <si>
    <t>Składki na ubezp.zdrowotne</t>
  </si>
  <si>
    <t>RAZEM:</t>
  </si>
  <si>
    <t>Placówki opiekuńczo - wychowawcze</t>
  </si>
  <si>
    <t>Rodziny zastępcze</t>
  </si>
  <si>
    <t>w tym:</t>
  </si>
  <si>
    <t>Kultura i ochrona dziedzictwa narodowego</t>
  </si>
  <si>
    <t>Lp.</t>
  </si>
  <si>
    <t>Treść</t>
  </si>
  <si>
    <t>Klasyfikacja przychodów i rozchodów</t>
  </si>
  <si>
    <t>I.</t>
  </si>
  <si>
    <t>Planowane dochody</t>
  </si>
  <si>
    <t>II.</t>
  </si>
  <si>
    <t>Planowane wydatki</t>
  </si>
  <si>
    <t>Finansowanie  III - IV</t>
  </si>
  <si>
    <t>III.</t>
  </si>
  <si>
    <t>g)</t>
  </si>
  <si>
    <t xml:space="preserve">"Przebudowa drogi powiatowej nr 1913 N na odcinku "Cimochy - Cimoszki" </t>
  </si>
  <si>
    <t>6057</t>
  </si>
  <si>
    <t>3117</t>
  </si>
  <si>
    <t>Wykonanie dokumentacji i przebudowa ulicy Wodnej (droga powiatowa nr 4973N) w mieście Olecko</t>
  </si>
  <si>
    <t>Budowa chodnika w ciągu drogi powiatowej nr 1816N z m. Świętajno do m. Dunajek</t>
  </si>
  <si>
    <t>Przebudowa chodnika strona lewa przy ulicy Sembrzyckiego drogi powiatowej nr 4951N w Olecku</t>
  </si>
  <si>
    <t>Wykonanie dokumentacji i budowa 2 zatok autobusowych w m. Plewki przy drodze powiatowej nr 1895N</t>
  </si>
  <si>
    <t>Remont garażu Powiatowego Zarządu Dróg przy ulicy Gołdapskiej</t>
  </si>
  <si>
    <t>80147</t>
  </si>
  <si>
    <t>Biblioteki pedagogiczne</t>
  </si>
  <si>
    <t>Wpływy z tytułu pomocy fibnansowej udzielanej między jednostkami samorządu terytorialnego na dofinansowanie własnych zadań bieżących</t>
  </si>
  <si>
    <t>Dotacje celowe przekazane gminie na zadania bieżące</t>
  </si>
  <si>
    <t>4017</t>
  </si>
  <si>
    <t>4117</t>
  </si>
  <si>
    <t>4127</t>
  </si>
  <si>
    <t>4177</t>
  </si>
  <si>
    <t>4217</t>
  </si>
  <si>
    <t>4287</t>
  </si>
  <si>
    <t>4307</t>
  </si>
  <si>
    <t>4357</t>
  </si>
  <si>
    <t>4377</t>
  </si>
  <si>
    <t>4407</t>
  </si>
  <si>
    <t>4417</t>
  </si>
  <si>
    <t>4747</t>
  </si>
  <si>
    <t>4757</t>
  </si>
  <si>
    <t>4047</t>
  </si>
  <si>
    <t>4247</t>
  </si>
  <si>
    <t>§ 6057</t>
  </si>
  <si>
    <t>§ 4117</t>
  </si>
  <si>
    <t>§ 4127</t>
  </si>
  <si>
    <t>§ 4177</t>
  </si>
  <si>
    <t>§ 4217</t>
  </si>
  <si>
    <t>§ 4247</t>
  </si>
  <si>
    <t>§ 4307</t>
  </si>
  <si>
    <t>§ 4747</t>
  </si>
  <si>
    <t>§ 4757</t>
  </si>
  <si>
    <t>§ 4017</t>
  </si>
  <si>
    <t>§ 4047</t>
  </si>
  <si>
    <t>§ 3117</t>
  </si>
  <si>
    <t>§ 4287</t>
  </si>
  <si>
    <t>§ 4357</t>
  </si>
  <si>
    <t>§ 4377</t>
  </si>
  <si>
    <t>§ 4407</t>
  </si>
  <si>
    <t>§ 4417</t>
  </si>
  <si>
    <t>Przychody ogółem:</t>
  </si>
  <si>
    <t>1.</t>
  </si>
  <si>
    <t>2.</t>
  </si>
  <si>
    <t>Pożyczki (uzyskane)</t>
  </si>
  <si>
    <t>3.</t>
  </si>
  <si>
    <t>Spłaty pożyczek udzielonych</t>
  </si>
  <si>
    <t>4.</t>
  </si>
  <si>
    <t>Prywatyzacja majątku j.s.t.</t>
  </si>
  <si>
    <t>5.</t>
  </si>
  <si>
    <t>subwencje ogólne z budżetu państwa</t>
  </si>
  <si>
    <t>subwencja ogólna z budżetu państwa</t>
  </si>
  <si>
    <t>Nadwyżka budżetu z lat ubiegłych</t>
  </si>
  <si>
    <t>8.</t>
  </si>
  <si>
    <t>IV.</t>
  </si>
  <si>
    <t>Rozchody ogółem:</t>
  </si>
  <si>
    <t>Spłata kredytu</t>
  </si>
  <si>
    <t>Pożyczki udzielone</t>
  </si>
  <si>
    <t>Lokaty w bankach</t>
  </si>
  <si>
    <t>Wykup papierów wartościowych</t>
  </si>
  <si>
    <t>Rozchody z tytułu innych rozliczeń</t>
  </si>
  <si>
    <t>V.</t>
  </si>
  <si>
    <t>a) ustaw,</t>
  </si>
  <si>
    <t>b) orzeczeń sądu,</t>
  </si>
  <si>
    <t>6.</t>
  </si>
  <si>
    <t>7.</t>
  </si>
  <si>
    <t>Dochody ogółem</t>
  </si>
  <si>
    <t>Usługi internetowe</t>
  </si>
  <si>
    <t>3070</t>
  </si>
  <si>
    <t>4180</t>
  </si>
  <si>
    <t>Równoważniki i ekwiwalenty</t>
  </si>
  <si>
    <t>Opłaty na rzecz j.s.t.</t>
  </si>
  <si>
    <t>75018</t>
  </si>
  <si>
    <t>2330</t>
  </si>
  <si>
    <t>6059</t>
  </si>
  <si>
    <t>Koszty postępow. sądow. i prok.</t>
  </si>
  <si>
    <t>Dotacje celowe przek.powiatowi</t>
  </si>
  <si>
    <t>Dot. cel.przekazane powiatowi</t>
  </si>
  <si>
    <t>Stypendia różne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</si>
  <si>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</si>
  <si>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</si>
  <si>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</si>
  <si>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</si>
  <si>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</si>
  <si>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</si>
  <si>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</si>
  <si>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</si>
  <si>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</si>
  <si>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</si>
  <si>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</si>
  <si>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</si>
  <si>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</si>
  <si>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</si>
  <si>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</si>
  <si>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</si>
  <si>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z tego</t>
  </si>
  <si>
    <t>pochodne od wynagrodzeń</t>
  </si>
  <si>
    <t>świadczenia społeczne</t>
  </si>
  <si>
    <t>10.</t>
  </si>
  <si>
    <t>Powiatowy Zarząd Dróg w Olecku</t>
  </si>
  <si>
    <t>Nazwa zadania inwestycyjnego i okres realizacji (w latach)</t>
  </si>
  <si>
    <t>kredyty i pożyczki</t>
  </si>
  <si>
    <t>Starostwo Powiatowe w Olecku</t>
  </si>
  <si>
    <t>OGÓŁEM</t>
  </si>
  <si>
    <t>9.</t>
  </si>
  <si>
    <t>Nazwa działu, rozdziału</t>
  </si>
  <si>
    <t>Dz.</t>
  </si>
  <si>
    <t>Rolnictwo i łowiectwo</t>
  </si>
  <si>
    <t>a)</t>
  </si>
  <si>
    <t xml:space="preserve">Urzędy wojewódzkie                                 </t>
  </si>
  <si>
    <t>pozostałe odsetki</t>
  </si>
  <si>
    <t>b)</t>
  </si>
  <si>
    <t>01095</t>
  </si>
  <si>
    <t>wpływy z różnych opłat</t>
  </si>
  <si>
    <t>Transport i Łączność</t>
  </si>
  <si>
    <t>dochody z najmu i dzierżawy składników majątkowych</t>
  </si>
  <si>
    <t>wpływy z usług</t>
  </si>
  <si>
    <t>Gospodarka gruntami i nieruchomościami.</t>
  </si>
  <si>
    <t>OBSŁUGA DŁUGU PUBL.</t>
  </si>
  <si>
    <t>dotacje celowe z zakresu administracji rządowej</t>
  </si>
  <si>
    <t>13.</t>
  </si>
  <si>
    <t>dotacje celowe na zadania z zakresu administracji rządowej</t>
  </si>
  <si>
    <t>14.</t>
  </si>
  <si>
    <t>2130</t>
  </si>
  <si>
    <t>2660</t>
  </si>
  <si>
    <t>dotacje celowe w ramach programów finansowanych z udziałem środków europejskich</t>
  </si>
  <si>
    <t xml:space="preserve">dotacje celowe otrzymane z powiatów na zadania bieżące </t>
  </si>
  <si>
    <t>dotacje celowe na zad. własne powiatu</t>
  </si>
  <si>
    <t>dotacje celowe na zadania własne powiatu</t>
  </si>
  <si>
    <t>15.</t>
  </si>
  <si>
    <t>Administracja publiczna</t>
  </si>
  <si>
    <t>Starostwa Powiatowe</t>
  </si>
  <si>
    <t>wpływy z opłaty komunikacyjnej</t>
  </si>
  <si>
    <t>2887</t>
  </si>
  <si>
    <t>wpływy z różnych dochodów</t>
  </si>
  <si>
    <t>Bezpieczeństwo publiczne i ochrona przeciwpożarowa</t>
  </si>
  <si>
    <t>756</t>
  </si>
  <si>
    <t>75622</t>
  </si>
  <si>
    <t>Różne rozliczenia</t>
  </si>
  <si>
    <t>Różne rozliczenia finansowe</t>
  </si>
  <si>
    <t>Oświata i wychowanie</t>
  </si>
  <si>
    <t>c)</t>
  </si>
  <si>
    <t>Ochrona zdrowia</t>
  </si>
  <si>
    <t>d)</t>
  </si>
  <si>
    <t>e)</t>
  </si>
  <si>
    <t>PFRON</t>
  </si>
  <si>
    <t>Edukacyjna opieka wychowawcza</t>
  </si>
  <si>
    <t>Leśnictwo</t>
  </si>
  <si>
    <t>Działalność usługowa</t>
  </si>
  <si>
    <t>Spłaty kredytów, pożyczek do dochodów (%) (art..169 ust.1 u.f.p. z 2005 r.)</t>
  </si>
  <si>
    <t>Dług / dochody  (%) (art..170 ust.1 u.f.p. z 2005 r.)</t>
  </si>
  <si>
    <t>Dług/dochody po wyłączeniach (%) (art..170 ust.3 u.f.p. z 2005 r.)</t>
  </si>
  <si>
    <t>Spłata kredytów, pożyczek do dochodów po wyłączeniach (%) (art..169 ust. 3 u.f.p. z 2005 r.)</t>
  </si>
  <si>
    <t xml:space="preserve">Środki pozyskane z innych źródeł </t>
  </si>
  <si>
    <t>Prognozowana sytuacja finansowa powiatu w latach spłaty dlugu</t>
  </si>
  <si>
    <t>Lata spłaty kredytu / pożyczki</t>
  </si>
  <si>
    <t>Dochody ogółem: (A+B+C)</t>
  </si>
  <si>
    <t xml:space="preserve">Dotacje celowe </t>
  </si>
  <si>
    <t>spłata pożyczek, kredytów zaciągniętych w związku ze środkami określonymi w umowie zawartej z podmiotem dysponującym z funduszami strukturalnymi lub F.S.U.E</t>
  </si>
  <si>
    <t>Planowana, łączna kwota długu, w tym:</t>
  </si>
  <si>
    <t>Wykonanie za 2009 r.</t>
  </si>
  <si>
    <t>Wykonanie na koniec 2009 r.</t>
  </si>
  <si>
    <t>środki pochodzące z innych źródeł</t>
  </si>
  <si>
    <t>01008</t>
  </si>
  <si>
    <t>2350</t>
  </si>
  <si>
    <t>Melioracje wodne</t>
  </si>
  <si>
    <t>§ 903</t>
  </si>
  <si>
    <t>RAZEM UMOWY I POROZUMIENIA</t>
  </si>
  <si>
    <t>f)</t>
  </si>
  <si>
    <t>Pożyczki na finansowanie zadań realizowanych z udziałem środków pochodzących z budżetu UE</t>
  </si>
  <si>
    <t>część wyrównawcza subwencji ogólnej dla powiatów</t>
  </si>
  <si>
    <t>DOCHODY OGÓŁEM</t>
  </si>
  <si>
    <t>2009</t>
  </si>
  <si>
    <t>3119</t>
  </si>
  <si>
    <t>4289</t>
  </si>
  <si>
    <t>§ 4289</t>
  </si>
  <si>
    <t>§ 3119</t>
  </si>
  <si>
    <t>2.14</t>
  </si>
  <si>
    <t>1. Dotacje celowe</t>
  </si>
  <si>
    <t>4170</t>
  </si>
  <si>
    <t>Wynagrodzenia bezosobowe</t>
  </si>
  <si>
    <t>4350</t>
  </si>
  <si>
    <t>Opłaty za usługi internetowe</t>
  </si>
  <si>
    <t>Wyszczególnienie</t>
  </si>
  <si>
    <t>Przychody</t>
  </si>
  <si>
    <t>Wydatki bieżące</t>
  </si>
  <si>
    <t>3250</t>
  </si>
  <si>
    <t>4610</t>
  </si>
  <si>
    <t>Gospodarka leśna</t>
  </si>
  <si>
    <t>02001</t>
  </si>
  <si>
    <t>"Adaptacja pomieszczeń internatu ZST na poradnię Psychologiczno-Pedagogiczną w Olecku oraz budowa pochylni dla osób niepełnosprawnych"</t>
  </si>
  <si>
    <t>Likwidacja barier architektonicznych na terenie placówki edukacyjnej - wykonanie platformy pionowej zewnętrznej i dostosowanie 4 łazienek dla osób niepełnosprawnych</t>
  </si>
  <si>
    <t>85117</t>
  </si>
  <si>
    <t>Zakłady opiekuńczo-lecznicze i pielęgnacyjno-opiekuńcze</t>
  </si>
  <si>
    <t xml:space="preserve"> 6220</t>
  </si>
  <si>
    <t>Dotacje celowe z budżetu na finansowanie lub dofinansowanie kosztów realizacji inwestycji</t>
  </si>
  <si>
    <t>Modernizacja i doposażenie pracowni do kształcenia w zawodach hotelarskich i gastronomicznych - Pewnym krokiem w zawodową przyszłość</t>
  </si>
  <si>
    <t>"Przebudowa i rozbudowa drogi powiatowej nr 1901 N na odcinku Giże - Dudki - Gąski (odcinek Giże- Dudki) od km 1+670 do km 3+170 oraz przebudowa drogi powiatowej nr 1826 N Kukowo -  Zajdy - Dudki od km 4+580 do km 7+760,8"</t>
  </si>
  <si>
    <t>1.6</t>
  </si>
  <si>
    <t>Załącznik Nr 1 do Uchwały Rady Powiatu w Olecku Nr  XXXIX/…….../10 z dnia 27 września 2010 r.</t>
  </si>
  <si>
    <t>Załącznik nr 2 do Uchwały Rady Powiatu w Olecku Nr XXXIX/......./10 z dnia 27 września 2010 roku</t>
  </si>
  <si>
    <t>Załącznik nr 3 do Uchwały Rady Powiatu w Olecku Nr XXXIX/ ……. /10 z dnia 27 września 2010 roku</t>
  </si>
  <si>
    <t>Załącznik nr 3a do Uchwały Rady Powiatu w Olecku Nr XXXIX/ 238 /10 z dnia 27 września 2010 roku</t>
  </si>
  <si>
    <t>Załącznik nr 4 do Uchwały Rady Powiatu w Olecku nr  XXXIX/........./10 z dnia 27 września 2010 roku</t>
  </si>
  <si>
    <t>Załącznik nr 5 do Uchwały Rady Powiatu w Olecku Nr  XXXIX/......./10  z dnia 27 września 2010 roku</t>
  </si>
  <si>
    <t>Załącznik nr 6 do uchwały Rady Powiatu w Olecku nr XXXIX/........./10  z dnia 27 września 2010 roku</t>
  </si>
  <si>
    <t>Załącznik Nr 7 do Uchwały Rady Powiatu w Olecku Nr XXXIX/....../10     z dnia  27 września 2010 roku</t>
  </si>
  <si>
    <t>Załącznik Nr 8 do uchwały Rady Powiatu Nr  XXXIX/……/10  z dnia 27 września 2010 r.</t>
  </si>
  <si>
    <t>Załącznik nr  9 do Uchwały Rady Powiatu w Olecku nr XXXIX /…./10  z dnia 27 września 2010 roku</t>
  </si>
  <si>
    <t>Załącznik nr 9a do Uchwały Rady Powiatu w Olecku Nr XXXIX/……/10 z dnia 27 września 2010 roku</t>
  </si>
  <si>
    <t>Tytuł projektu: "Modernizacja i doposażenie pracowni do kształcenia w zawodach hotelarskich i gastronomicznych - Pewnym krokiem w zawodową przyszłość" - realizowany przez Zespół Szkół Licealnych i Zawodowych w Olecku</t>
  </si>
  <si>
    <t xml:space="preserve">Poprawa infrastruktury komunikacyjnej ruchu turystycznego w ramach współpracy transgranicznej powiatu oleckiego z Rejonem Guriewsk </t>
  </si>
  <si>
    <t>Przewidywany stan na koniec roku</t>
  </si>
  <si>
    <t>Wyemitowane papiery wartościowe</t>
  </si>
  <si>
    <t>Kredyty</t>
  </si>
  <si>
    <t>Pożyczki</t>
  </si>
  <si>
    <t>Przyjęte depozyty</t>
  </si>
  <si>
    <t>Wymagalne zobowiązania:</t>
  </si>
  <si>
    <t>1) jednostek budżetowych,</t>
  </si>
  <si>
    <t>2) wynikające z:</t>
  </si>
  <si>
    <t>c) udzielonych poręczeń i gwarancji,</t>
  </si>
  <si>
    <t>d) innych tytułów,</t>
  </si>
  <si>
    <t>Łączna kwota długu na koniec roku budżetowego</t>
  </si>
  <si>
    <t>Procentowy udział długu w dochodach</t>
  </si>
  <si>
    <t>z opłat</t>
  </si>
  <si>
    <t>z majątku jednostki</t>
  </si>
  <si>
    <t>z udziału w podatkach</t>
  </si>
  <si>
    <t>Spłata zaciągniętych pożyczek, kredytów, w tym:</t>
  </si>
  <si>
    <t>D.</t>
  </si>
  <si>
    <t>0920</t>
  </si>
  <si>
    <t>0690</t>
  </si>
  <si>
    <t>0750</t>
  </si>
  <si>
    <t>0830</t>
  </si>
  <si>
    <t>0970</t>
  </si>
  <si>
    <t>0420</t>
  </si>
  <si>
    <t>0010</t>
  </si>
  <si>
    <t>0020</t>
  </si>
  <si>
    <t>2460</t>
  </si>
  <si>
    <t>2920</t>
  </si>
  <si>
    <t>- na zadania własne (§ 2130 i § 6430)</t>
  </si>
  <si>
    <t xml:space="preserve"> </t>
  </si>
  <si>
    <t xml:space="preserve">- w ramach porozumień (umów) z j.s.t </t>
  </si>
  <si>
    <t>podatek doch.od osób fizyczn.</t>
  </si>
  <si>
    <t>Poradnie psychologiczno-pedagogiczne</t>
  </si>
  <si>
    <t>Wydatki osob.nie zal. do wynagrodzeń</t>
  </si>
  <si>
    <t>Wydatki majątkowe</t>
  </si>
  <si>
    <t>Urzędy marszałkowskie</t>
  </si>
  <si>
    <t>Wydatki na zakupy inwestycyjne</t>
  </si>
  <si>
    <t>Priorytet: VII Promocja integracji społecznej</t>
  </si>
  <si>
    <t>Działanie 7.1 Rozwój i upowszwchnienie aktywnej integracji</t>
  </si>
  <si>
    <t>Działanie 7.2 Przeciwdziałanie wykluczeniu i wzmocnienie sektora ekonomii społecznej</t>
  </si>
  <si>
    <t>"Przebudowa drogi Nr 1857 N (dr.woj.nr 655)- Orłowo - Wronki - Połom - Straduny (dr.kraj.Nr 65) I etap na odcinku od km 15+200,14 do km 17+000,090 długości 1,79986 km"</t>
  </si>
  <si>
    <t>Poddziałanie 7.2.1 Aktywizacja zawodowa i społeczna osób zagrożonych wykluczeniem społecznym</t>
  </si>
  <si>
    <t>Usuwanie skutków klęsk żywiołowych</t>
  </si>
  <si>
    <t>- na zadania zlecone (§ 2110,  i § 6410)</t>
  </si>
  <si>
    <t>75478</t>
  </si>
  <si>
    <t>Tytuł projektu: "Szansa na lepszą przyszłość" - realizowany przez Powiatopwe Centrum Pomocy Rodzinie</t>
  </si>
  <si>
    <t>2.16</t>
  </si>
  <si>
    <t>Tytuł projektu: "Będę samodzielny" - realizowany przez Powiatowe Centrum Pomocy Rodzinie</t>
  </si>
  <si>
    <t>Tytuł projektu: "Będę samodzielny" - realizowany przez Powiatowy Urząd Pracy</t>
  </si>
  <si>
    <t>2.17</t>
  </si>
  <si>
    <t>2.18</t>
  </si>
  <si>
    <t>4580</t>
  </si>
  <si>
    <t>kary i odszkod.na rzecz os.fiz.</t>
  </si>
  <si>
    <t xml:space="preserve">dochody z najmu i dzierżawy składników majątkowych </t>
  </si>
  <si>
    <t>Kredyty zaciągane w bankach krajowych</t>
  </si>
  <si>
    <t>11.</t>
  </si>
  <si>
    <t>80123</t>
  </si>
  <si>
    <t>Licea profilowane</t>
  </si>
  <si>
    <t>Drogi publiczne powiatowe</t>
  </si>
  <si>
    <t xml:space="preserve"> - Gmina Świętajno</t>
  </si>
  <si>
    <t>4420</t>
  </si>
  <si>
    <t>Podróże służbowe zagraniczne</t>
  </si>
  <si>
    <t>3240</t>
  </si>
  <si>
    <t>Dział, rozdz.</t>
  </si>
  <si>
    <t>§</t>
  </si>
  <si>
    <t>010</t>
  </si>
  <si>
    <t>część równoważąca subwencji ogólnej dla powiatów</t>
  </si>
  <si>
    <t>75704</t>
  </si>
  <si>
    <t>Rozliczenie z tytułu poręczeń i gwarancji udzielonych przez Skarb Państwa lub jednostkę samorządu terytorialnego</t>
  </si>
  <si>
    <t>8020</t>
  </si>
  <si>
    <t>Wypłaty z tytułu gwarancji i poręczeń</t>
  </si>
  <si>
    <t>Wartość udzielonych poręczeń</t>
  </si>
  <si>
    <t>E.</t>
  </si>
  <si>
    <t>Spłata zobowiązań ( A+B+C+D+E)</t>
  </si>
  <si>
    <t>ROLNICTWO I ŁOWIECTWO</t>
  </si>
  <si>
    <t>01021</t>
  </si>
  <si>
    <t>3020</t>
  </si>
  <si>
    <t>bieżące</t>
  </si>
  <si>
    <t>majątkowe</t>
  </si>
  <si>
    <t>dotacje celowe otrzymane z gmin na zadania bieżące</t>
  </si>
  <si>
    <t>0470</t>
  </si>
  <si>
    <t>wpływy z opłat za zarząd nieruchomościami</t>
  </si>
  <si>
    <t xml:space="preserve">d) </t>
  </si>
  <si>
    <t xml:space="preserve">                                     </t>
  </si>
  <si>
    <t>Szkolenie członków korpusu służby cywilnej</t>
  </si>
  <si>
    <t>4550</t>
  </si>
  <si>
    <t>6207</t>
  </si>
  <si>
    <t>Szkol. prac.niebędących czł.sł.cywilnej</t>
  </si>
  <si>
    <t>Zakup leków i mat.medycznych</t>
  </si>
  <si>
    <t>Zakup środków żywności</t>
  </si>
  <si>
    <t>Pozostałe odsetki</t>
  </si>
  <si>
    <t>Nazwa zadania inwestycyjnego i okres realizacji w roku budżetowym</t>
  </si>
  <si>
    <t>Dotacje celowe z budżetu na dofinansowanie zadań zleconych do realizacji stowarzyszeniom</t>
  </si>
  <si>
    <t>4175</t>
  </si>
  <si>
    <t>4176</t>
  </si>
  <si>
    <t>Likwidacja barier architektonicznych - zakup i montaż krzesełka</t>
  </si>
  <si>
    <t>Przebudowa boiska kortowego na boisjo wielofunkcyjne wraz z lodowiskiem</t>
  </si>
  <si>
    <t>"Przebudowa drogi powiatowej Nr 1940 N na odcinku droga krajowa nr 65 Zatyki - Kijewo"</t>
  </si>
  <si>
    <t>Powiatoowe Centrum Pomocy Rodzinie w Olecku</t>
  </si>
  <si>
    <t>Dotyczczas poniesione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</si>
</sst>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 CE"/>
      <family val="2"/>
    </font>
    <font>
      <b/>
      <i/>
      <sz val="9"/>
      <name val="Arial CE"/>
      <family val="0"/>
    </font>
    <font>
      <b/>
      <sz val="9"/>
      <color indexed="10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49" fontId="11" fillId="0" borderId="1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1" fontId="11" fillId="0" borderId="3" xfId="0" applyNumberFormat="1" applyFont="1" applyBorder="1" applyAlignment="1">
      <alignment horizontal="center"/>
    </xf>
    <xf numFmtId="41" fontId="11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4" borderId="1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9" fillId="5" borderId="1" xfId="0" applyFont="1" applyFill="1" applyBorder="1" applyAlignment="1">
      <alignment wrapText="1"/>
    </xf>
    <xf numFmtId="0" fontId="7" fillId="4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49" fontId="9" fillId="2" borderId="1" xfId="0" applyNumberFormat="1" applyFont="1" applyFill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49" fontId="9" fillId="5" borderId="1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0" fontId="4" fillId="6" borderId="1" xfId="0" applyFont="1" applyFill="1" applyBorder="1" applyAlignment="1">
      <alignment wrapText="1"/>
    </xf>
    <xf numFmtId="0" fontId="11" fillId="0" borderId="1" xfId="0" applyFont="1" applyBorder="1" applyAlignment="1">
      <alignment/>
    </xf>
    <xf numFmtId="0" fontId="10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7" fillId="7" borderId="1" xfId="0" applyNumberFormat="1" applyFont="1" applyFill="1" applyBorder="1" applyAlignment="1">
      <alignment wrapText="1"/>
    </xf>
    <xf numFmtId="0" fontId="0" fillId="2" borderId="0" xfId="0" applyFill="1" applyAlignment="1">
      <alignment/>
    </xf>
    <xf numFmtId="0" fontId="10" fillId="6" borderId="1" xfId="0" applyFont="1" applyFill="1" applyBorder="1" applyAlignment="1">
      <alignment/>
    </xf>
    <xf numFmtId="41" fontId="11" fillId="0" borderId="3" xfId="0" applyNumberFormat="1" applyFont="1" applyBorder="1" applyAlignment="1">
      <alignment horizontal="left"/>
    </xf>
    <xf numFmtId="41" fontId="11" fillId="0" borderId="3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left"/>
    </xf>
    <xf numFmtId="0" fontId="10" fillId="6" borderId="1" xfId="0" applyFont="1" applyFill="1" applyBorder="1" applyAlignment="1">
      <alignment horizontal="center" vertical="center" wrapText="1"/>
    </xf>
    <xf numFmtId="41" fontId="11" fillId="7" borderId="1" xfId="0" applyNumberFormat="1" applyFont="1" applyFill="1" applyBorder="1" applyAlignment="1">
      <alignment horizontal="center" vertical="center"/>
    </xf>
    <xf numFmtId="41" fontId="11" fillId="6" borderId="1" xfId="0" applyNumberFormat="1" applyFont="1" applyFill="1" applyBorder="1" applyAlignment="1">
      <alignment horizontal="center" vertical="center"/>
    </xf>
    <xf numFmtId="41" fontId="11" fillId="6" borderId="3" xfId="0" applyNumberFormat="1" applyFont="1" applyFill="1" applyBorder="1" applyAlignment="1">
      <alignment horizontal="center" vertical="center"/>
    </xf>
    <xf numFmtId="41" fontId="11" fillId="6" borderId="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6" borderId="2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left"/>
    </xf>
    <xf numFmtId="49" fontId="11" fillId="0" borderId="2" xfId="0" applyNumberFormat="1" applyFont="1" applyBorder="1" applyAlignment="1">
      <alignment horizontal="center"/>
    </xf>
    <xf numFmtId="49" fontId="10" fillId="4" borderId="2" xfId="0" applyNumberFormat="1" applyFont="1" applyFill="1" applyBorder="1" applyAlignment="1">
      <alignment/>
    </xf>
    <xf numFmtId="49" fontId="11" fillId="4" borderId="1" xfId="0" applyNumberFormat="1" applyFont="1" applyFill="1" applyBorder="1" applyAlignment="1">
      <alignment horizontal="left"/>
    </xf>
    <xf numFmtId="49" fontId="10" fillId="6" borderId="2" xfId="0" applyNumberFormat="1" applyFont="1" applyFill="1" applyBorder="1" applyAlignment="1">
      <alignment/>
    </xf>
    <xf numFmtId="49" fontId="11" fillId="6" borderId="1" xfId="0" applyNumberFormat="1" applyFont="1" applyFill="1" applyBorder="1" applyAlignment="1">
      <alignment horizontal="left"/>
    </xf>
    <xf numFmtId="49" fontId="11" fillId="0" borderId="2" xfId="0" applyNumberFormat="1" applyFont="1" applyBorder="1" applyAlignment="1">
      <alignment/>
    </xf>
    <xf numFmtId="49" fontId="10" fillId="0" borderId="2" xfId="0" applyNumberFormat="1" applyFont="1" applyBorder="1" applyAlignment="1">
      <alignment/>
    </xf>
    <xf numFmtId="49" fontId="10" fillId="2" borderId="2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0" fillId="4" borderId="1" xfId="0" applyNumberFormat="1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/>
    </xf>
    <xf numFmtId="49" fontId="10" fillId="0" borderId="2" xfId="0" applyNumberFormat="1" applyFont="1" applyBorder="1" applyAlignment="1">
      <alignment horizontal="center"/>
    </xf>
    <xf numFmtId="49" fontId="10" fillId="4" borderId="2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9" fontId="10" fillId="4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1" fillId="0" borderId="2" xfId="0" applyFont="1" applyBorder="1" applyAlignment="1">
      <alignment horizontal="center"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9" fillId="2" borderId="2" xfId="0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3" fontId="7" fillId="4" borderId="1" xfId="0" applyNumberFormat="1" applyFont="1" applyFill="1" applyBorder="1" applyAlignment="1">
      <alignment/>
    </xf>
    <xf numFmtId="3" fontId="9" fillId="0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6" borderId="1" xfId="0" applyNumberFormat="1" applyFont="1" applyFill="1" applyBorder="1" applyAlignment="1">
      <alignment/>
    </xf>
    <xf numFmtId="3" fontId="10" fillId="6" borderId="5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/>
    </xf>
    <xf numFmtId="3" fontId="10" fillId="4" borderId="5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2" borderId="5" xfId="0" applyNumberFormat="1" applyFont="1" applyFill="1" applyBorder="1" applyAlignment="1">
      <alignment/>
    </xf>
    <xf numFmtId="3" fontId="10" fillId="2" borderId="1" xfId="0" applyNumberFormat="1" applyFont="1" applyFill="1" applyBorder="1" applyAlignment="1">
      <alignment/>
    </xf>
    <xf numFmtId="3" fontId="10" fillId="8" borderId="13" xfId="0" applyNumberFormat="1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3" fontId="11" fillId="2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wrapText="1"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0" fontId="11" fillId="0" borderId="0" xfId="0" applyFont="1" applyAlignment="1">
      <alignment wrapText="1"/>
    </xf>
    <xf numFmtId="3" fontId="11" fillId="0" borderId="1" xfId="0" applyNumberFormat="1" applyFont="1" applyBorder="1" applyAlignment="1">
      <alignment/>
    </xf>
    <xf numFmtId="0" fontId="0" fillId="0" borderId="2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49" fontId="10" fillId="6" borderId="2" xfId="0" applyNumberFormat="1" applyFont="1" applyFill="1" applyBorder="1" applyAlignment="1">
      <alignment horizontal="left"/>
    </xf>
    <xf numFmtId="3" fontId="11" fillId="2" borderId="5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 wrapText="1"/>
    </xf>
    <xf numFmtId="3" fontId="10" fillId="4" borderId="2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right"/>
    </xf>
    <xf numFmtId="3" fontId="10" fillId="4" borderId="5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>
      <alignment horizontal="right"/>
    </xf>
    <xf numFmtId="3" fontId="10" fillId="7" borderId="5" xfId="0" applyNumberFormat="1" applyFont="1" applyFill="1" applyBorder="1" applyAlignment="1">
      <alignment horizontal="right"/>
    </xf>
    <xf numFmtId="3" fontId="10" fillId="4" borderId="1" xfId="0" applyNumberFormat="1" applyFont="1" applyFill="1" applyBorder="1" applyAlignment="1">
      <alignment horizontal="left"/>
    </xf>
    <xf numFmtId="3" fontId="10" fillId="4" borderId="5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5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left"/>
    </xf>
    <xf numFmtId="3" fontId="10" fillId="2" borderId="5" xfId="0" applyNumberFormat="1" applyFont="1" applyFill="1" applyBorder="1" applyAlignment="1">
      <alignment horizontal="right"/>
    </xf>
    <xf numFmtId="3" fontId="11" fillId="0" borderId="5" xfId="0" applyNumberFormat="1" applyFont="1" applyBorder="1" applyAlignment="1">
      <alignment horizontal="right" wrapText="1"/>
    </xf>
    <xf numFmtId="3" fontId="10" fillId="7" borderId="5" xfId="0" applyNumberFormat="1" applyFont="1" applyFill="1" applyBorder="1" applyAlignment="1">
      <alignment horizontal="right" wrapText="1"/>
    </xf>
    <xf numFmtId="49" fontId="10" fillId="0" borderId="1" xfId="0" applyNumberFormat="1" applyFont="1" applyBorder="1" applyAlignment="1">
      <alignment/>
    </xf>
    <xf numFmtId="49" fontId="10" fillId="7" borderId="1" xfId="0" applyNumberFormat="1" applyFont="1" applyFill="1" applyBorder="1" applyAlignment="1">
      <alignment/>
    </xf>
    <xf numFmtId="49" fontId="10" fillId="7" borderId="2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49" fontId="14" fillId="0" borderId="1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0" fillId="7" borderId="1" xfId="0" applyNumberFormat="1" applyFont="1" applyFill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0" fillId="0" borderId="2" xfId="0" applyFont="1" applyBorder="1" applyAlignment="1">
      <alignment horizontal="center"/>
    </xf>
    <xf numFmtId="3" fontId="4" fillId="4" borderId="5" xfId="0" applyNumberFormat="1" applyFont="1" applyFill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49" fontId="7" fillId="7" borderId="1" xfId="0" applyNumberFormat="1" applyFont="1" applyFill="1" applyBorder="1" applyAlignment="1">
      <alignment wrapText="1"/>
    </xf>
    <xf numFmtId="49" fontId="7" fillId="7" borderId="1" xfId="0" applyNumberFormat="1" applyFont="1" applyFill="1" applyBorder="1" applyAlignment="1">
      <alignment horizontal="left" wrapText="1"/>
    </xf>
    <xf numFmtId="0" fontId="7" fillId="7" borderId="1" xfId="0" applyFont="1" applyFill="1" applyBorder="1" applyAlignment="1">
      <alignment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7" fillId="7" borderId="1" xfId="0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3" fontId="11" fillId="0" borderId="1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10" fontId="11" fillId="0" borderId="15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left" vertical="center" indent="1"/>
    </xf>
    <xf numFmtId="0" fontId="14" fillId="0" borderId="17" xfId="0" applyFont="1" applyBorder="1" applyAlignment="1">
      <alignment horizontal="left" vertical="center" wrapText="1" indent="1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 wrapText="1"/>
    </xf>
    <xf numFmtId="10" fontId="11" fillId="0" borderId="13" xfId="0" applyNumberFormat="1" applyFont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0" fontId="10" fillId="0" borderId="5" xfId="0" applyNumberFormat="1" applyFont="1" applyBorder="1" applyAlignment="1">
      <alignment/>
    </xf>
    <xf numFmtId="49" fontId="10" fillId="6" borderId="2" xfId="0" applyNumberFormat="1" applyFont="1" applyFill="1" applyBorder="1" applyAlignment="1">
      <alignment/>
    </xf>
    <xf numFmtId="49" fontId="10" fillId="6" borderId="1" xfId="0" applyNumberFormat="1" applyFont="1" applyFill="1" applyBorder="1" applyAlignment="1">
      <alignment horizontal="left"/>
    </xf>
    <xf numFmtId="3" fontId="10" fillId="6" borderId="1" xfId="0" applyNumberFormat="1" applyFont="1" applyFill="1" applyBorder="1" applyAlignment="1">
      <alignment/>
    </xf>
    <xf numFmtId="3" fontId="11" fillId="2" borderId="5" xfId="0" applyNumberFormat="1" applyFont="1" applyFill="1" applyBorder="1" applyAlignment="1">
      <alignment horizontal="center"/>
    </xf>
    <xf numFmtId="10" fontId="10" fillId="0" borderId="13" xfId="0" applyNumberFormat="1" applyFont="1" applyBorder="1" applyAlignment="1">
      <alignment/>
    </xf>
    <xf numFmtId="0" fontId="7" fillId="5" borderId="1" xfId="0" applyFont="1" applyFill="1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49" fontId="10" fillId="6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left"/>
    </xf>
    <xf numFmtId="49" fontId="11" fillId="2" borderId="2" xfId="0" applyNumberFormat="1" applyFont="1" applyFill="1" applyBorder="1" applyAlignment="1">
      <alignment horizontal="center"/>
    </xf>
    <xf numFmtId="41" fontId="11" fillId="0" borderId="14" xfId="0" applyNumberFormat="1" applyFont="1" applyBorder="1" applyAlignment="1">
      <alignment horizontal="center"/>
    </xf>
    <xf numFmtId="41" fontId="11" fillId="7" borderId="4" xfId="0" applyNumberFormat="1" applyFont="1" applyFill="1" applyBorder="1" applyAlignment="1">
      <alignment horizontal="center" vertical="center"/>
    </xf>
    <xf numFmtId="41" fontId="11" fillId="0" borderId="14" xfId="0" applyNumberFormat="1" applyFont="1" applyBorder="1" applyAlignment="1">
      <alignment horizontal="left"/>
    </xf>
    <xf numFmtId="0" fontId="11" fillId="0" borderId="1" xfId="0" applyFont="1" applyBorder="1" applyAlignment="1">
      <alignment/>
    </xf>
    <xf numFmtId="49" fontId="10" fillId="6" borderId="1" xfId="0" applyNumberFormat="1" applyFont="1" applyFill="1" applyBorder="1" applyAlignment="1">
      <alignment/>
    </xf>
    <xf numFmtId="41" fontId="11" fillId="0" borderId="4" xfId="0" applyNumberFormat="1" applyFont="1" applyBorder="1" applyAlignment="1">
      <alignment horizontal="left"/>
    </xf>
    <xf numFmtId="3" fontId="11" fillId="2" borderId="5" xfId="0" applyNumberFormat="1" applyFont="1" applyFill="1" applyBorder="1" applyAlignment="1">
      <alignment horizontal="right"/>
    </xf>
    <xf numFmtId="0" fontId="11" fillId="5" borderId="1" xfId="0" applyFont="1" applyFill="1" applyBorder="1" applyAlignment="1">
      <alignment/>
    </xf>
    <xf numFmtId="0" fontId="7" fillId="4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7" fillId="0" borderId="2" xfId="0" applyFont="1" applyBorder="1" applyAlignment="1">
      <alignment horizontal="right"/>
    </xf>
    <xf numFmtId="0" fontId="9" fillId="2" borderId="1" xfId="0" applyFont="1" applyFill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7" fillId="5" borderId="2" xfId="0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10" fillId="7" borderId="5" xfId="0" applyNumberFormat="1" applyFont="1" applyFill="1" applyBorder="1" applyAlignment="1">
      <alignment/>
    </xf>
    <xf numFmtId="3" fontId="7" fillId="7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0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1" fontId="11" fillId="7" borderId="3" xfId="0" applyNumberFormat="1" applyFont="1" applyFill="1" applyBorder="1" applyAlignment="1">
      <alignment horizontal="center" vertical="center"/>
    </xf>
    <xf numFmtId="41" fontId="10" fillId="7" borderId="22" xfId="0" applyNumberFormat="1" applyFont="1" applyFill="1" applyBorder="1" applyAlignment="1">
      <alignment horizontal="center"/>
    </xf>
    <xf numFmtId="41" fontId="10" fillId="7" borderId="23" xfId="0" applyNumberFormat="1" applyFont="1" applyFill="1" applyBorder="1" applyAlignment="1">
      <alignment horizontal="center"/>
    </xf>
    <xf numFmtId="3" fontId="10" fillId="6" borderId="5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1" xfId="0" applyFont="1" applyFill="1" applyBorder="1" applyAlignment="1">
      <alignment horizontal="left"/>
    </xf>
    <xf numFmtId="3" fontId="11" fillId="2" borderId="5" xfId="0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1" fontId="10" fillId="6" borderId="22" xfId="0" applyNumberFormat="1" applyFont="1" applyFill="1" applyBorder="1" applyAlignment="1">
      <alignment horizontal="center"/>
    </xf>
    <xf numFmtId="41" fontId="10" fillId="6" borderId="23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8" borderId="12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1" fillId="0" borderId="5" xfId="0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7" borderId="1" xfId="0" applyNumberFormat="1" applyFont="1" applyFill="1" applyBorder="1" applyAlignment="1">
      <alignment horizontal="center" vertical="center"/>
    </xf>
    <xf numFmtId="3" fontId="7" fillId="7" borderId="5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3" fontId="9" fillId="0" borderId="3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7" fillId="7" borderId="22" xfId="0" applyNumberFormat="1" applyFont="1" applyFill="1" applyBorder="1" applyAlignment="1">
      <alignment horizontal="center" vertical="center"/>
    </xf>
    <xf numFmtId="3" fontId="7" fillId="7" borderId="23" xfId="0" applyNumberFormat="1" applyFont="1" applyFill="1" applyBorder="1" applyAlignment="1">
      <alignment horizontal="center" vertical="center"/>
    </xf>
    <xf numFmtId="3" fontId="7" fillId="4" borderId="5" xfId="0" applyNumberFormat="1" applyFont="1" applyFill="1" applyBorder="1" applyAlignment="1">
      <alignment/>
    </xf>
    <xf numFmtId="3" fontId="9" fillId="0" borderId="5" xfId="0" applyNumberFormat="1" applyFont="1" applyBorder="1" applyAlignment="1">
      <alignment/>
    </xf>
    <xf numFmtId="3" fontId="7" fillId="5" borderId="5" xfId="0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/>
    </xf>
    <xf numFmtId="3" fontId="11" fillId="0" borderId="1" xfId="0" applyNumberFormat="1" applyFont="1" applyFill="1" applyBorder="1" applyAlignment="1">
      <alignment/>
    </xf>
    <xf numFmtId="0" fontId="10" fillId="2" borderId="2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wrapText="1"/>
    </xf>
    <xf numFmtId="3" fontId="7" fillId="5" borderId="1" xfId="0" applyNumberFormat="1" applyFont="1" applyFill="1" applyBorder="1" applyAlignment="1">
      <alignment/>
    </xf>
    <xf numFmtId="49" fontId="7" fillId="5" borderId="1" xfId="0" applyNumberFormat="1" applyFont="1" applyFill="1" applyBorder="1" applyAlignment="1">
      <alignment horizontal="left" wrapText="1"/>
    </xf>
    <xf numFmtId="49" fontId="10" fillId="6" borderId="1" xfId="0" applyNumberFormat="1" applyFont="1" applyFill="1" applyBorder="1" applyAlignment="1">
      <alignment horizontal="left" wrapText="1"/>
    </xf>
    <xf numFmtId="49" fontId="11" fillId="8" borderId="13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wrapText="1"/>
    </xf>
    <xf numFmtId="49" fontId="11" fillId="0" borderId="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4" xfId="0" applyNumberFormat="1" applyFont="1" applyBorder="1" applyAlignment="1">
      <alignment vertical="center" wrapText="1"/>
    </xf>
    <xf numFmtId="41" fontId="11" fillId="0" borderId="0" xfId="0" applyNumberFormat="1" applyFont="1" applyAlignment="1">
      <alignment/>
    </xf>
    <xf numFmtId="0" fontId="11" fillId="2" borderId="1" xfId="0" applyFont="1" applyFill="1" applyBorder="1" applyAlignment="1">
      <alignment horizontal="left"/>
    </xf>
    <xf numFmtId="3" fontId="11" fillId="5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/>
    </xf>
    <xf numFmtId="3" fontId="10" fillId="2" borderId="1" xfId="0" applyNumberFormat="1" applyFont="1" applyFill="1" applyBorder="1" applyAlignment="1">
      <alignment horizontal="right"/>
    </xf>
    <xf numFmtId="3" fontId="11" fillId="5" borderId="1" xfId="0" applyNumberFormat="1" applyFont="1" applyFill="1" applyBorder="1" applyAlignment="1">
      <alignment/>
    </xf>
    <xf numFmtId="3" fontId="11" fillId="5" borderId="5" xfId="0" applyNumberFormat="1" applyFont="1" applyFill="1" applyBorder="1" applyAlignment="1">
      <alignment/>
    </xf>
    <xf numFmtId="0" fontId="10" fillId="0" borderId="1" xfId="0" applyFont="1" applyBorder="1" applyAlignment="1">
      <alignment horizontal="left"/>
    </xf>
    <xf numFmtId="3" fontId="11" fillId="2" borderId="1" xfId="0" applyNumberFormat="1" applyFont="1" applyFill="1" applyBorder="1" applyAlignment="1">
      <alignment horizontal="left"/>
    </xf>
    <xf numFmtId="3" fontId="11" fillId="2" borderId="5" xfId="0" applyNumberFormat="1" applyFont="1" applyFill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3" fontId="10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18" fillId="5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" xfId="0" applyFont="1" applyBorder="1" applyAlignment="1">
      <alignment horizontal="left" wrapText="1"/>
    </xf>
    <xf numFmtId="3" fontId="11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5" borderId="5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49" fontId="11" fillId="0" borderId="24" xfId="0" applyNumberFormat="1" applyFont="1" applyBorder="1" applyAlignment="1">
      <alignment/>
    </xf>
    <xf numFmtId="49" fontId="10" fillId="0" borderId="3" xfId="0" applyNumberFormat="1" applyFont="1" applyBorder="1" applyAlignment="1">
      <alignment/>
    </xf>
    <xf numFmtId="49" fontId="11" fillId="0" borderId="3" xfId="0" applyNumberFormat="1" applyFont="1" applyBorder="1" applyAlignment="1">
      <alignment wrapText="1"/>
    </xf>
    <xf numFmtId="3" fontId="11" fillId="0" borderId="3" xfId="0" applyNumberFormat="1" applyFont="1" applyBorder="1" applyAlignment="1">
      <alignment/>
    </xf>
    <xf numFmtId="3" fontId="11" fillId="0" borderId="20" xfId="0" applyNumberFormat="1" applyFont="1" applyBorder="1" applyAlignment="1">
      <alignment horizontal="right"/>
    </xf>
    <xf numFmtId="0" fontId="7" fillId="4" borderId="25" xfId="0" applyFont="1" applyFill="1" applyBorder="1" applyAlignment="1">
      <alignment horizontal="center"/>
    </xf>
    <xf numFmtId="3" fontId="9" fillId="5" borderId="5" xfId="0" applyNumberFormat="1" applyFont="1" applyFill="1" applyBorder="1" applyAlignment="1">
      <alignment/>
    </xf>
    <xf numFmtId="3" fontId="7" fillId="6" borderId="5" xfId="0" applyNumberFormat="1" applyFont="1" applyFill="1" applyBorder="1" applyAlignment="1">
      <alignment/>
    </xf>
    <xf numFmtId="3" fontId="9" fillId="0" borderId="20" xfId="0" applyNumberFormat="1" applyFont="1" applyBorder="1" applyAlignment="1">
      <alignment/>
    </xf>
    <xf numFmtId="0" fontId="7" fillId="4" borderId="23" xfId="0" applyFont="1" applyFill="1" applyBorder="1" applyAlignment="1">
      <alignment horizontal="center" wrapText="1"/>
    </xf>
    <xf numFmtId="3" fontId="10" fillId="0" borderId="1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0" fontId="10" fillId="5" borderId="1" xfId="0" applyFont="1" applyFill="1" applyBorder="1" applyAlignment="1">
      <alignment/>
    </xf>
    <xf numFmtId="3" fontId="10" fillId="5" borderId="1" xfId="0" applyNumberFormat="1" applyFont="1" applyFill="1" applyBorder="1" applyAlignment="1">
      <alignment/>
    </xf>
    <xf numFmtId="3" fontId="11" fillId="0" borderId="26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3" fillId="9" borderId="1" xfId="0" applyFont="1" applyFill="1" applyBorder="1" applyAlignment="1">
      <alignment horizontal="center" vertical="center" wrapText="1"/>
    </xf>
    <xf numFmtId="0" fontId="10" fillId="3" borderId="27" xfId="0" applyFont="1" applyFill="1" applyBorder="1" applyAlignment="1" applyProtection="1">
      <alignment horizontal="center" vertical="center"/>
      <protection/>
    </xf>
    <xf numFmtId="3" fontId="10" fillId="4" borderId="1" xfId="0" applyNumberFormat="1" applyFont="1" applyFill="1" applyBorder="1" applyAlignment="1">
      <alignment/>
    </xf>
    <xf numFmtId="0" fontId="7" fillId="4" borderId="2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3" fontId="7" fillId="4" borderId="1" xfId="0" applyNumberFormat="1" applyFont="1" applyFill="1" applyBorder="1" applyAlignment="1">
      <alignment/>
    </xf>
    <xf numFmtId="49" fontId="10" fillId="5" borderId="1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wrapText="1"/>
    </xf>
    <xf numFmtId="3" fontId="7" fillId="5" borderId="5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3" fontId="7" fillId="4" borderId="5" xfId="0" applyNumberFormat="1" applyFont="1" applyFill="1" applyBorder="1" applyAlignment="1">
      <alignment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/>
    </xf>
    <xf numFmtId="3" fontId="11" fillId="5" borderId="1" xfId="0" applyNumberFormat="1" applyFont="1" applyFill="1" applyBorder="1" applyAlignment="1">
      <alignment/>
    </xf>
    <xf numFmtId="3" fontId="11" fillId="5" borderId="5" xfId="0" applyNumberFormat="1" applyFont="1" applyFill="1" applyBorder="1" applyAlignment="1">
      <alignment/>
    </xf>
    <xf numFmtId="0" fontId="10" fillId="2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/>
    </xf>
    <xf numFmtId="0" fontId="14" fillId="0" borderId="5" xfId="0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right"/>
    </xf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vertical="center" wrapText="1"/>
    </xf>
    <xf numFmtId="49" fontId="7" fillId="5" borderId="1" xfId="0" applyNumberFormat="1" applyFont="1" applyFill="1" applyBorder="1" applyAlignment="1">
      <alignment wrapText="1"/>
    </xf>
    <xf numFmtId="0" fontId="4" fillId="9" borderId="2" xfId="0" applyFont="1" applyFill="1" applyBorder="1" applyAlignment="1">
      <alignment horizontal="right"/>
    </xf>
    <xf numFmtId="0" fontId="12" fillId="9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3" fontId="4" fillId="9" borderId="1" xfId="0" applyNumberFormat="1" applyFont="1" applyFill="1" applyBorder="1" applyAlignment="1">
      <alignment/>
    </xf>
    <xf numFmtId="3" fontId="4" fillId="9" borderId="5" xfId="0" applyNumberFormat="1" applyFont="1" applyFill="1" applyBorder="1" applyAlignment="1">
      <alignment/>
    </xf>
    <xf numFmtId="0" fontId="7" fillId="5" borderId="12" xfId="0" applyFont="1" applyFill="1" applyBorder="1" applyAlignment="1">
      <alignment horizontal="right"/>
    </xf>
    <xf numFmtId="3" fontId="19" fillId="5" borderId="1" xfId="0" applyNumberFormat="1" applyFont="1" applyFill="1" applyBorder="1" applyAlignment="1">
      <alignment/>
    </xf>
    <xf numFmtId="3" fontId="19" fillId="5" borderId="5" xfId="0" applyNumberFormat="1" applyFont="1" applyFill="1" applyBorder="1" applyAlignment="1">
      <alignment/>
    </xf>
    <xf numFmtId="3" fontId="19" fillId="5" borderId="13" xfId="0" applyNumberFormat="1" applyFont="1" applyFill="1" applyBorder="1" applyAlignment="1">
      <alignment/>
    </xf>
    <xf numFmtId="49" fontId="4" fillId="4" borderId="2" xfId="0" applyNumberFormat="1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left" vertic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 applyAlignment="1" applyProtection="1">
      <alignment horizontal="center"/>
      <protection/>
    </xf>
    <xf numFmtId="0" fontId="7" fillId="5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left"/>
    </xf>
    <xf numFmtId="3" fontId="7" fillId="5" borderId="1" xfId="0" applyNumberFormat="1" applyFont="1" applyFill="1" applyBorder="1" applyAlignment="1">
      <alignment horizontal="right"/>
    </xf>
    <xf numFmtId="0" fontId="10" fillId="3" borderId="5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3" fontId="7" fillId="5" borderId="5" xfId="0" applyNumberFormat="1" applyFont="1" applyFill="1" applyBorder="1" applyAlignment="1">
      <alignment horizontal="right"/>
    </xf>
    <xf numFmtId="3" fontId="10" fillId="8" borderId="15" xfId="0" applyNumberFormat="1" applyFont="1" applyFill="1" applyBorder="1" applyAlignment="1">
      <alignment/>
    </xf>
    <xf numFmtId="3" fontId="10" fillId="4" borderId="5" xfId="0" applyNumberFormat="1" applyFont="1" applyFill="1" applyBorder="1" applyAlignment="1">
      <alignment/>
    </xf>
    <xf numFmtId="0" fontId="9" fillId="2" borderId="2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0" fontId="13" fillId="7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/>
    </xf>
    <xf numFmtId="3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right"/>
    </xf>
    <xf numFmtId="49" fontId="10" fillId="5" borderId="2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/>
    </xf>
    <xf numFmtId="3" fontId="7" fillId="6" borderId="1" xfId="0" applyNumberFormat="1" applyFont="1" applyFill="1" applyBorder="1" applyAlignment="1">
      <alignment/>
    </xf>
    <xf numFmtId="3" fontId="10" fillId="5" borderId="5" xfId="0" applyNumberFormat="1" applyFont="1" applyFill="1" applyBorder="1" applyAlignment="1">
      <alignment/>
    </xf>
    <xf numFmtId="3" fontId="4" fillId="4" borderId="5" xfId="0" applyNumberFormat="1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3" fontId="7" fillId="3" borderId="5" xfId="0" applyNumberFormat="1" applyFont="1" applyFill="1" applyBorder="1" applyAlignment="1">
      <alignment horizontal="right"/>
    </xf>
    <xf numFmtId="49" fontId="7" fillId="7" borderId="2" xfId="0" applyNumberFormat="1" applyFont="1" applyFill="1" applyBorder="1" applyAlignment="1">
      <alignment horizontal="center"/>
    </xf>
    <xf numFmtId="3" fontId="7" fillId="7" borderId="5" xfId="0" applyNumberFormat="1" applyFont="1" applyFill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0" fontId="7" fillId="7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3" fontId="7" fillId="7" borderId="5" xfId="0" applyNumberFormat="1" applyFont="1" applyFill="1" applyBorder="1" applyAlignment="1">
      <alignment horizontal="right"/>
    </xf>
    <xf numFmtId="0" fontId="7" fillId="7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wrapText="1"/>
    </xf>
    <xf numFmtId="3" fontId="7" fillId="3" borderId="13" xfId="0" applyNumberFormat="1" applyFont="1" applyFill="1" applyBorder="1" applyAlignment="1">
      <alignment horizontal="right"/>
    </xf>
    <xf numFmtId="3" fontId="7" fillId="3" borderId="15" xfId="0" applyNumberFormat="1" applyFont="1" applyFill="1" applyBorder="1" applyAlignment="1">
      <alignment horizontal="right"/>
    </xf>
    <xf numFmtId="3" fontId="10" fillId="4" borderId="22" xfId="0" applyNumberFormat="1" applyFont="1" applyFill="1" applyBorder="1" applyAlignment="1">
      <alignment/>
    </xf>
    <xf numFmtId="49" fontId="9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right"/>
    </xf>
    <xf numFmtId="3" fontId="9" fillId="2" borderId="5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wrapText="1"/>
    </xf>
    <xf numFmtId="49" fontId="10" fillId="7" borderId="1" xfId="0" applyNumberFormat="1" applyFont="1" applyFill="1" applyBorder="1" applyAlignment="1">
      <alignment/>
    </xf>
    <xf numFmtId="3" fontId="10" fillId="7" borderId="1" xfId="0" applyNumberFormat="1" applyFont="1" applyFill="1" applyBorder="1" applyAlignment="1">
      <alignment/>
    </xf>
    <xf numFmtId="3" fontId="10" fillId="4" borderId="13" xfId="0" applyNumberFormat="1" applyFont="1" applyFill="1" applyBorder="1" applyAlignment="1">
      <alignment/>
    </xf>
    <xf numFmtId="3" fontId="10" fillId="4" borderId="15" xfId="0" applyNumberFormat="1" applyFont="1" applyFill="1" applyBorder="1" applyAlignment="1">
      <alignment/>
    </xf>
    <xf numFmtId="41" fontId="11" fillId="2" borderId="1" xfId="0" applyNumberFormat="1" applyFont="1" applyFill="1" applyBorder="1" applyAlignment="1">
      <alignment horizontal="center"/>
    </xf>
    <xf numFmtId="41" fontId="11" fillId="2" borderId="1" xfId="0" applyNumberFormat="1" applyFont="1" applyFill="1" applyBorder="1" applyAlignment="1">
      <alignment horizontal="left"/>
    </xf>
    <xf numFmtId="41" fontId="11" fillId="4" borderId="1" xfId="0" applyNumberFormat="1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3" fillId="9" borderId="29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horizontal="center" vertical="center" wrapText="1"/>
    </xf>
    <xf numFmtId="0" fontId="13" fillId="9" borderId="32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10" fillId="9" borderId="27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49" fontId="19" fillId="5" borderId="13" xfId="0" applyNumberFormat="1" applyFont="1" applyFill="1" applyBorder="1" applyAlignment="1">
      <alignment horizontal="left"/>
    </xf>
    <xf numFmtId="49" fontId="11" fillId="0" borderId="1" xfId="0" applyNumberFormat="1" applyFont="1" applyBorder="1" applyAlignment="1">
      <alignment horizontal="left" wrapText="1"/>
    </xf>
    <xf numFmtId="49" fontId="11" fillId="0" borderId="1" xfId="0" applyNumberFormat="1" applyFont="1" applyBorder="1" applyAlignment="1">
      <alignment/>
    </xf>
    <xf numFmtId="49" fontId="19" fillId="5" borderId="1" xfId="0" applyNumberFormat="1" applyFont="1" applyFill="1" applyBorder="1" applyAlignment="1">
      <alignment horizontal="left"/>
    </xf>
    <xf numFmtId="0" fontId="19" fillId="5" borderId="1" xfId="0" applyFont="1" applyFill="1" applyBorder="1" applyAlignment="1">
      <alignment/>
    </xf>
    <xf numFmtId="0" fontId="10" fillId="3" borderId="29" xfId="0" applyFont="1" applyFill="1" applyBorder="1" applyAlignment="1" applyProtection="1">
      <alignment horizontal="center" vertical="center" wrapText="1"/>
      <protection/>
    </xf>
    <xf numFmtId="0" fontId="13" fillId="9" borderId="3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  <protection/>
    </xf>
    <xf numFmtId="0" fontId="10" fillId="3" borderId="33" xfId="0" applyFont="1" applyFill="1" applyBorder="1" applyAlignment="1" applyProtection="1">
      <alignment horizontal="center" vertical="center"/>
      <protection/>
    </xf>
    <xf numFmtId="0" fontId="10" fillId="3" borderId="2" xfId="0" applyFont="1" applyFill="1" applyBorder="1" applyAlignment="1" applyProtection="1">
      <alignment horizontal="center" vertical="center"/>
      <protection/>
    </xf>
    <xf numFmtId="0" fontId="10" fillId="3" borderId="27" xfId="0" applyFont="1" applyFill="1" applyBorder="1" applyAlignment="1" applyProtection="1">
      <alignment horizontal="center" vertical="center"/>
      <protection/>
    </xf>
    <xf numFmtId="0" fontId="10" fillId="3" borderId="27" xfId="0" applyFont="1" applyFill="1" applyBorder="1" applyAlignment="1" applyProtection="1">
      <alignment horizontal="center" vertical="center" wrapText="1"/>
      <protection/>
    </xf>
    <xf numFmtId="0" fontId="10" fillId="3" borderId="1" xfId="0" applyFont="1" applyFill="1" applyBorder="1" applyAlignment="1" applyProtection="1">
      <alignment horizontal="center" vertical="center" wrapText="1"/>
      <protection/>
    </xf>
    <xf numFmtId="0" fontId="11" fillId="0" borderId="4" xfId="0" applyFont="1" applyBorder="1" applyAlignment="1">
      <alignment horizontal="center" vertical="center"/>
    </xf>
    <xf numFmtId="41" fontId="11" fillId="0" borderId="3" xfId="0" applyNumberFormat="1" applyFont="1" applyBorder="1" applyAlignment="1">
      <alignment horizontal="center" vertical="center"/>
    </xf>
    <xf numFmtId="41" fontId="11" fillId="0" borderId="14" xfId="0" applyNumberFormat="1" applyFont="1" applyBorder="1" applyAlignment="1">
      <alignment horizontal="center" vertical="center"/>
    </xf>
    <xf numFmtId="41" fontId="11" fillId="0" borderId="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10" fillId="6" borderId="36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4" fillId="0" borderId="14" xfId="0" applyFont="1" applyBorder="1" applyAlignment="1">
      <alignment/>
    </xf>
    <xf numFmtId="0" fontId="14" fillId="0" borderId="4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wrapText="1"/>
    </xf>
    <xf numFmtId="41" fontId="10" fillId="6" borderId="41" xfId="0" applyNumberFormat="1" applyFont="1" applyFill="1" applyBorder="1" applyAlignment="1">
      <alignment horizontal="center"/>
    </xf>
    <xf numFmtId="41" fontId="10" fillId="6" borderId="42" xfId="0" applyNumberFormat="1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43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41" fontId="11" fillId="0" borderId="5" xfId="0" applyNumberFormat="1" applyFont="1" applyBorder="1" applyAlignment="1">
      <alignment horizontal="center" vertical="center" wrapText="1"/>
    </xf>
    <xf numFmtId="41" fontId="11" fillId="0" borderId="20" xfId="0" applyNumberFormat="1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41" fontId="11" fillId="0" borderId="20" xfId="0" applyNumberFormat="1" applyFont="1" applyBorder="1" applyAlignment="1">
      <alignment horizontal="left" vertical="center" wrapText="1"/>
    </xf>
    <xf numFmtId="41" fontId="11" fillId="0" borderId="28" xfId="0" applyNumberFormat="1" applyFont="1" applyBorder="1" applyAlignment="1">
      <alignment horizontal="left" vertical="center" wrapText="1"/>
    </xf>
    <xf numFmtId="41" fontId="11" fillId="0" borderId="26" xfId="0" applyNumberFormat="1" applyFont="1" applyBorder="1" applyAlignment="1">
      <alignment horizontal="left" vertical="center" wrapText="1"/>
    </xf>
    <xf numFmtId="41" fontId="11" fillId="0" borderId="3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vertical="center"/>
    </xf>
    <xf numFmtId="41" fontId="11" fillId="0" borderId="4" xfId="0" applyNumberFormat="1" applyFont="1" applyBorder="1" applyAlignment="1">
      <alignment vertical="center"/>
    </xf>
    <xf numFmtId="41" fontId="11" fillId="0" borderId="28" xfId="0" applyNumberFormat="1" applyFont="1" applyBorder="1" applyAlignment="1">
      <alignment horizontal="center" vertical="center" wrapText="1"/>
    </xf>
    <xf numFmtId="41" fontId="11" fillId="0" borderId="26" xfId="0" applyNumberFormat="1" applyFont="1" applyBorder="1" applyAlignment="1">
      <alignment horizontal="center" vertical="center" wrapText="1"/>
    </xf>
    <xf numFmtId="41" fontId="11" fillId="0" borderId="24" xfId="0" applyNumberFormat="1" applyFont="1" applyBorder="1" applyAlignment="1">
      <alignment horizontal="center" vertical="center"/>
    </xf>
    <xf numFmtId="41" fontId="11" fillId="0" borderId="34" xfId="0" applyNumberFormat="1" applyFont="1" applyBorder="1" applyAlignment="1">
      <alignment horizontal="center" vertical="center"/>
    </xf>
    <xf numFmtId="41" fontId="11" fillId="0" borderId="3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1" fontId="11" fillId="2" borderId="3" xfId="0" applyNumberFormat="1" applyFont="1" applyFill="1" applyBorder="1" applyAlignment="1">
      <alignment horizontal="center" vertical="center"/>
    </xf>
    <xf numFmtId="41" fontId="11" fillId="2" borderId="14" xfId="0" applyNumberFormat="1" applyFont="1" applyFill="1" applyBorder="1" applyAlignment="1">
      <alignment horizontal="center" vertical="center"/>
    </xf>
    <xf numFmtId="41" fontId="11" fillId="2" borderId="4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3" fillId="7" borderId="32" xfId="0" applyFont="1" applyFill="1" applyBorder="1" applyAlignment="1">
      <alignment horizontal="center"/>
    </xf>
    <xf numFmtId="0" fontId="13" fillId="7" borderId="36" xfId="0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3" fillId="7" borderId="27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/>
    </xf>
    <xf numFmtId="0" fontId="13" fillId="7" borderId="27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3" fillId="7" borderId="32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13" fillId="7" borderId="34" xfId="0" applyFont="1" applyFill="1" applyBorder="1" applyAlignment="1">
      <alignment horizontal="center" vertical="center" wrapText="1"/>
    </xf>
    <xf numFmtId="0" fontId="13" fillId="7" borderId="35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42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4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1" fontId="10" fillId="7" borderId="41" xfId="0" applyNumberFormat="1" applyFont="1" applyFill="1" applyBorder="1" applyAlignment="1">
      <alignment horizontal="center"/>
    </xf>
    <xf numFmtId="41" fontId="10" fillId="7" borderId="42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0" fontId="11" fillId="7" borderId="5" xfId="0" applyFont="1" applyFill="1" applyBorder="1" applyAlignment="1">
      <alignment horizontal="left" wrapText="1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11" fillId="0" borderId="0" xfId="0" applyFont="1" applyAlignment="1">
      <alignment horizontal="center" wrapText="1"/>
    </xf>
    <xf numFmtId="0" fontId="11" fillId="7" borderId="1" xfId="0" applyFont="1" applyFill="1" applyBorder="1" applyAlignment="1">
      <alignment horizontal="left"/>
    </xf>
    <xf numFmtId="0" fontId="11" fillId="7" borderId="5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/>
    </xf>
    <xf numFmtId="0" fontId="10" fillId="6" borderId="33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0" fillId="6" borderId="1" xfId="0" applyFont="1" applyFill="1" applyBorder="1" applyAlignment="1">
      <alignment horizontal="left" vertical="center" wrapText="1"/>
    </xf>
    <xf numFmtId="0" fontId="10" fillId="6" borderId="5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1" fillId="0" borderId="30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1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10" fillId="4" borderId="50" xfId="0" applyNumberFormat="1" applyFont="1" applyFill="1" applyBorder="1" applyAlignment="1">
      <alignment horizontal="center"/>
    </xf>
    <xf numFmtId="49" fontId="10" fillId="4" borderId="22" xfId="0" applyNumberFormat="1" applyFont="1" applyFill="1" applyBorder="1" applyAlignment="1">
      <alignment horizontal="center"/>
    </xf>
    <xf numFmtId="0" fontId="10" fillId="6" borderId="29" xfId="0" applyFont="1" applyFill="1" applyBorder="1" applyAlignment="1">
      <alignment horizontal="center" wrapText="1"/>
    </xf>
    <xf numFmtId="0" fontId="10" fillId="6" borderId="5" xfId="0" applyFont="1" applyFill="1" applyBorder="1" applyAlignment="1">
      <alignment horizontal="center" wrapText="1"/>
    </xf>
    <xf numFmtId="0" fontId="7" fillId="6" borderId="27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6" borderId="27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0" fillId="6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  <xf numFmtId="0" fontId="4" fillId="6" borderId="33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top" wrapText="1"/>
    </xf>
    <xf numFmtId="0" fontId="7" fillId="5" borderId="17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7" fillId="4" borderId="2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7" borderId="2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5" borderId="40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6" borderId="27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7" fillId="6" borderId="2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2"/>
  <sheetViews>
    <sheetView zoomScaleSheetLayoutView="100" workbookViewId="0" topLeftCell="A1">
      <selection activeCell="G8" sqref="G8"/>
    </sheetView>
  </sheetViews>
  <sheetFormatPr defaultColWidth="9.00390625" defaultRowHeight="12.75"/>
  <cols>
    <col min="1" max="1" width="4.375" style="11" customWidth="1"/>
    <col min="2" max="2" width="34.375" style="0" customWidth="1"/>
    <col min="3" max="3" width="4.875" style="0" customWidth="1"/>
    <col min="4" max="4" width="7.125" style="0" customWidth="1"/>
    <col min="5" max="5" width="5.625" style="0" customWidth="1"/>
    <col min="6" max="6" width="10.625" style="0" customWidth="1"/>
    <col min="7" max="7" width="10.125" style="0" customWidth="1"/>
    <col min="8" max="8" width="10.375" style="0" customWidth="1"/>
    <col min="9" max="9" width="10.875" style="0" customWidth="1"/>
    <col min="10" max="10" width="10.00390625" style="0" customWidth="1"/>
    <col min="11" max="11" width="10.25390625" style="0" customWidth="1"/>
  </cols>
  <sheetData>
    <row r="1" ht="10.5" customHeight="1"/>
    <row r="2" spans="1:11" s="31" customFormat="1" ht="15" customHeight="1">
      <c r="A2" s="140"/>
      <c r="B2" s="140"/>
      <c r="C2" s="539" t="s">
        <v>885</v>
      </c>
      <c r="D2" s="539"/>
      <c r="E2" s="539"/>
      <c r="F2" s="539"/>
      <c r="G2" s="539"/>
      <c r="H2" s="539"/>
      <c r="I2" s="539"/>
      <c r="J2" s="539"/>
      <c r="K2" s="539"/>
    </row>
    <row r="3" spans="1:11" s="31" customFormat="1" ht="20.25" customHeight="1">
      <c r="A3" s="140"/>
      <c r="B3" s="530" t="s">
        <v>214</v>
      </c>
      <c r="C3" s="530"/>
      <c r="D3" s="530"/>
      <c r="E3" s="530"/>
      <c r="F3" s="530"/>
      <c r="G3" s="530"/>
      <c r="H3" s="530"/>
      <c r="I3" s="530"/>
      <c r="J3" s="530"/>
      <c r="K3" s="530"/>
    </row>
    <row r="4" spans="1:11" s="31" customFormat="1" ht="9" customHeight="1" thickBot="1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s="31" customFormat="1" ht="28.5" customHeight="1">
      <c r="A5" s="540" t="s">
        <v>650</v>
      </c>
      <c r="B5" s="405" t="s">
        <v>869</v>
      </c>
      <c r="C5" s="542" t="s">
        <v>614</v>
      </c>
      <c r="D5" s="542"/>
      <c r="E5" s="542"/>
      <c r="F5" s="543" t="s">
        <v>11</v>
      </c>
      <c r="G5" s="543" t="s">
        <v>335</v>
      </c>
      <c r="H5" s="543"/>
      <c r="I5" s="543" t="s">
        <v>337</v>
      </c>
      <c r="J5" s="543" t="s">
        <v>599</v>
      </c>
      <c r="K5" s="536"/>
    </row>
    <row r="6" spans="1:11" s="31" customFormat="1" ht="25.5" customHeight="1">
      <c r="A6" s="541"/>
      <c r="B6" s="447" t="s">
        <v>791</v>
      </c>
      <c r="C6" s="447" t="s">
        <v>792</v>
      </c>
      <c r="D6" s="449" t="s">
        <v>619</v>
      </c>
      <c r="E6" s="447" t="s">
        <v>961</v>
      </c>
      <c r="F6" s="544"/>
      <c r="G6" s="450" t="s">
        <v>218</v>
      </c>
      <c r="H6" s="450" t="s">
        <v>336</v>
      </c>
      <c r="I6" s="544"/>
      <c r="J6" s="448" t="s">
        <v>974</v>
      </c>
      <c r="K6" s="455" t="s">
        <v>975</v>
      </c>
    </row>
    <row r="7" spans="1:11" s="139" customFormat="1" ht="12" customHeight="1">
      <c r="A7" s="456">
        <v>1</v>
      </c>
      <c r="B7" s="451">
        <v>2</v>
      </c>
      <c r="C7" s="451">
        <v>3</v>
      </c>
      <c r="D7" s="451">
        <v>4</v>
      </c>
      <c r="E7" s="451">
        <v>5</v>
      </c>
      <c r="F7" s="451">
        <v>7</v>
      </c>
      <c r="G7" s="451"/>
      <c r="H7" s="451"/>
      <c r="I7" s="451"/>
      <c r="J7" s="451">
        <v>8</v>
      </c>
      <c r="K7" s="457">
        <v>9</v>
      </c>
    </row>
    <row r="8" spans="1:11" s="6" customFormat="1" ht="18.75" customHeight="1">
      <c r="A8" s="256" t="s">
        <v>728</v>
      </c>
      <c r="B8" s="46" t="s">
        <v>793</v>
      </c>
      <c r="C8" s="52" t="s">
        <v>962</v>
      </c>
      <c r="D8" s="55"/>
      <c r="E8" s="55"/>
      <c r="F8" s="144">
        <f aca="true" t="shared" si="0" ref="F8:K8">F9+F11</f>
        <v>62300</v>
      </c>
      <c r="G8" s="144">
        <f t="shared" si="0"/>
        <v>0</v>
      </c>
      <c r="H8" s="144">
        <f t="shared" si="0"/>
        <v>0</v>
      </c>
      <c r="I8" s="144">
        <f t="shared" si="0"/>
        <v>62300</v>
      </c>
      <c r="J8" s="144">
        <f t="shared" si="0"/>
        <v>62300</v>
      </c>
      <c r="K8" s="334">
        <f t="shared" si="0"/>
        <v>0</v>
      </c>
    </row>
    <row r="9" spans="1:11" s="6" customFormat="1" ht="24" customHeight="1">
      <c r="A9" s="432" t="s">
        <v>794</v>
      </c>
      <c r="B9" s="435" t="s">
        <v>625</v>
      </c>
      <c r="C9" s="434"/>
      <c r="D9" s="346" t="s">
        <v>363</v>
      </c>
      <c r="E9" s="48"/>
      <c r="F9" s="142">
        <f aca="true" t="shared" si="1" ref="F9:K9">F10</f>
        <v>61000</v>
      </c>
      <c r="G9" s="142">
        <f t="shared" si="1"/>
        <v>0</v>
      </c>
      <c r="H9" s="142">
        <f t="shared" si="1"/>
        <v>0</v>
      </c>
      <c r="I9" s="142">
        <f t="shared" si="1"/>
        <v>61000</v>
      </c>
      <c r="J9" s="142">
        <f t="shared" si="1"/>
        <v>61000</v>
      </c>
      <c r="K9" s="336">
        <f t="shared" si="1"/>
        <v>0</v>
      </c>
    </row>
    <row r="10" spans="1:11" ht="22.5" customHeight="1">
      <c r="A10" s="243"/>
      <c r="B10" s="22" t="s">
        <v>805</v>
      </c>
      <c r="C10" s="51"/>
      <c r="D10" s="51"/>
      <c r="E10" s="50">
        <v>2110</v>
      </c>
      <c r="F10" s="143">
        <v>61000</v>
      </c>
      <c r="G10" s="143"/>
      <c r="H10" s="143"/>
      <c r="I10" s="143">
        <f>F10+G10-H10</f>
        <v>61000</v>
      </c>
      <c r="J10" s="143">
        <f>I10</f>
        <v>61000</v>
      </c>
      <c r="K10" s="335"/>
    </row>
    <row r="11" spans="1:11" ht="18" customHeight="1">
      <c r="A11" s="432" t="s">
        <v>797</v>
      </c>
      <c r="B11" s="433" t="s">
        <v>421</v>
      </c>
      <c r="C11" s="346"/>
      <c r="D11" s="346" t="s">
        <v>798</v>
      </c>
      <c r="E11" s="60"/>
      <c r="F11" s="142">
        <f aca="true" t="shared" si="2" ref="F11:K11">F12</f>
        <v>1300</v>
      </c>
      <c r="G11" s="142">
        <f t="shared" si="2"/>
        <v>0</v>
      </c>
      <c r="H11" s="142">
        <f t="shared" si="2"/>
        <v>0</v>
      </c>
      <c r="I11" s="142">
        <f t="shared" si="2"/>
        <v>1300</v>
      </c>
      <c r="J11" s="142">
        <f t="shared" si="2"/>
        <v>1300</v>
      </c>
      <c r="K11" s="336">
        <f t="shared" si="2"/>
        <v>0</v>
      </c>
    </row>
    <row r="12" spans="1:11" ht="15" customHeight="1">
      <c r="A12" s="243"/>
      <c r="B12" s="22" t="s">
        <v>799</v>
      </c>
      <c r="C12" s="51"/>
      <c r="D12" s="51"/>
      <c r="E12" s="51" t="s">
        <v>916</v>
      </c>
      <c r="F12" s="143">
        <v>1300</v>
      </c>
      <c r="G12" s="143"/>
      <c r="H12" s="143"/>
      <c r="I12" s="143">
        <f aca="true" t="shared" si="3" ref="I12:I77">F12+G12-H12</f>
        <v>1300</v>
      </c>
      <c r="J12" s="143">
        <f>I12</f>
        <v>1300</v>
      </c>
      <c r="K12" s="335"/>
    </row>
    <row r="13" spans="1:11" ht="18.75" customHeight="1">
      <c r="A13" s="256" t="s">
        <v>729</v>
      </c>
      <c r="B13" s="46" t="s">
        <v>833</v>
      </c>
      <c r="C13" s="52" t="s">
        <v>364</v>
      </c>
      <c r="D13" s="52"/>
      <c r="E13" s="52"/>
      <c r="F13" s="144">
        <f aca="true" t="shared" si="4" ref="F13:K14">F14</f>
        <v>156228</v>
      </c>
      <c r="G13" s="144">
        <f t="shared" si="4"/>
        <v>0</v>
      </c>
      <c r="H13" s="144">
        <f t="shared" si="4"/>
        <v>0</v>
      </c>
      <c r="I13" s="144">
        <f t="shared" si="4"/>
        <v>156228</v>
      </c>
      <c r="J13" s="144">
        <f t="shared" si="4"/>
        <v>156228</v>
      </c>
      <c r="K13" s="334">
        <f t="shared" si="4"/>
        <v>0</v>
      </c>
    </row>
    <row r="14" spans="1:11" ht="15.75" customHeight="1">
      <c r="A14" s="432" t="s">
        <v>794</v>
      </c>
      <c r="B14" s="433" t="s">
        <v>874</v>
      </c>
      <c r="C14" s="346"/>
      <c r="D14" s="346" t="s">
        <v>875</v>
      </c>
      <c r="E14" s="60"/>
      <c r="F14" s="142">
        <f t="shared" si="4"/>
        <v>156228</v>
      </c>
      <c r="G14" s="142">
        <f t="shared" si="4"/>
        <v>0</v>
      </c>
      <c r="H14" s="142">
        <f t="shared" si="4"/>
        <v>0</v>
      </c>
      <c r="I14" s="142">
        <f t="shared" si="4"/>
        <v>156228</v>
      </c>
      <c r="J14" s="142">
        <f t="shared" si="4"/>
        <v>156228</v>
      </c>
      <c r="K14" s="336">
        <f t="shared" si="4"/>
        <v>0</v>
      </c>
    </row>
    <row r="15" spans="1:11" ht="24" customHeight="1">
      <c r="A15" s="257"/>
      <c r="B15" s="45" t="s">
        <v>534</v>
      </c>
      <c r="C15" s="258"/>
      <c r="D15" s="258"/>
      <c r="E15" s="53" t="s">
        <v>923</v>
      </c>
      <c r="F15" s="143">
        <v>156228</v>
      </c>
      <c r="G15" s="143"/>
      <c r="H15" s="143"/>
      <c r="I15" s="143">
        <f t="shared" si="3"/>
        <v>156228</v>
      </c>
      <c r="J15" s="143">
        <f>I15</f>
        <v>156228</v>
      </c>
      <c r="K15" s="335"/>
    </row>
    <row r="16" spans="1:11" ht="20.25" customHeight="1">
      <c r="A16" s="256" t="s">
        <v>731</v>
      </c>
      <c r="B16" s="46" t="s">
        <v>800</v>
      </c>
      <c r="C16" s="52" t="s">
        <v>368</v>
      </c>
      <c r="D16" s="52"/>
      <c r="E16" s="52"/>
      <c r="F16" s="144">
        <f aca="true" t="shared" si="5" ref="F16:K16">F17</f>
        <v>9521125</v>
      </c>
      <c r="G16" s="144">
        <f t="shared" si="5"/>
        <v>0</v>
      </c>
      <c r="H16" s="144">
        <f t="shared" si="5"/>
        <v>103880</v>
      </c>
      <c r="I16" s="144">
        <f t="shared" si="5"/>
        <v>9417245</v>
      </c>
      <c r="J16" s="144">
        <f t="shared" si="5"/>
        <v>18492</v>
      </c>
      <c r="K16" s="334">
        <f t="shared" si="5"/>
        <v>9398753</v>
      </c>
    </row>
    <row r="17" spans="1:11" ht="18" customHeight="1">
      <c r="A17" s="432" t="s">
        <v>794</v>
      </c>
      <c r="B17" s="433" t="s">
        <v>955</v>
      </c>
      <c r="C17" s="346"/>
      <c r="D17" s="346" t="s">
        <v>370</v>
      </c>
      <c r="E17" s="60"/>
      <c r="F17" s="142">
        <f aca="true" t="shared" si="6" ref="F17:K17">SUM(F18:F24)</f>
        <v>9521125</v>
      </c>
      <c r="G17" s="142">
        <f t="shared" si="6"/>
        <v>0</v>
      </c>
      <c r="H17" s="142">
        <f t="shared" si="6"/>
        <v>103880</v>
      </c>
      <c r="I17" s="142">
        <f t="shared" si="6"/>
        <v>9417245</v>
      </c>
      <c r="J17" s="142">
        <f t="shared" si="6"/>
        <v>18492</v>
      </c>
      <c r="K17" s="336">
        <f t="shared" si="6"/>
        <v>9398753</v>
      </c>
    </row>
    <row r="18" spans="1:11" ht="21.75" customHeight="1">
      <c r="A18" s="243"/>
      <c r="B18" s="22" t="s">
        <v>801</v>
      </c>
      <c r="C18" s="51"/>
      <c r="D18" s="51"/>
      <c r="E18" s="51" t="s">
        <v>917</v>
      </c>
      <c r="F18" s="143">
        <v>8000</v>
      </c>
      <c r="G18" s="143"/>
      <c r="H18" s="143"/>
      <c r="I18" s="143">
        <f t="shared" si="3"/>
        <v>8000</v>
      </c>
      <c r="J18" s="143">
        <f>I18</f>
        <v>8000</v>
      </c>
      <c r="K18" s="335"/>
    </row>
    <row r="19" spans="1:11" ht="16.5" customHeight="1">
      <c r="A19" s="243"/>
      <c r="B19" s="22" t="s">
        <v>796</v>
      </c>
      <c r="C19" s="51"/>
      <c r="D19" s="51"/>
      <c r="E19" s="51" t="s">
        <v>915</v>
      </c>
      <c r="F19" s="143">
        <v>400</v>
      </c>
      <c r="G19" s="143"/>
      <c r="H19" s="143"/>
      <c r="I19" s="143">
        <f t="shared" si="3"/>
        <v>400</v>
      </c>
      <c r="J19" s="143">
        <f>I19</f>
        <v>400</v>
      </c>
      <c r="K19" s="335"/>
    </row>
    <row r="20" spans="1:11" ht="33" customHeight="1">
      <c r="A20" s="243"/>
      <c r="B20" s="22" t="s">
        <v>329</v>
      </c>
      <c r="C20" s="51"/>
      <c r="D20" s="51"/>
      <c r="E20" s="51" t="s">
        <v>93</v>
      </c>
      <c r="F20" s="143">
        <v>10092</v>
      </c>
      <c r="G20" s="143"/>
      <c r="H20" s="143"/>
      <c r="I20" s="143">
        <f t="shared" si="3"/>
        <v>10092</v>
      </c>
      <c r="J20" s="143">
        <f>I20</f>
        <v>10092</v>
      </c>
      <c r="K20" s="335"/>
    </row>
    <row r="21" spans="1:11" ht="33.75" customHeight="1">
      <c r="A21" s="243"/>
      <c r="B21" s="22" t="s">
        <v>811</v>
      </c>
      <c r="C21" s="51"/>
      <c r="D21" s="51"/>
      <c r="E21" s="51" t="s">
        <v>983</v>
      </c>
      <c r="F21" s="143">
        <v>4033875</v>
      </c>
      <c r="G21" s="143"/>
      <c r="H21" s="143"/>
      <c r="I21" s="143">
        <f t="shared" si="3"/>
        <v>4033875</v>
      </c>
      <c r="J21" s="143"/>
      <c r="K21" s="335">
        <f>I21</f>
        <v>4033875</v>
      </c>
    </row>
    <row r="22" spans="1:11" ht="46.5" customHeight="1">
      <c r="A22" s="243"/>
      <c r="B22" s="22" t="s">
        <v>278</v>
      </c>
      <c r="C22" s="51"/>
      <c r="D22" s="51"/>
      <c r="E22" s="51" t="s">
        <v>338</v>
      </c>
      <c r="F22" s="143">
        <v>100000</v>
      </c>
      <c r="G22" s="143"/>
      <c r="H22" s="143"/>
      <c r="I22" s="143">
        <f t="shared" si="3"/>
        <v>100000</v>
      </c>
      <c r="J22" s="143"/>
      <c r="K22" s="335">
        <f>I22</f>
        <v>100000</v>
      </c>
    </row>
    <row r="23" spans="1:11" ht="35.25" customHeight="1">
      <c r="A23" s="243"/>
      <c r="B23" s="22" t="s">
        <v>329</v>
      </c>
      <c r="C23" s="51"/>
      <c r="D23" s="51"/>
      <c r="E23" s="51" t="s">
        <v>310</v>
      </c>
      <c r="F23" s="143">
        <v>3001358</v>
      </c>
      <c r="G23" s="143"/>
      <c r="H23" s="143">
        <v>38480</v>
      </c>
      <c r="I23" s="143">
        <f t="shared" si="3"/>
        <v>2962878</v>
      </c>
      <c r="J23" s="143"/>
      <c r="K23" s="335">
        <f>I23</f>
        <v>2962878</v>
      </c>
    </row>
    <row r="24" spans="1:11" ht="34.5" customHeight="1">
      <c r="A24" s="243"/>
      <c r="B24" s="22" t="s">
        <v>298</v>
      </c>
      <c r="C24" s="51"/>
      <c r="D24" s="51"/>
      <c r="E24" s="51" t="s">
        <v>297</v>
      </c>
      <c r="F24" s="143">
        <v>2367400</v>
      </c>
      <c r="G24" s="143"/>
      <c r="H24" s="143">
        <v>65400</v>
      </c>
      <c r="I24" s="143">
        <f t="shared" si="3"/>
        <v>2302000</v>
      </c>
      <c r="J24" s="143"/>
      <c r="K24" s="335">
        <f>I24</f>
        <v>2302000</v>
      </c>
    </row>
    <row r="25" spans="1:11" ht="27.75" customHeight="1">
      <c r="A25" s="256" t="s">
        <v>733</v>
      </c>
      <c r="B25" s="46" t="s">
        <v>281</v>
      </c>
      <c r="C25" s="52" t="s">
        <v>379</v>
      </c>
      <c r="D25" s="54"/>
      <c r="E25" s="54"/>
      <c r="F25" s="144">
        <f aca="true" t="shared" si="7" ref="F25:K25">F26</f>
        <v>1483429</v>
      </c>
      <c r="G25" s="144">
        <f t="shared" si="7"/>
        <v>0</v>
      </c>
      <c r="H25" s="144">
        <f t="shared" si="7"/>
        <v>0</v>
      </c>
      <c r="I25" s="144">
        <f t="shared" si="7"/>
        <v>1483429</v>
      </c>
      <c r="J25" s="144">
        <f t="shared" si="7"/>
        <v>178860</v>
      </c>
      <c r="K25" s="334">
        <f t="shared" si="7"/>
        <v>1304569</v>
      </c>
    </row>
    <row r="26" spans="1:11" ht="24" customHeight="1">
      <c r="A26" s="432" t="s">
        <v>794</v>
      </c>
      <c r="B26" s="433" t="s">
        <v>803</v>
      </c>
      <c r="C26" s="346"/>
      <c r="D26" s="346" t="s">
        <v>392</v>
      </c>
      <c r="E26" s="60"/>
      <c r="F26" s="142">
        <f aca="true" t="shared" si="8" ref="F26:K26">SUM(F27:F32)</f>
        <v>1483429</v>
      </c>
      <c r="G26" s="142">
        <f t="shared" si="8"/>
        <v>0</v>
      </c>
      <c r="H26" s="142">
        <f t="shared" si="8"/>
        <v>0</v>
      </c>
      <c r="I26" s="142">
        <f t="shared" si="8"/>
        <v>1483429</v>
      </c>
      <c r="J26" s="142">
        <f t="shared" si="8"/>
        <v>178860</v>
      </c>
      <c r="K26" s="336">
        <f t="shared" si="8"/>
        <v>1304569</v>
      </c>
    </row>
    <row r="27" spans="1:11" ht="18" customHeight="1">
      <c r="A27" s="260"/>
      <c r="B27" s="22" t="s">
        <v>978</v>
      </c>
      <c r="C27" s="259"/>
      <c r="D27" s="51"/>
      <c r="E27" s="51" t="s">
        <v>977</v>
      </c>
      <c r="F27" s="143">
        <v>2691</v>
      </c>
      <c r="G27" s="143"/>
      <c r="H27" s="143"/>
      <c r="I27" s="143">
        <f t="shared" si="3"/>
        <v>2691</v>
      </c>
      <c r="J27" s="143">
        <f>I27</f>
        <v>2691</v>
      </c>
      <c r="K27" s="335"/>
    </row>
    <row r="28" spans="1:11" ht="22.5" customHeight="1">
      <c r="A28" s="243"/>
      <c r="B28" s="22" t="s">
        <v>801</v>
      </c>
      <c r="C28" s="51"/>
      <c r="D28" s="51"/>
      <c r="E28" s="51" t="s">
        <v>917</v>
      </c>
      <c r="F28" s="143">
        <v>6826</v>
      </c>
      <c r="G28" s="143"/>
      <c r="H28" s="143"/>
      <c r="I28" s="143">
        <f t="shared" si="3"/>
        <v>6826</v>
      </c>
      <c r="J28" s="143">
        <f>I28</f>
        <v>6826</v>
      </c>
      <c r="K28" s="335"/>
    </row>
    <row r="29" spans="1:11" ht="23.25" customHeight="1">
      <c r="A29" s="243"/>
      <c r="B29" s="22" t="s">
        <v>219</v>
      </c>
      <c r="C29" s="51"/>
      <c r="D29" s="51"/>
      <c r="E29" s="51" t="s">
        <v>601</v>
      </c>
      <c r="F29" s="143">
        <v>1304569</v>
      </c>
      <c r="G29" s="143"/>
      <c r="H29" s="143"/>
      <c r="I29" s="143">
        <f t="shared" si="3"/>
        <v>1304569</v>
      </c>
      <c r="J29" s="143"/>
      <c r="K29" s="335">
        <f>I29</f>
        <v>1304569</v>
      </c>
    </row>
    <row r="30" spans="1:11" ht="16.5" customHeight="1">
      <c r="A30" s="243"/>
      <c r="B30" s="22" t="s">
        <v>796</v>
      </c>
      <c r="C30" s="51"/>
      <c r="D30" s="51"/>
      <c r="E30" s="51" t="s">
        <v>915</v>
      </c>
      <c r="F30" s="143">
        <v>843</v>
      </c>
      <c r="G30" s="143"/>
      <c r="H30" s="143"/>
      <c r="I30" s="143">
        <f t="shared" si="3"/>
        <v>843</v>
      </c>
      <c r="J30" s="143">
        <f>I30</f>
        <v>843</v>
      </c>
      <c r="K30" s="335"/>
    </row>
    <row r="31" spans="1:11" ht="15.75" customHeight="1">
      <c r="A31" s="260"/>
      <c r="B31" s="22" t="s">
        <v>820</v>
      </c>
      <c r="C31" s="51"/>
      <c r="D31" s="51"/>
      <c r="E31" s="51" t="s">
        <v>919</v>
      </c>
      <c r="F31" s="143">
        <v>98500</v>
      </c>
      <c r="G31" s="143"/>
      <c r="H31" s="143"/>
      <c r="I31" s="143">
        <f t="shared" si="3"/>
        <v>98500</v>
      </c>
      <c r="J31" s="143">
        <f>I31</f>
        <v>98500</v>
      </c>
      <c r="K31" s="335"/>
    </row>
    <row r="32" spans="1:11" ht="23.25" customHeight="1">
      <c r="A32" s="243"/>
      <c r="B32" s="22" t="s">
        <v>805</v>
      </c>
      <c r="C32" s="50"/>
      <c r="D32" s="50"/>
      <c r="E32" s="50">
        <v>2110</v>
      </c>
      <c r="F32" s="143">
        <v>70000</v>
      </c>
      <c r="G32" s="143"/>
      <c r="H32" s="143"/>
      <c r="I32" s="143">
        <f t="shared" si="3"/>
        <v>70000</v>
      </c>
      <c r="J32" s="143">
        <f>I32</f>
        <v>70000</v>
      </c>
      <c r="K32" s="335"/>
    </row>
    <row r="33" spans="1:11" ht="16.5" customHeight="1">
      <c r="A33" s="256" t="s">
        <v>735</v>
      </c>
      <c r="B33" s="46" t="s">
        <v>834</v>
      </c>
      <c r="C33" s="49">
        <v>710</v>
      </c>
      <c r="D33" s="55"/>
      <c r="E33" s="55"/>
      <c r="F33" s="144">
        <f aca="true" t="shared" si="9" ref="F33:K33">F34+F36+F38</f>
        <v>320144</v>
      </c>
      <c r="G33" s="144">
        <f t="shared" si="9"/>
        <v>0</v>
      </c>
      <c r="H33" s="144">
        <f t="shared" si="9"/>
        <v>0</v>
      </c>
      <c r="I33" s="144">
        <f t="shared" si="9"/>
        <v>320144</v>
      </c>
      <c r="J33" s="144">
        <f t="shared" si="9"/>
        <v>320144</v>
      </c>
      <c r="K33" s="334">
        <f t="shared" si="9"/>
        <v>0</v>
      </c>
    </row>
    <row r="34" spans="1:11" ht="24" customHeight="1">
      <c r="A34" s="432" t="s">
        <v>794</v>
      </c>
      <c r="B34" s="433" t="s">
        <v>397</v>
      </c>
      <c r="C34" s="434"/>
      <c r="D34" s="434">
        <v>71013</v>
      </c>
      <c r="E34" s="48"/>
      <c r="F34" s="142">
        <f aca="true" t="shared" si="10" ref="F34:K34">F35</f>
        <v>44000</v>
      </c>
      <c r="G34" s="142">
        <f t="shared" si="10"/>
        <v>0</v>
      </c>
      <c r="H34" s="142">
        <f t="shared" si="10"/>
        <v>0</v>
      </c>
      <c r="I34" s="142">
        <f t="shared" si="10"/>
        <v>44000</v>
      </c>
      <c r="J34" s="142">
        <f t="shared" si="10"/>
        <v>44000</v>
      </c>
      <c r="K34" s="336">
        <f t="shared" si="10"/>
        <v>0</v>
      </c>
    </row>
    <row r="35" spans="1:11" ht="25.5" customHeight="1">
      <c r="A35" s="243"/>
      <c r="B35" s="22" t="s">
        <v>805</v>
      </c>
      <c r="C35" s="50"/>
      <c r="D35" s="50"/>
      <c r="E35" s="50">
        <v>2110</v>
      </c>
      <c r="F35" s="143">
        <v>44000</v>
      </c>
      <c r="G35" s="143"/>
      <c r="H35" s="143"/>
      <c r="I35" s="143">
        <f t="shared" si="3"/>
        <v>44000</v>
      </c>
      <c r="J35" s="143">
        <f>I35</f>
        <v>44000</v>
      </c>
      <c r="K35" s="335"/>
    </row>
    <row r="36" spans="1:11" ht="22.5" customHeight="1">
      <c r="A36" s="432" t="s">
        <v>797</v>
      </c>
      <c r="B36" s="433" t="s">
        <v>399</v>
      </c>
      <c r="C36" s="434"/>
      <c r="D36" s="434">
        <v>71014</v>
      </c>
      <c r="E36" s="433"/>
      <c r="F36" s="142">
        <f aca="true" t="shared" si="11" ref="F36:K36">F37</f>
        <v>11000</v>
      </c>
      <c r="G36" s="142">
        <f t="shared" si="11"/>
        <v>0</v>
      </c>
      <c r="H36" s="142">
        <f t="shared" si="11"/>
        <v>0</v>
      </c>
      <c r="I36" s="142">
        <f t="shared" si="11"/>
        <v>11000</v>
      </c>
      <c r="J36" s="142">
        <f t="shared" si="11"/>
        <v>11000</v>
      </c>
      <c r="K36" s="336">
        <f t="shared" si="11"/>
        <v>0</v>
      </c>
    </row>
    <row r="37" spans="1:11" ht="24" customHeight="1">
      <c r="A37" s="243"/>
      <c r="B37" s="22" t="s">
        <v>805</v>
      </c>
      <c r="C37" s="50"/>
      <c r="D37" s="50"/>
      <c r="E37" s="50">
        <v>2110</v>
      </c>
      <c r="F37" s="143">
        <v>11000</v>
      </c>
      <c r="G37" s="143"/>
      <c r="H37" s="143"/>
      <c r="I37" s="143">
        <f t="shared" si="3"/>
        <v>11000</v>
      </c>
      <c r="J37" s="143">
        <f>I37</f>
        <v>11000</v>
      </c>
      <c r="K37" s="335"/>
    </row>
    <row r="38" spans="1:11" ht="17.25" customHeight="1">
      <c r="A38" s="432" t="s">
        <v>827</v>
      </c>
      <c r="B38" s="433" t="s">
        <v>401</v>
      </c>
      <c r="C38" s="434"/>
      <c r="D38" s="434">
        <v>71015</v>
      </c>
      <c r="E38" s="48"/>
      <c r="F38" s="142">
        <f aca="true" t="shared" si="12" ref="F38:K38">F39+F40</f>
        <v>265144</v>
      </c>
      <c r="G38" s="142">
        <f t="shared" si="12"/>
        <v>0</v>
      </c>
      <c r="H38" s="142">
        <f t="shared" si="12"/>
        <v>0</v>
      </c>
      <c r="I38" s="142">
        <f t="shared" si="12"/>
        <v>265144</v>
      </c>
      <c r="J38" s="142">
        <f t="shared" si="12"/>
        <v>265144</v>
      </c>
      <c r="K38" s="336">
        <f t="shared" si="12"/>
        <v>0</v>
      </c>
    </row>
    <row r="39" spans="1:11" ht="18" customHeight="1">
      <c r="A39" s="243"/>
      <c r="B39" s="22" t="s">
        <v>796</v>
      </c>
      <c r="C39" s="261"/>
      <c r="D39" s="261"/>
      <c r="E39" s="56" t="s">
        <v>915</v>
      </c>
      <c r="F39" s="143">
        <v>100</v>
      </c>
      <c r="G39" s="143"/>
      <c r="H39" s="143"/>
      <c r="I39" s="143">
        <f t="shared" si="3"/>
        <v>100</v>
      </c>
      <c r="J39" s="143">
        <f>I39</f>
        <v>100</v>
      </c>
      <c r="K39" s="335"/>
    </row>
    <row r="40" spans="1:11" ht="22.5" customHeight="1">
      <c r="A40" s="243"/>
      <c r="B40" s="22" t="s">
        <v>805</v>
      </c>
      <c r="C40" s="50"/>
      <c r="D40" s="50"/>
      <c r="E40" s="50">
        <v>2110</v>
      </c>
      <c r="F40" s="143">
        <v>265044</v>
      </c>
      <c r="G40" s="143"/>
      <c r="H40" s="143"/>
      <c r="I40" s="143">
        <f t="shared" si="3"/>
        <v>265044</v>
      </c>
      <c r="J40" s="143">
        <f>I40</f>
        <v>265044</v>
      </c>
      <c r="K40" s="335"/>
    </row>
    <row r="41" spans="1:11" ht="16.5" customHeight="1">
      <c r="A41" s="256" t="s">
        <v>750</v>
      </c>
      <c r="B41" s="46" t="s">
        <v>816</v>
      </c>
      <c r="C41" s="49">
        <v>750</v>
      </c>
      <c r="D41" s="55"/>
      <c r="E41" s="49"/>
      <c r="F41" s="144">
        <f aca="true" t="shared" si="13" ref="F41:K41">F42+F44+F49+F51</f>
        <v>363748</v>
      </c>
      <c r="G41" s="144">
        <f t="shared" si="13"/>
        <v>0</v>
      </c>
      <c r="H41" s="144">
        <f t="shared" si="13"/>
        <v>0</v>
      </c>
      <c r="I41" s="144">
        <f t="shared" si="13"/>
        <v>363748</v>
      </c>
      <c r="J41" s="144">
        <f t="shared" si="13"/>
        <v>363748</v>
      </c>
      <c r="K41" s="334">
        <f t="shared" si="13"/>
        <v>0</v>
      </c>
    </row>
    <row r="42" spans="1:11" ht="16.5" customHeight="1">
      <c r="A42" s="432" t="s">
        <v>794</v>
      </c>
      <c r="B42" s="433" t="s">
        <v>795</v>
      </c>
      <c r="C42" s="434"/>
      <c r="D42" s="434">
        <v>75011</v>
      </c>
      <c r="E42" s="433"/>
      <c r="F42" s="142">
        <f aca="true" t="shared" si="14" ref="F42:K42">F43</f>
        <v>183643</v>
      </c>
      <c r="G42" s="142">
        <f t="shared" si="14"/>
        <v>0</v>
      </c>
      <c r="H42" s="142">
        <f t="shared" si="14"/>
        <v>0</v>
      </c>
      <c r="I42" s="142">
        <f t="shared" si="14"/>
        <v>183643</v>
      </c>
      <c r="J42" s="142">
        <f t="shared" si="14"/>
        <v>183643</v>
      </c>
      <c r="K42" s="336">
        <f t="shared" si="14"/>
        <v>0</v>
      </c>
    </row>
    <row r="43" spans="1:11" ht="25.5" customHeight="1">
      <c r="A43" s="243"/>
      <c r="B43" s="22" t="s">
        <v>805</v>
      </c>
      <c r="C43" s="50"/>
      <c r="D43" s="50"/>
      <c r="E43" s="50">
        <v>2110</v>
      </c>
      <c r="F43" s="143">
        <v>183643</v>
      </c>
      <c r="G43" s="143"/>
      <c r="H43" s="143"/>
      <c r="I43" s="143">
        <f t="shared" si="3"/>
        <v>183643</v>
      </c>
      <c r="J43" s="143">
        <f>I43</f>
        <v>183643</v>
      </c>
      <c r="K43" s="335"/>
    </row>
    <row r="44" spans="1:11" ht="17.25" customHeight="1">
      <c r="A44" s="432" t="s">
        <v>797</v>
      </c>
      <c r="B44" s="433" t="s">
        <v>817</v>
      </c>
      <c r="C44" s="434"/>
      <c r="D44" s="434">
        <v>75020</v>
      </c>
      <c r="E44" s="57"/>
      <c r="F44" s="142">
        <f aca="true" t="shared" si="15" ref="F44:K44">SUM(F45:F48)</f>
        <v>10700</v>
      </c>
      <c r="G44" s="142">
        <f t="shared" si="15"/>
        <v>0</v>
      </c>
      <c r="H44" s="142">
        <f t="shared" si="15"/>
        <v>0</v>
      </c>
      <c r="I44" s="142">
        <f t="shared" si="15"/>
        <v>10700</v>
      </c>
      <c r="J44" s="142">
        <f t="shared" si="15"/>
        <v>10700</v>
      </c>
      <c r="K44" s="336">
        <f t="shared" si="15"/>
        <v>0</v>
      </c>
    </row>
    <row r="45" spans="1:11" ht="16.5" customHeight="1">
      <c r="A45" s="243"/>
      <c r="B45" s="22" t="s">
        <v>799</v>
      </c>
      <c r="C45" s="51"/>
      <c r="D45" s="51"/>
      <c r="E45" s="51" t="s">
        <v>916</v>
      </c>
      <c r="F45" s="143">
        <v>5000</v>
      </c>
      <c r="G45" s="143"/>
      <c r="H45" s="143"/>
      <c r="I45" s="143">
        <f t="shared" si="3"/>
        <v>5000</v>
      </c>
      <c r="J45" s="143">
        <f>I45</f>
        <v>5000</v>
      </c>
      <c r="K45" s="335"/>
    </row>
    <row r="46" spans="1:11" ht="22.5" customHeight="1">
      <c r="A46" s="243"/>
      <c r="B46" s="22" t="s">
        <v>801</v>
      </c>
      <c r="C46" s="51"/>
      <c r="D46" s="51"/>
      <c r="E46" s="51" t="s">
        <v>917</v>
      </c>
      <c r="F46" s="143">
        <v>1200</v>
      </c>
      <c r="G46" s="143"/>
      <c r="H46" s="143"/>
      <c r="I46" s="143">
        <f t="shared" si="3"/>
        <v>1200</v>
      </c>
      <c r="J46" s="143">
        <f>I46</f>
        <v>1200</v>
      </c>
      <c r="K46" s="335"/>
    </row>
    <row r="47" spans="1:11" ht="14.25" customHeight="1">
      <c r="A47" s="243"/>
      <c r="B47" s="22" t="s">
        <v>802</v>
      </c>
      <c r="C47" s="51"/>
      <c r="D47" s="51"/>
      <c r="E47" s="51" t="s">
        <v>918</v>
      </c>
      <c r="F47" s="143">
        <v>500</v>
      </c>
      <c r="G47" s="143"/>
      <c r="H47" s="143"/>
      <c r="I47" s="143">
        <f t="shared" si="3"/>
        <v>500</v>
      </c>
      <c r="J47" s="143">
        <f>I47</f>
        <v>500</v>
      </c>
      <c r="K47" s="335"/>
    </row>
    <row r="48" spans="1:11" ht="15.75" customHeight="1">
      <c r="A48" s="243"/>
      <c r="B48" s="22" t="s">
        <v>820</v>
      </c>
      <c r="C48" s="51"/>
      <c r="D48" s="51"/>
      <c r="E48" s="51" t="s">
        <v>919</v>
      </c>
      <c r="F48" s="143">
        <v>4000</v>
      </c>
      <c r="G48" s="143"/>
      <c r="H48" s="143"/>
      <c r="I48" s="143">
        <f t="shared" si="3"/>
        <v>4000</v>
      </c>
      <c r="J48" s="143">
        <f>I48</f>
        <v>4000</v>
      </c>
      <c r="K48" s="335"/>
    </row>
    <row r="49" spans="1:11" ht="20.25" customHeight="1">
      <c r="A49" s="432" t="s">
        <v>827</v>
      </c>
      <c r="B49" s="433" t="s">
        <v>418</v>
      </c>
      <c r="C49" s="434"/>
      <c r="D49" s="434">
        <v>75045</v>
      </c>
      <c r="E49" s="433"/>
      <c r="F49" s="142">
        <f aca="true" t="shared" si="16" ref="F49:K49">F50</f>
        <v>10455</v>
      </c>
      <c r="G49" s="142">
        <f t="shared" si="16"/>
        <v>0</v>
      </c>
      <c r="H49" s="142">
        <f t="shared" si="16"/>
        <v>0</v>
      </c>
      <c r="I49" s="142">
        <f t="shared" si="16"/>
        <v>10455</v>
      </c>
      <c r="J49" s="142">
        <f t="shared" si="16"/>
        <v>10455</v>
      </c>
      <c r="K49" s="336">
        <f t="shared" si="16"/>
        <v>0</v>
      </c>
    </row>
    <row r="50" spans="1:12" ht="24.75" customHeight="1">
      <c r="A50" s="243"/>
      <c r="B50" s="22" t="s">
        <v>805</v>
      </c>
      <c r="C50" s="50"/>
      <c r="D50" s="50"/>
      <c r="E50" s="50">
        <v>2110</v>
      </c>
      <c r="F50" s="143">
        <v>10455</v>
      </c>
      <c r="G50" s="143"/>
      <c r="H50" s="143"/>
      <c r="I50" s="143">
        <f t="shared" si="3"/>
        <v>10455</v>
      </c>
      <c r="J50" s="143">
        <f>I50</f>
        <v>10455</v>
      </c>
      <c r="K50" s="335"/>
      <c r="L50" s="6"/>
    </row>
    <row r="51" spans="1:12" ht="28.5" customHeight="1">
      <c r="A51" s="432" t="s">
        <v>979</v>
      </c>
      <c r="B51" s="433" t="s">
        <v>603</v>
      </c>
      <c r="C51" s="434"/>
      <c r="D51" s="434">
        <v>75075</v>
      </c>
      <c r="E51" s="57"/>
      <c r="F51" s="142">
        <f aca="true" t="shared" si="17" ref="F51:K51">SUM(F52:F52)</f>
        <v>158950</v>
      </c>
      <c r="G51" s="142">
        <f t="shared" si="17"/>
        <v>0</v>
      </c>
      <c r="H51" s="142">
        <f t="shared" si="17"/>
        <v>0</v>
      </c>
      <c r="I51" s="142">
        <f t="shared" si="17"/>
        <v>158950</v>
      </c>
      <c r="J51" s="142">
        <f t="shared" si="17"/>
        <v>158950</v>
      </c>
      <c r="K51" s="336">
        <f t="shared" si="17"/>
        <v>0</v>
      </c>
      <c r="L51" s="6"/>
    </row>
    <row r="52" spans="1:12" ht="26.25" customHeight="1">
      <c r="A52" s="243"/>
      <c r="B52" s="45" t="s">
        <v>207</v>
      </c>
      <c r="C52" s="50"/>
      <c r="D52" s="50"/>
      <c r="E52" s="50">
        <v>2705</v>
      </c>
      <c r="F52" s="143">
        <v>158950</v>
      </c>
      <c r="G52" s="143"/>
      <c r="H52" s="143"/>
      <c r="I52" s="143">
        <f t="shared" si="3"/>
        <v>158950</v>
      </c>
      <c r="J52" s="143">
        <f>I52</f>
        <v>158950</v>
      </c>
      <c r="K52" s="335"/>
      <c r="L52" s="6"/>
    </row>
    <row r="53" spans="1:11" ht="26.25" customHeight="1">
      <c r="A53" s="256" t="s">
        <v>739</v>
      </c>
      <c r="B53" s="46" t="s">
        <v>821</v>
      </c>
      <c r="C53" s="49">
        <v>754</v>
      </c>
      <c r="D53" s="55"/>
      <c r="E53" s="55"/>
      <c r="F53" s="144">
        <f aca="true" t="shared" si="18" ref="F53:K53">F54+F58+F60</f>
        <v>2927435</v>
      </c>
      <c r="G53" s="144">
        <f t="shared" si="18"/>
        <v>0</v>
      </c>
      <c r="H53" s="144">
        <f t="shared" si="18"/>
        <v>0</v>
      </c>
      <c r="I53" s="144">
        <f t="shared" si="18"/>
        <v>2927435</v>
      </c>
      <c r="J53" s="144">
        <f t="shared" si="18"/>
        <v>2927435</v>
      </c>
      <c r="K53" s="144">
        <f t="shared" si="18"/>
        <v>0</v>
      </c>
    </row>
    <row r="54" spans="1:11" ht="28.5" customHeight="1">
      <c r="A54" s="432" t="s">
        <v>794</v>
      </c>
      <c r="B54" s="433" t="s">
        <v>663</v>
      </c>
      <c r="C54" s="434"/>
      <c r="D54" s="434">
        <v>75411</v>
      </c>
      <c r="E54" s="48"/>
      <c r="F54" s="142">
        <f aca="true" t="shared" si="19" ref="F54:K54">SUM(F55:F57)</f>
        <v>2868600</v>
      </c>
      <c r="G54" s="142">
        <f t="shared" si="19"/>
        <v>0</v>
      </c>
      <c r="H54" s="142">
        <f t="shared" si="19"/>
        <v>0</v>
      </c>
      <c r="I54" s="142">
        <f t="shared" si="19"/>
        <v>2868600</v>
      </c>
      <c r="J54" s="142">
        <f t="shared" si="19"/>
        <v>2868600</v>
      </c>
      <c r="K54" s="336">
        <f t="shared" si="19"/>
        <v>0</v>
      </c>
    </row>
    <row r="55" spans="1:11" ht="18.75" customHeight="1">
      <c r="A55" s="243"/>
      <c r="B55" s="22" t="s">
        <v>796</v>
      </c>
      <c r="C55" s="261"/>
      <c r="D55" s="261"/>
      <c r="E55" s="58" t="s">
        <v>915</v>
      </c>
      <c r="F55" s="143">
        <v>600</v>
      </c>
      <c r="G55" s="143"/>
      <c r="H55" s="143"/>
      <c r="I55" s="143">
        <f t="shared" si="3"/>
        <v>600</v>
      </c>
      <c r="J55" s="143">
        <f>I55</f>
        <v>600</v>
      </c>
      <c r="K55" s="335"/>
    </row>
    <row r="56" spans="1:11" ht="21.75" customHeight="1">
      <c r="A56" s="243"/>
      <c r="B56" s="22" t="s">
        <v>805</v>
      </c>
      <c r="C56" s="261"/>
      <c r="D56" s="261"/>
      <c r="E56" s="58" t="s">
        <v>505</v>
      </c>
      <c r="F56" s="143">
        <v>2840000</v>
      </c>
      <c r="G56" s="143"/>
      <c r="H56" s="143"/>
      <c r="I56" s="143">
        <f t="shared" si="3"/>
        <v>2840000</v>
      </c>
      <c r="J56" s="143">
        <f>I56</f>
        <v>2840000</v>
      </c>
      <c r="K56" s="335"/>
    </row>
    <row r="57" spans="1:11" ht="36" customHeight="1">
      <c r="A57" s="243"/>
      <c r="B57" s="22" t="s">
        <v>693</v>
      </c>
      <c r="C57" s="261"/>
      <c r="D57" s="261"/>
      <c r="E57" s="58" t="s">
        <v>93</v>
      </c>
      <c r="F57" s="143">
        <v>28000</v>
      </c>
      <c r="G57" s="143"/>
      <c r="H57" s="143"/>
      <c r="I57" s="143">
        <f t="shared" si="3"/>
        <v>28000</v>
      </c>
      <c r="J57" s="143">
        <f>I57</f>
        <v>28000</v>
      </c>
      <c r="K57" s="335"/>
    </row>
    <row r="58" spans="1:11" ht="23.25" customHeight="1">
      <c r="A58" s="432" t="s">
        <v>797</v>
      </c>
      <c r="B58" s="433" t="s">
        <v>939</v>
      </c>
      <c r="C58" s="434"/>
      <c r="D58" s="434">
        <v>75478</v>
      </c>
      <c r="E58" s="346"/>
      <c r="F58" s="345">
        <f aca="true" t="shared" si="20" ref="F58:K58">F59</f>
        <v>575</v>
      </c>
      <c r="G58" s="345">
        <f t="shared" si="20"/>
        <v>0</v>
      </c>
      <c r="H58" s="345">
        <f t="shared" si="20"/>
        <v>0</v>
      </c>
      <c r="I58" s="345">
        <f t="shared" si="20"/>
        <v>575</v>
      </c>
      <c r="J58" s="345">
        <f t="shared" si="20"/>
        <v>575</v>
      </c>
      <c r="K58" s="345">
        <f t="shared" si="20"/>
        <v>0</v>
      </c>
    </row>
    <row r="59" spans="1:11" ht="23.25" customHeight="1">
      <c r="A59" s="243"/>
      <c r="B59" s="22" t="s">
        <v>805</v>
      </c>
      <c r="C59" s="261"/>
      <c r="D59" s="261"/>
      <c r="E59" s="58" t="s">
        <v>505</v>
      </c>
      <c r="F59" s="143">
        <v>575</v>
      </c>
      <c r="G59" s="143"/>
      <c r="H59" s="143"/>
      <c r="I59" s="143">
        <f>F59+G59-H59</f>
        <v>575</v>
      </c>
      <c r="J59" s="143">
        <f>I59</f>
        <v>575</v>
      </c>
      <c r="K59" s="335"/>
    </row>
    <row r="60" spans="1:11" ht="23.25" customHeight="1">
      <c r="A60" s="432" t="s">
        <v>827</v>
      </c>
      <c r="B60" s="453" t="s">
        <v>421</v>
      </c>
      <c r="C60" s="452"/>
      <c r="D60" s="453">
        <v>75495</v>
      </c>
      <c r="E60" s="452"/>
      <c r="F60" s="454">
        <f aca="true" t="shared" si="21" ref="F60:K60">F61</f>
        <v>58260</v>
      </c>
      <c r="G60" s="454">
        <f t="shared" si="21"/>
        <v>0</v>
      </c>
      <c r="H60" s="454">
        <f t="shared" si="21"/>
        <v>0</v>
      </c>
      <c r="I60" s="454">
        <f t="shared" si="21"/>
        <v>58260</v>
      </c>
      <c r="J60" s="454">
        <f t="shared" si="21"/>
        <v>58260</v>
      </c>
      <c r="K60" s="458">
        <f t="shared" si="21"/>
        <v>0</v>
      </c>
    </row>
    <row r="61" spans="1:11" ht="47.25" customHeight="1">
      <c r="A61" s="243"/>
      <c r="B61" s="22" t="s">
        <v>557</v>
      </c>
      <c r="C61" s="261"/>
      <c r="D61" s="261"/>
      <c r="E61" s="58" t="s">
        <v>556</v>
      </c>
      <c r="F61" s="143">
        <v>58260</v>
      </c>
      <c r="G61" s="143"/>
      <c r="H61" s="143"/>
      <c r="I61" s="143">
        <f>F61+G61-H61</f>
        <v>58260</v>
      </c>
      <c r="J61" s="143">
        <f>I61</f>
        <v>58260</v>
      </c>
      <c r="K61" s="335"/>
    </row>
    <row r="62" spans="1:11" ht="43.5" customHeight="1">
      <c r="A62" s="256" t="s">
        <v>790</v>
      </c>
      <c r="B62" s="431" t="s">
        <v>280</v>
      </c>
      <c r="C62" s="52" t="s">
        <v>822</v>
      </c>
      <c r="D62" s="54"/>
      <c r="E62" s="54"/>
      <c r="F62" s="144">
        <f aca="true" t="shared" si="22" ref="F62:K62">F63+F66</f>
        <v>3442574</v>
      </c>
      <c r="G62" s="144">
        <f t="shared" si="22"/>
        <v>0</v>
      </c>
      <c r="H62" s="144">
        <f t="shared" si="22"/>
        <v>0</v>
      </c>
      <c r="I62" s="144">
        <f t="shared" si="22"/>
        <v>3442574</v>
      </c>
      <c r="J62" s="144">
        <f t="shared" si="22"/>
        <v>3442574</v>
      </c>
      <c r="K62" s="334">
        <f t="shared" si="22"/>
        <v>0</v>
      </c>
    </row>
    <row r="63" spans="1:11" ht="36.75" customHeight="1">
      <c r="A63" s="432" t="s">
        <v>794</v>
      </c>
      <c r="B63" s="434" t="s">
        <v>282</v>
      </c>
      <c r="C63" s="346"/>
      <c r="D63" s="346" t="s">
        <v>243</v>
      </c>
      <c r="E63" s="346"/>
      <c r="F63" s="142">
        <f aca="true" t="shared" si="23" ref="F63:K63">F64+F65</f>
        <v>708413</v>
      </c>
      <c r="G63" s="142">
        <f t="shared" si="23"/>
        <v>0</v>
      </c>
      <c r="H63" s="142">
        <f t="shared" si="23"/>
        <v>0</v>
      </c>
      <c r="I63" s="142">
        <f t="shared" si="23"/>
        <v>708413</v>
      </c>
      <c r="J63" s="142">
        <f t="shared" si="23"/>
        <v>708413</v>
      </c>
      <c r="K63" s="336">
        <f t="shared" si="23"/>
        <v>0</v>
      </c>
    </row>
    <row r="64" spans="1:11" ht="17.25" customHeight="1">
      <c r="A64" s="243"/>
      <c r="B64" s="22" t="s">
        <v>818</v>
      </c>
      <c r="C64" s="51"/>
      <c r="D64" s="51"/>
      <c r="E64" s="51" t="s">
        <v>920</v>
      </c>
      <c r="F64" s="143">
        <v>706195</v>
      </c>
      <c r="G64" s="143"/>
      <c r="H64" s="143"/>
      <c r="I64" s="143">
        <f t="shared" si="3"/>
        <v>706195</v>
      </c>
      <c r="J64" s="143">
        <f>I64</f>
        <v>706195</v>
      </c>
      <c r="K64" s="335"/>
    </row>
    <row r="65" spans="1:11" ht="18" customHeight="1">
      <c r="A65" s="243"/>
      <c r="B65" s="22" t="s">
        <v>331</v>
      </c>
      <c r="C65" s="51"/>
      <c r="D65" s="51"/>
      <c r="E65" s="51" t="s">
        <v>330</v>
      </c>
      <c r="F65" s="143">
        <v>2218</v>
      </c>
      <c r="G65" s="143"/>
      <c r="H65" s="143"/>
      <c r="I65" s="143">
        <f t="shared" si="3"/>
        <v>2218</v>
      </c>
      <c r="J65" s="143">
        <f>I65</f>
        <v>2218</v>
      </c>
      <c r="K65" s="335"/>
    </row>
    <row r="66" spans="1:11" ht="28.5" customHeight="1">
      <c r="A66" s="432" t="s">
        <v>797</v>
      </c>
      <c r="B66" s="434" t="s">
        <v>283</v>
      </c>
      <c r="C66" s="346"/>
      <c r="D66" s="346" t="s">
        <v>823</v>
      </c>
      <c r="E66" s="346"/>
      <c r="F66" s="142">
        <f aca="true" t="shared" si="24" ref="F66:K66">F67+F68</f>
        <v>2734161</v>
      </c>
      <c r="G66" s="142">
        <f t="shared" si="24"/>
        <v>0</v>
      </c>
      <c r="H66" s="142">
        <f t="shared" si="24"/>
        <v>0</v>
      </c>
      <c r="I66" s="142">
        <f t="shared" si="24"/>
        <v>2734161</v>
      </c>
      <c r="J66" s="142">
        <f t="shared" si="24"/>
        <v>2734161</v>
      </c>
      <c r="K66" s="336">
        <f t="shared" si="24"/>
        <v>0</v>
      </c>
    </row>
    <row r="67" spans="1:11" ht="15.75" customHeight="1">
      <c r="A67" s="243"/>
      <c r="B67" s="22" t="s">
        <v>928</v>
      </c>
      <c r="C67" s="51"/>
      <c r="D67" s="51"/>
      <c r="E67" s="51" t="s">
        <v>921</v>
      </c>
      <c r="F67" s="143">
        <v>2676794</v>
      </c>
      <c r="G67" s="143"/>
      <c r="H67" s="143"/>
      <c r="I67" s="143">
        <f t="shared" si="3"/>
        <v>2676794</v>
      </c>
      <c r="J67" s="143">
        <f>I67</f>
        <v>2676794</v>
      </c>
      <c r="K67" s="335"/>
    </row>
    <row r="68" spans="1:11" ht="15.75" customHeight="1">
      <c r="A68" s="243"/>
      <c r="B68" s="22" t="s">
        <v>373</v>
      </c>
      <c r="C68" s="51"/>
      <c r="D68" s="51"/>
      <c r="E68" s="51" t="s">
        <v>922</v>
      </c>
      <c r="F68" s="143">
        <v>57367</v>
      </c>
      <c r="G68" s="143"/>
      <c r="H68" s="143"/>
      <c r="I68" s="143">
        <f t="shared" si="3"/>
        <v>57367</v>
      </c>
      <c r="J68" s="143">
        <f>I68</f>
        <v>57367</v>
      </c>
      <c r="K68" s="335"/>
    </row>
    <row r="69" spans="1:11" ht="20.25" customHeight="1">
      <c r="A69" s="256" t="s">
        <v>784</v>
      </c>
      <c r="B69" s="46" t="s">
        <v>824</v>
      </c>
      <c r="C69" s="49">
        <v>758</v>
      </c>
      <c r="D69" s="55"/>
      <c r="E69" s="55"/>
      <c r="F69" s="144">
        <f aca="true" t="shared" si="25" ref="F69:K69">F70+F72+F74+F76</f>
        <v>25331514</v>
      </c>
      <c r="G69" s="144">
        <f t="shared" si="25"/>
        <v>116991</v>
      </c>
      <c r="H69" s="144">
        <f t="shared" si="25"/>
        <v>0</v>
      </c>
      <c r="I69" s="144">
        <f t="shared" si="25"/>
        <v>25448505</v>
      </c>
      <c r="J69" s="144">
        <f t="shared" si="25"/>
        <v>25448505</v>
      </c>
      <c r="K69" s="334">
        <f t="shared" si="25"/>
        <v>0</v>
      </c>
    </row>
    <row r="70" spans="1:11" ht="21.75" customHeight="1">
      <c r="A70" s="432" t="s">
        <v>794</v>
      </c>
      <c r="B70" s="433" t="s">
        <v>285</v>
      </c>
      <c r="C70" s="434"/>
      <c r="D70" s="434">
        <v>75801</v>
      </c>
      <c r="E70" s="57"/>
      <c r="F70" s="142">
        <f aca="true" t="shared" si="26" ref="F70:K70">F71</f>
        <v>18596528</v>
      </c>
      <c r="G70" s="142">
        <f t="shared" si="26"/>
        <v>116991</v>
      </c>
      <c r="H70" s="142">
        <f t="shared" si="26"/>
        <v>0</v>
      </c>
      <c r="I70" s="142">
        <f t="shared" si="26"/>
        <v>18713519</v>
      </c>
      <c r="J70" s="142">
        <f t="shared" si="26"/>
        <v>18713519</v>
      </c>
      <c r="K70" s="336">
        <f t="shared" si="26"/>
        <v>0</v>
      </c>
    </row>
    <row r="71" spans="1:11" ht="17.25" customHeight="1">
      <c r="A71" s="243"/>
      <c r="B71" s="22" t="s">
        <v>736</v>
      </c>
      <c r="C71" s="50"/>
      <c r="D71" s="50"/>
      <c r="E71" s="51" t="s">
        <v>924</v>
      </c>
      <c r="F71" s="143">
        <v>18596528</v>
      </c>
      <c r="G71" s="143">
        <v>116991</v>
      </c>
      <c r="H71" s="143"/>
      <c r="I71" s="143">
        <f t="shared" si="3"/>
        <v>18713519</v>
      </c>
      <c r="J71" s="143">
        <f>I71</f>
        <v>18713519</v>
      </c>
      <c r="K71" s="335"/>
    </row>
    <row r="72" spans="1:11" ht="27" customHeight="1">
      <c r="A72" s="432" t="s">
        <v>797</v>
      </c>
      <c r="B72" s="433" t="s">
        <v>856</v>
      </c>
      <c r="C72" s="434"/>
      <c r="D72" s="434">
        <v>75803</v>
      </c>
      <c r="E72" s="61"/>
      <c r="F72" s="142">
        <f aca="true" t="shared" si="27" ref="F72:K72">F73</f>
        <v>4482399</v>
      </c>
      <c r="G72" s="142">
        <f t="shared" si="27"/>
        <v>0</v>
      </c>
      <c r="H72" s="142">
        <f t="shared" si="27"/>
        <v>0</v>
      </c>
      <c r="I72" s="142">
        <f t="shared" si="27"/>
        <v>4482399</v>
      </c>
      <c r="J72" s="142">
        <f t="shared" si="27"/>
        <v>4482399</v>
      </c>
      <c r="K72" s="336">
        <f t="shared" si="27"/>
        <v>0</v>
      </c>
    </row>
    <row r="73" spans="1:11" ht="18.75" customHeight="1">
      <c r="A73" s="262"/>
      <c r="B73" s="22" t="s">
        <v>736</v>
      </c>
      <c r="C73" s="50"/>
      <c r="D73" s="50"/>
      <c r="E73" s="51" t="s">
        <v>924</v>
      </c>
      <c r="F73" s="143">
        <v>4482399</v>
      </c>
      <c r="G73" s="143"/>
      <c r="H73" s="143"/>
      <c r="I73" s="143">
        <f t="shared" si="3"/>
        <v>4482399</v>
      </c>
      <c r="J73" s="143">
        <f>I73</f>
        <v>4482399</v>
      </c>
      <c r="K73" s="335"/>
    </row>
    <row r="74" spans="1:11" ht="17.25" customHeight="1">
      <c r="A74" s="432" t="s">
        <v>827</v>
      </c>
      <c r="B74" s="433" t="s">
        <v>825</v>
      </c>
      <c r="C74" s="434"/>
      <c r="D74" s="434">
        <v>75814</v>
      </c>
      <c r="E74" s="60"/>
      <c r="F74" s="142">
        <f aca="true" t="shared" si="28" ref="F74:K74">F75</f>
        <v>35000</v>
      </c>
      <c r="G74" s="142">
        <f t="shared" si="28"/>
        <v>0</v>
      </c>
      <c r="H74" s="142">
        <f t="shared" si="28"/>
        <v>0</v>
      </c>
      <c r="I74" s="142">
        <f t="shared" si="28"/>
        <v>35000</v>
      </c>
      <c r="J74" s="142">
        <f t="shared" si="28"/>
        <v>35000</v>
      </c>
      <c r="K74" s="336">
        <f t="shared" si="28"/>
        <v>0</v>
      </c>
    </row>
    <row r="75" spans="1:11" ht="16.5" customHeight="1">
      <c r="A75" s="243"/>
      <c r="B75" s="22" t="s">
        <v>796</v>
      </c>
      <c r="C75" s="50"/>
      <c r="D75" s="50"/>
      <c r="E75" s="51" t="s">
        <v>915</v>
      </c>
      <c r="F75" s="143">
        <v>35000</v>
      </c>
      <c r="G75" s="143"/>
      <c r="H75" s="143"/>
      <c r="I75" s="143">
        <f t="shared" si="3"/>
        <v>35000</v>
      </c>
      <c r="J75" s="143">
        <f>I75</f>
        <v>35000</v>
      </c>
      <c r="K75" s="335"/>
    </row>
    <row r="76" spans="1:11" ht="28.5" customHeight="1">
      <c r="A76" s="432" t="s">
        <v>829</v>
      </c>
      <c r="B76" s="433" t="s">
        <v>963</v>
      </c>
      <c r="C76" s="434"/>
      <c r="D76" s="434">
        <v>75832</v>
      </c>
      <c r="E76" s="60"/>
      <c r="F76" s="142">
        <f aca="true" t="shared" si="29" ref="F76:K76">F77</f>
        <v>2217587</v>
      </c>
      <c r="G76" s="142">
        <f t="shared" si="29"/>
        <v>0</v>
      </c>
      <c r="H76" s="142">
        <f t="shared" si="29"/>
        <v>0</v>
      </c>
      <c r="I76" s="142">
        <f t="shared" si="29"/>
        <v>2217587</v>
      </c>
      <c r="J76" s="142">
        <f t="shared" si="29"/>
        <v>2217587</v>
      </c>
      <c r="K76" s="336">
        <f t="shared" si="29"/>
        <v>0</v>
      </c>
    </row>
    <row r="77" spans="1:11" ht="20.25" customHeight="1">
      <c r="A77" s="260"/>
      <c r="B77" s="22" t="s">
        <v>737</v>
      </c>
      <c r="C77" s="244"/>
      <c r="D77" s="244"/>
      <c r="E77" s="51" t="s">
        <v>924</v>
      </c>
      <c r="F77" s="143">
        <v>2217587</v>
      </c>
      <c r="G77" s="143"/>
      <c r="H77" s="143"/>
      <c r="I77" s="143">
        <f t="shared" si="3"/>
        <v>2217587</v>
      </c>
      <c r="J77" s="143">
        <f>I77</f>
        <v>2217587</v>
      </c>
      <c r="K77" s="335"/>
    </row>
    <row r="78" spans="1:11" ht="16.5" customHeight="1">
      <c r="A78" s="256" t="s">
        <v>952</v>
      </c>
      <c r="B78" s="46" t="s">
        <v>826</v>
      </c>
      <c r="C78" s="52" t="s">
        <v>465</v>
      </c>
      <c r="D78" s="54"/>
      <c r="E78" s="54"/>
      <c r="F78" s="144">
        <f aca="true" t="shared" si="30" ref="F78:K78">F79+F83+F91+F94</f>
        <v>3226722</v>
      </c>
      <c r="G78" s="144">
        <f t="shared" si="30"/>
        <v>15007</v>
      </c>
      <c r="H78" s="144">
        <f t="shared" si="30"/>
        <v>0</v>
      </c>
      <c r="I78" s="144">
        <f t="shared" si="30"/>
        <v>3241729</v>
      </c>
      <c r="J78" s="144">
        <f t="shared" si="30"/>
        <v>331031</v>
      </c>
      <c r="K78" s="334">
        <f t="shared" si="30"/>
        <v>2910698</v>
      </c>
    </row>
    <row r="79" spans="1:11" ht="17.25" customHeight="1">
      <c r="A79" s="432" t="s">
        <v>794</v>
      </c>
      <c r="B79" s="433" t="s">
        <v>477</v>
      </c>
      <c r="C79" s="346"/>
      <c r="D79" s="346" t="s">
        <v>476</v>
      </c>
      <c r="E79" s="60"/>
      <c r="F79" s="345">
        <f aca="true" t="shared" si="31" ref="F79:K79">F80+F81+F82</f>
        <v>18260</v>
      </c>
      <c r="G79" s="345">
        <f t="shared" si="31"/>
        <v>0</v>
      </c>
      <c r="H79" s="345">
        <f t="shared" si="31"/>
        <v>0</v>
      </c>
      <c r="I79" s="345">
        <f t="shared" si="31"/>
        <v>18260</v>
      </c>
      <c r="J79" s="345">
        <f t="shared" si="31"/>
        <v>18260</v>
      </c>
      <c r="K79" s="415">
        <f t="shared" si="31"/>
        <v>0</v>
      </c>
    </row>
    <row r="80" spans="1:11" ht="15" customHeight="1">
      <c r="A80" s="243"/>
      <c r="B80" s="22" t="s">
        <v>799</v>
      </c>
      <c r="C80" s="51"/>
      <c r="D80" s="51"/>
      <c r="E80" s="51" t="s">
        <v>916</v>
      </c>
      <c r="F80" s="143">
        <v>540</v>
      </c>
      <c r="G80" s="143"/>
      <c r="H80" s="143"/>
      <c r="I80" s="143">
        <f aca="true" t="shared" si="32" ref="I80:I148">F80+G80-H80</f>
        <v>540</v>
      </c>
      <c r="J80" s="143">
        <f>I80</f>
        <v>540</v>
      </c>
      <c r="K80" s="335"/>
    </row>
    <row r="81" spans="1:11" ht="23.25" customHeight="1">
      <c r="A81" s="243"/>
      <c r="B81" s="22" t="s">
        <v>950</v>
      </c>
      <c r="C81" s="51"/>
      <c r="D81" s="51"/>
      <c r="E81" s="51" t="s">
        <v>917</v>
      </c>
      <c r="F81" s="143">
        <v>17240</v>
      </c>
      <c r="G81" s="143"/>
      <c r="H81" s="143"/>
      <c r="I81" s="143">
        <f t="shared" si="32"/>
        <v>17240</v>
      </c>
      <c r="J81" s="143">
        <f aca="true" t="shared" si="33" ref="J81:J88">I81</f>
        <v>17240</v>
      </c>
      <c r="K81" s="335"/>
    </row>
    <row r="82" spans="1:11" ht="15.75" customHeight="1">
      <c r="A82" s="260"/>
      <c r="B82" s="22" t="s">
        <v>796</v>
      </c>
      <c r="C82" s="50"/>
      <c r="D82" s="244"/>
      <c r="E82" s="51" t="s">
        <v>915</v>
      </c>
      <c r="F82" s="143">
        <v>480</v>
      </c>
      <c r="G82" s="143"/>
      <c r="H82" s="143"/>
      <c r="I82" s="143">
        <f t="shared" si="32"/>
        <v>480</v>
      </c>
      <c r="J82" s="143">
        <f t="shared" si="33"/>
        <v>480</v>
      </c>
      <c r="K82" s="335"/>
    </row>
    <row r="83" spans="1:11" ht="18" customHeight="1">
      <c r="A83" s="432" t="s">
        <v>797</v>
      </c>
      <c r="B83" s="433" t="s">
        <v>503</v>
      </c>
      <c r="C83" s="434"/>
      <c r="D83" s="434">
        <v>80130</v>
      </c>
      <c r="E83" s="57"/>
      <c r="F83" s="345">
        <f aca="true" t="shared" si="34" ref="F83:K83">SUM(F84:F90)</f>
        <v>600631</v>
      </c>
      <c r="G83" s="345">
        <f t="shared" si="34"/>
        <v>7674</v>
      </c>
      <c r="H83" s="345">
        <f t="shared" si="34"/>
        <v>0</v>
      </c>
      <c r="I83" s="345">
        <f t="shared" si="34"/>
        <v>608305</v>
      </c>
      <c r="J83" s="345">
        <f t="shared" si="34"/>
        <v>100811</v>
      </c>
      <c r="K83" s="415">
        <f t="shared" si="34"/>
        <v>507494</v>
      </c>
    </row>
    <row r="84" spans="1:11" ht="23.25" customHeight="1">
      <c r="A84" s="260"/>
      <c r="B84" s="22" t="s">
        <v>950</v>
      </c>
      <c r="C84" s="50"/>
      <c r="D84" s="244"/>
      <c r="E84" s="51" t="s">
        <v>917</v>
      </c>
      <c r="F84" s="143">
        <v>25380</v>
      </c>
      <c r="G84" s="143">
        <v>2674</v>
      </c>
      <c r="H84" s="143"/>
      <c r="I84" s="143">
        <f t="shared" si="32"/>
        <v>28054</v>
      </c>
      <c r="J84" s="143">
        <f t="shared" si="33"/>
        <v>28054</v>
      </c>
      <c r="K84" s="335"/>
    </row>
    <row r="85" spans="1:11" ht="17.25" customHeight="1">
      <c r="A85" s="260"/>
      <c r="B85" s="22" t="s">
        <v>802</v>
      </c>
      <c r="C85" s="50"/>
      <c r="D85" s="244"/>
      <c r="E85" s="51" t="s">
        <v>918</v>
      </c>
      <c r="F85" s="143">
        <v>53128</v>
      </c>
      <c r="G85" s="143">
        <v>5000</v>
      </c>
      <c r="H85" s="143"/>
      <c r="I85" s="143">
        <f t="shared" si="32"/>
        <v>58128</v>
      </c>
      <c r="J85" s="143">
        <f t="shared" si="33"/>
        <v>58128</v>
      </c>
      <c r="K85" s="335"/>
    </row>
    <row r="86" spans="1:11" ht="24" customHeight="1">
      <c r="A86" s="260"/>
      <c r="B86" s="22" t="s">
        <v>220</v>
      </c>
      <c r="C86" s="50"/>
      <c r="D86" s="244"/>
      <c r="E86" s="51" t="s">
        <v>601</v>
      </c>
      <c r="F86" s="143">
        <v>2948</v>
      </c>
      <c r="G86" s="143"/>
      <c r="H86" s="143"/>
      <c r="I86" s="143">
        <f t="shared" si="32"/>
        <v>2948</v>
      </c>
      <c r="J86" s="143"/>
      <c r="K86" s="335">
        <f>I86</f>
        <v>2948</v>
      </c>
    </row>
    <row r="87" spans="1:11" ht="18" customHeight="1">
      <c r="A87" s="260"/>
      <c r="B87" s="22" t="s">
        <v>796</v>
      </c>
      <c r="C87" s="50"/>
      <c r="D87" s="244"/>
      <c r="E87" s="51" t="s">
        <v>915</v>
      </c>
      <c r="F87" s="143">
        <v>468</v>
      </c>
      <c r="G87" s="143"/>
      <c r="H87" s="143"/>
      <c r="I87" s="143">
        <f t="shared" si="32"/>
        <v>468</v>
      </c>
      <c r="J87" s="143">
        <f t="shared" si="33"/>
        <v>468</v>
      </c>
      <c r="K87" s="335"/>
    </row>
    <row r="88" spans="1:11" ht="18" customHeight="1">
      <c r="A88" s="260"/>
      <c r="B88" s="22" t="s">
        <v>820</v>
      </c>
      <c r="C88" s="50"/>
      <c r="D88" s="244"/>
      <c r="E88" s="51" t="s">
        <v>919</v>
      </c>
      <c r="F88" s="143">
        <v>14161</v>
      </c>
      <c r="G88" s="143"/>
      <c r="H88" s="143"/>
      <c r="I88" s="143">
        <f t="shared" si="32"/>
        <v>14161</v>
      </c>
      <c r="J88" s="143">
        <f t="shared" si="33"/>
        <v>14161</v>
      </c>
      <c r="K88" s="335"/>
    </row>
    <row r="89" spans="1:11" ht="32.25" customHeight="1">
      <c r="A89" s="260"/>
      <c r="B89" s="22" t="s">
        <v>811</v>
      </c>
      <c r="C89" s="51"/>
      <c r="D89" s="51"/>
      <c r="E89" s="51" t="s">
        <v>983</v>
      </c>
      <c r="F89" s="143">
        <v>416262</v>
      </c>
      <c r="G89" s="143"/>
      <c r="H89" s="143"/>
      <c r="I89" s="143">
        <f t="shared" si="32"/>
        <v>416262</v>
      </c>
      <c r="J89" s="143"/>
      <c r="K89" s="335">
        <f>I89</f>
        <v>416262</v>
      </c>
    </row>
    <row r="90" spans="1:11" ht="42.75" customHeight="1">
      <c r="A90" s="260"/>
      <c r="B90" s="22" t="s">
        <v>278</v>
      </c>
      <c r="C90" s="50"/>
      <c r="D90" s="50"/>
      <c r="E90" s="51" t="s">
        <v>338</v>
      </c>
      <c r="F90" s="143">
        <v>88284</v>
      </c>
      <c r="G90" s="143"/>
      <c r="H90" s="143"/>
      <c r="I90" s="143">
        <f t="shared" si="32"/>
        <v>88284</v>
      </c>
      <c r="J90" s="143"/>
      <c r="K90" s="335">
        <f>I90</f>
        <v>88284</v>
      </c>
    </row>
    <row r="91" spans="1:11" ht="18" customHeight="1">
      <c r="A91" s="432" t="s">
        <v>827</v>
      </c>
      <c r="B91" s="433" t="s">
        <v>333</v>
      </c>
      <c r="C91" s="434"/>
      <c r="D91" s="434">
        <v>80148</v>
      </c>
      <c r="E91" s="57"/>
      <c r="F91" s="345">
        <f aca="true" t="shared" si="35" ref="F91:K91">SUM(F92:F93)</f>
        <v>9000</v>
      </c>
      <c r="G91" s="345">
        <f t="shared" si="35"/>
        <v>7326</v>
      </c>
      <c r="H91" s="345">
        <f t="shared" si="35"/>
        <v>0</v>
      </c>
      <c r="I91" s="345">
        <f t="shared" si="35"/>
        <v>16326</v>
      </c>
      <c r="J91" s="345">
        <f t="shared" si="35"/>
        <v>16326</v>
      </c>
      <c r="K91" s="345">
        <f t="shared" si="35"/>
        <v>0</v>
      </c>
    </row>
    <row r="92" spans="1:11" ht="21" customHeight="1">
      <c r="A92" s="461"/>
      <c r="B92" s="22" t="s">
        <v>950</v>
      </c>
      <c r="C92" s="50"/>
      <c r="D92" s="244"/>
      <c r="E92" s="51" t="s">
        <v>917</v>
      </c>
      <c r="F92" s="462"/>
      <c r="G92" s="462">
        <v>7326</v>
      </c>
      <c r="H92" s="462"/>
      <c r="I92" s="143">
        <f t="shared" si="32"/>
        <v>7326</v>
      </c>
      <c r="J92" s="143">
        <f>I92</f>
        <v>7326</v>
      </c>
      <c r="K92" s="463"/>
    </row>
    <row r="93" spans="1:11" ht="18" customHeight="1">
      <c r="A93" s="260"/>
      <c r="B93" s="22" t="s">
        <v>802</v>
      </c>
      <c r="C93" s="50"/>
      <c r="D93" s="244"/>
      <c r="E93" s="51" t="s">
        <v>918</v>
      </c>
      <c r="F93" s="143">
        <v>9000</v>
      </c>
      <c r="G93" s="143"/>
      <c r="H93" s="143"/>
      <c r="I93" s="143">
        <f t="shared" si="32"/>
        <v>9000</v>
      </c>
      <c r="J93" s="143">
        <f>I93</f>
        <v>9000</v>
      </c>
      <c r="K93" s="335"/>
    </row>
    <row r="94" spans="1:11" ht="18" customHeight="1">
      <c r="A94" s="432" t="s">
        <v>829</v>
      </c>
      <c r="B94" s="433" t="s">
        <v>421</v>
      </c>
      <c r="C94" s="434"/>
      <c r="D94" s="434">
        <v>80195</v>
      </c>
      <c r="E94" s="60"/>
      <c r="F94" s="345">
        <f aca="true" t="shared" si="36" ref="F94:K94">SUM(F95:F102)</f>
        <v>2598831</v>
      </c>
      <c r="G94" s="345">
        <f t="shared" si="36"/>
        <v>7</v>
      </c>
      <c r="H94" s="345">
        <f t="shared" si="36"/>
        <v>0</v>
      </c>
      <c r="I94" s="345">
        <f t="shared" si="36"/>
        <v>2598838</v>
      </c>
      <c r="J94" s="345">
        <f t="shared" si="36"/>
        <v>195634</v>
      </c>
      <c r="K94" s="415">
        <f t="shared" si="36"/>
        <v>2403204</v>
      </c>
    </row>
    <row r="95" spans="1:11" ht="22.5" customHeight="1">
      <c r="A95" s="243"/>
      <c r="B95" s="22" t="s">
        <v>801</v>
      </c>
      <c r="C95" s="50"/>
      <c r="D95" s="50"/>
      <c r="E95" s="51" t="s">
        <v>917</v>
      </c>
      <c r="F95" s="143">
        <v>40000</v>
      </c>
      <c r="G95" s="143"/>
      <c r="H95" s="143"/>
      <c r="I95" s="143">
        <f t="shared" si="32"/>
        <v>40000</v>
      </c>
      <c r="J95" s="143">
        <f aca="true" t="shared" si="37" ref="J95:J100">I95</f>
        <v>40000</v>
      </c>
      <c r="K95" s="335"/>
    </row>
    <row r="96" spans="1:11" ht="16.5" customHeight="1">
      <c r="A96" s="243"/>
      <c r="B96" s="22" t="s">
        <v>802</v>
      </c>
      <c r="C96" s="50"/>
      <c r="D96" s="50"/>
      <c r="E96" s="51" t="s">
        <v>918</v>
      </c>
      <c r="F96" s="143">
        <v>50000</v>
      </c>
      <c r="G96" s="143"/>
      <c r="H96" s="143"/>
      <c r="I96" s="143">
        <f t="shared" si="32"/>
        <v>50000</v>
      </c>
      <c r="J96" s="143">
        <f t="shared" si="37"/>
        <v>50000</v>
      </c>
      <c r="K96" s="335"/>
    </row>
    <row r="97" spans="1:11" ht="16.5" customHeight="1">
      <c r="A97" s="243"/>
      <c r="B97" s="22" t="s">
        <v>796</v>
      </c>
      <c r="C97" s="50"/>
      <c r="D97" s="50"/>
      <c r="E97" s="51" t="s">
        <v>915</v>
      </c>
      <c r="F97" s="143">
        <v>700</v>
      </c>
      <c r="G97" s="143">
        <v>7</v>
      </c>
      <c r="H97" s="143"/>
      <c r="I97" s="143">
        <f t="shared" si="32"/>
        <v>707</v>
      </c>
      <c r="J97" s="143">
        <f t="shared" si="37"/>
        <v>707</v>
      </c>
      <c r="K97" s="335"/>
    </row>
    <row r="98" spans="1:11" ht="16.5" customHeight="1">
      <c r="A98" s="243"/>
      <c r="B98" s="22" t="s">
        <v>820</v>
      </c>
      <c r="C98" s="50"/>
      <c r="D98" s="50"/>
      <c r="E98" s="51" t="s">
        <v>919</v>
      </c>
      <c r="F98" s="143">
        <v>6247</v>
      </c>
      <c r="G98" s="143"/>
      <c r="H98" s="143"/>
      <c r="I98" s="143">
        <f t="shared" si="32"/>
        <v>6247</v>
      </c>
      <c r="J98" s="143">
        <f t="shared" si="37"/>
        <v>6247</v>
      </c>
      <c r="K98" s="335"/>
    </row>
    <row r="99" spans="1:11" ht="56.25" customHeight="1">
      <c r="A99" s="243"/>
      <c r="B99" s="22" t="s">
        <v>286</v>
      </c>
      <c r="C99" s="50"/>
      <c r="D99" s="50"/>
      <c r="E99" s="51" t="s">
        <v>819</v>
      </c>
      <c r="F99" s="143">
        <v>83878</v>
      </c>
      <c r="G99" s="143"/>
      <c r="H99" s="143"/>
      <c r="I99" s="143">
        <f t="shared" si="32"/>
        <v>83878</v>
      </c>
      <c r="J99" s="143">
        <f t="shared" si="37"/>
        <v>83878</v>
      </c>
      <c r="K99" s="335"/>
    </row>
    <row r="100" spans="1:11" ht="56.25" customHeight="1">
      <c r="A100" s="243"/>
      <c r="B100" s="22" t="s">
        <v>286</v>
      </c>
      <c r="C100" s="50"/>
      <c r="D100" s="50"/>
      <c r="E100" s="51" t="s">
        <v>279</v>
      </c>
      <c r="F100" s="143">
        <v>14802</v>
      </c>
      <c r="G100" s="143"/>
      <c r="H100" s="143"/>
      <c r="I100" s="143">
        <f t="shared" si="32"/>
        <v>14802</v>
      </c>
      <c r="J100" s="143">
        <f t="shared" si="37"/>
        <v>14802</v>
      </c>
      <c r="K100" s="335"/>
    </row>
    <row r="101" spans="1:11" ht="34.5" customHeight="1">
      <c r="A101" s="243"/>
      <c r="B101" s="22" t="s">
        <v>811</v>
      </c>
      <c r="C101" s="51"/>
      <c r="D101" s="51"/>
      <c r="E101" s="51" t="s">
        <v>983</v>
      </c>
      <c r="F101" s="143">
        <v>1969204</v>
      </c>
      <c r="G101" s="143"/>
      <c r="H101" s="143"/>
      <c r="I101" s="143">
        <f t="shared" si="32"/>
        <v>1969204</v>
      </c>
      <c r="J101" s="143"/>
      <c r="K101" s="335">
        <f>I101</f>
        <v>1969204</v>
      </c>
    </row>
    <row r="102" spans="1:11" ht="45.75" customHeight="1">
      <c r="A102" s="243"/>
      <c r="B102" s="22" t="s">
        <v>278</v>
      </c>
      <c r="C102" s="50"/>
      <c r="D102" s="50"/>
      <c r="E102" s="51" t="s">
        <v>338</v>
      </c>
      <c r="F102" s="143">
        <v>434000</v>
      </c>
      <c r="G102" s="143"/>
      <c r="H102" s="143"/>
      <c r="I102" s="143">
        <f t="shared" si="32"/>
        <v>434000</v>
      </c>
      <c r="J102" s="143"/>
      <c r="K102" s="335">
        <f>I102</f>
        <v>434000</v>
      </c>
    </row>
    <row r="103" spans="1:11" s="5" customFormat="1" ht="17.25" customHeight="1">
      <c r="A103" s="256" t="s">
        <v>334</v>
      </c>
      <c r="B103" s="46" t="s">
        <v>828</v>
      </c>
      <c r="C103" s="49">
        <v>851</v>
      </c>
      <c r="D103" s="49"/>
      <c r="E103" s="52"/>
      <c r="F103" s="144">
        <f aca="true" t="shared" si="38" ref="F103:K103">F104+F107+F109</f>
        <v>3092425</v>
      </c>
      <c r="G103" s="144">
        <f t="shared" si="38"/>
        <v>0</v>
      </c>
      <c r="H103" s="144">
        <f t="shared" si="38"/>
        <v>0</v>
      </c>
      <c r="I103" s="144">
        <f t="shared" si="38"/>
        <v>3092425</v>
      </c>
      <c r="J103" s="144">
        <f t="shared" si="38"/>
        <v>1848589</v>
      </c>
      <c r="K103" s="334">
        <f t="shared" si="38"/>
        <v>1243836</v>
      </c>
    </row>
    <row r="104" spans="1:11" ht="17.25" customHeight="1">
      <c r="A104" s="263" t="s">
        <v>794</v>
      </c>
      <c r="B104" s="264" t="s">
        <v>522</v>
      </c>
      <c r="C104" s="242"/>
      <c r="D104" s="242">
        <v>85111</v>
      </c>
      <c r="E104" s="61"/>
      <c r="F104" s="142">
        <f aca="true" t="shared" si="39" ref="F104:K104">SUM(F105:F106)</f>
        <v>342396</v>
      </c>
      <c r="G104" s="142">
        <f t="shared" si="39"/>
        <v>0</v>
      </c>
      <c r="H104" s="142">
        <f t="shared" si="39"/>
        <v>0</v>
      </c>
      <c r="I104" s="142">
        <f t="shared" si="39"/>
        <v>342396</v>
      </c>
      <c r="J104" s="142">
        <f t="shared" si="39"/>
        <v>55200</v>
      </c>
      <c r="K104" s="336">
        <f t="shared" si="39"/>
        <v>287196</v>
      </c>
    </row>
    <row r="105" spans="1:11" ht="27" customHeight="1">
      <c r="A105" s="260"/>
      <c r="B105" s="22" t="s">
        <v>950</v>
      </c>
      <c r="C105" s="50"/>
      <c r="D105" s="50"/>
      <c r="E105" s="51" t="s">
        <v>917</v>
      </c>
      <c r="F105" s="143">
        <v>55200</v>
      </c>
      <c r="G105" s="143"/>
      <c r="H105" s="143"/>
      <c r="I105" s="143">
        <f t="shared" si="32"/>
        <v>55200</v>
      </c>
      <c r="J105" s="143">
        <f>I105</f>
        <v>55200</v>
      </c>
      <c r="K105" s="335"/>
    </row>
    <row r="106" spans="1:11" ht="36" customHeight="1">
      <c r="A106" s="260"/>
      <c r="B106" s="22" t="s">
        <v>811</v>
      </c>
      <c r="C106" s="50"/>
      <c r="D106" s="50"/>
      <c r="E106" s="51" t="s">
        <v>983</v>
      </c>
      <c r="F106" s="143">
        <v>287196</v>
      </c>
      <c r="G106" s="143"/>
      <c r="H106" s="143"/>
      <c r="I106" s="143">
        <f>F106+G106-H106</f>
        <v>287196</v>
      </c>
      <c r="J106" s="143"/>
      <c r="K106" s="335">
        <f>I106</f>
        <v>287196</v>
      </c>
    </row>
    <row r="107" spans="1:11" ht="38.25" customHeight="1">
      <c r="A107" s="263" t="s">
        <v>797</v>
      </c>
      <c r="B107" s="264" t="s">
        <v>284</v>
      </c>
      <c r="C107" s="242"/>
      <c r="D107" s="242">
        <v>85156</v>
      </c>
      <c r="E107" s="264"/>
      <c r="F107" s="142">
        <f aca="true" t="shared" si="40" ref="F107:K107">F108</f>
        <v>1746462</v>
      </c>
      <c r="G107" s="142">
        <f t="shared" si="40"/>
        <v>0</v>
      </c>
      <c r="H107" s="142">
        <f t="shared" si="40"/>
        <v>0</v>
      </c>
      <c r="I107" s="142">
        <f t="shared" si="40"/>
        <v>1746462</v>
      </c>
      <c r="J107" s="142">
        <f t="shared" si="40"/>
        <v>1746462</v>
      </c>
      <c r="K107" s="336">
        <f t="shared" si="40"/>
        <v>0</v>
      </c>
    </row>
    <row r="108" spans="1:11" ht="26.25" customHeight="1">
      <c r="A108" s="243"/>
      <c r="B108" s="22" t="s">
        <v>807</v>
      </c>
      <c r="C108" s="50"/>
      <c r="D108" s="50"/>
      <c r="E108" s="50">
        <v>2110</v>
      </c>
      <c r="F108" s="143">
        <v>1746462</v>
      </c>
      <c r="G108" s="143"/>
      <c r="H108" s="143"/>
      <c r="I108" s="143">
        <f t="shared" si="32"/>
        <v>1746462</v>
      </c>
      <c r="J108" s="143">
        <f>I108</f>
        <v>1746462</v>
      </c>
      <c r="K108" s="335"/>
    </row>
    <row r="109" spans="1:11" ht="20.25" customHeight="1">
      <c r="A109" s="263" t="s">
        <v>827</v>
      </c>
      <c r="B109" s="264" t="s">
        <v>421</v>
      </c>
      <c r="C109" s="242"/>
      <c r="D109" s="242">
        <v>85195</v>
      </c>
      <c r="E109" s="242"/>
      <c r="F109" s="142">
        <f aca="true" t="shared" si="41" ref="F109:K109">SUM(F110:F112)</f>
        <v>1003567</v>
      </c>
      <c r="G109" s="142">
        <f t="shared" si="41"/>
        <v>0</v>
      </c>
      <c r="H109" s="142">
        <f t="shared" si="41"/>
        <v>0</v>
      </c>
      <c r="I109" s="142">
        <f t="shared" si="41"/>
        <v>1003567</v>
      </c>
      <c r="J109" s="142">
        <f t="shared" si="41"/>
        <v>46927</v>
      </c>
      <c r="K109" s="336">
        <f t="shared" si="41"/>
        <v>956640</v>
      </c>
    </row>
    <row r="110" spans="1:11" ht="36" customHeight="1">
      <c r="A110" s="243"/>
      <c r="B110" s="22" t="s">
        <v>332</v>
      </c>
      <c r="C110" s="50"/>
      <c r="D110" s="50"/>
      <c r="E110" s="51" t="s">
        <v>917</v>
      </c>
      <c r="F110" s="143">
        <v>46927</v>
      </c>
      <c r="G110" s="143"/>
      <c r="H110" s="143"/>
      <c r="I110" s="143">
        <f t="shared" si="32"/>
        <v>46927</v>
      </c>
      <c r="J110" s="143">
        <f>F110</f>
        <v>46927</v>
      </c>
      <c r="K110" s="335"/>
    </row>
    <row r="111" spans="1:11" ht="45.75" customHeight="1">
      <c r="A111" s="243"/>
      <c r="B111" s="22" t="s">
        <v>278</v>
      </c>
      <c r="C111" s="50"/>
      <c r="D111" s="50"/>
      <c r="E111" s="50">
        <v>6260</v>
      </c>
      <c r="F111" s="143">
        <v>756640</v>
      </c>
      <c r="G111" s="143"/>
      <c r="H111" s="143"/>
      <c r="I111" s="143">
        <f t="shared" si="32"/>
        <v>756640</v>
      </c>
      <c r="J111" s="143"/>
      <c r="K111" s="335">
        <f>I111</f>
        <v>756640</v>
      </c>
    </row>
    <row r="112" spans="1:11" ht="24.75" customHeight="1">
      <c r="A112" s="243"/>
      <c r="B112" s="22" t="s">
        <v>482</v>
      </c>
      <c r="C112" s="50"/>
      <c r="D112" s="50"/>
      <c r="E112" s="50">
        <v>6290</v>
      </c>
      <c r="F112" s="143">
        <v>200000</v>
      </c>
      <c r="G112" s="143"/>
      <c r="H112" s="143"/>
      <c r="I112" s="143">
        <f t="shared" si="32"/>
        <v>200000</v>
      </c>
      <c r="J112" s="143"/>
      <c r="K112" s="335">
        <f>I112</f>
        <v>200000</v>
      </c>
    </row>
    <row r="113" spans="1:11" ht="18" customHeight="1">
      <c r="A113" s="256" t="s">
        <v>806</v>
      </c>
      <c r="B113" s="46" t="s">
        <v>449</v>
      </c>
      <c r="C113" s="49">
        <v>852</v>
      </c>
      <c r="D113" s="49"/>
      <c r="E113" s="49"/>
      <c r="F113" s="144">
        <f aca="true" t="shared" si="42" ref="F113:K113">F114+F119+F123+F127+F129+F132+F134</f>
        <v>2009514</v>
      </c>
      <c r="G113" s="144">
        <f t="shared" si="42"/>
        <v>34228</v>
      </c>
      <c r="H113" s="144">
        <f t="shared" si="42"/>
        <v>0</v>
      </c>
      <c r="I113" s="144">
        <f t="shared" si="42"/>
        <v>2043742</v>
      </c>
      <c r="J113" s="144">
        <f t="shared" si="42"/>
        <v>2043742</v>
      </c>
      <c r="K113" s="144">
        <f t="shared" si="42"/>
        <v>0</v>
      </c>
    </row>
    <row r="114" spans="1:11" ht="25.5" customHeight="1">
      <c r="A114" s="263" t="s">
        <v>794</v>
      </c>
      <c r="B114" s="264" t="s">
        <v>669</v>
      </c>
      <c r="C114" s="61"/>
      <c r="D114" s="61" t="s">
        <v>450</v>
      </c>
      <c r="E114" s="61"/>
      <c r="F114" s="142">
        <f aca="true" t="shared" si="43" ref="F114:K114">F115+F116+F117+F118</f>
        <v>448606</v>
      </c>
      <c r="G114" s="142">
        <f t="shared" si="43"/>
        <v>0</v>
      </c>
      <c r="H114" s="142">
        <f t="shared" si="43"/>
        <v>0</v>
      </c>
      <c r="I114" s="142">
        <f t="shared" si="43"/>
        <v>448606</v>
      </c>
      <c r="J114" s="142">
        <f t="shared" si="43"/>
        <v>448606</v>
      </c>
      <c r="K114" s="336">
        <f t="shared" si="43"/>
        <v>0</v>
      </c>
    </row>
    <row r="115" spans="1:11" ht="24.75" customHeight="1">
      <c r="A115" s="260"/>
      <c r="B115" s="22" t="s">
        <v>612</v>
      </c>
      <c r="C115" s="259"/>
      <c r="D115" s="259"/>
      <c r="E115" s="51" t="s">
        <v>613</v>
      </c>
      <c r="F115" s="143">
        <v>500</v>
      </c>
      <c r="G115" s="143"/>
      <c r="H115" s="143"/>
      <c r="I115" s="143">
        <f t="shared" si="32"/>
        <v>500</v>
      </c>
      <c r="J115" s="143">
        <f>I115</f>
        <v>500</v>
      </c>
      <c r="K115" s="335"/>
    </row>
    <row r="116" spans="1:11" ht="15.75" customHeight="1">
      <c r="A116" s="260"/>
      <c r="B116" s="22" t="s">
        <v>796</v>
      </c>
      <c r="C116" s="51"/>
      <c r="D116" s="51"/>
      <c r="E116" s="51" t="s">
        <v>915</v>
      </c>
      <c r="F116" s="143">
        <v>200</v>
      </c>
      <c r="G116" s="143"/>
      <c r="H116" s="143"/>
      <c r="I116" s="143">
        <f t="shared" si="32"/>
        <v>200</v>
      </c>
      <c r="J116" s="143">
        <f>I116</f>
        <v>200</v>
      </c>
      <c r="K116" s="335"/>
    </row>
    <row r="117" spans="1:11" ht="18.75" customHeight="1">
      <c r="A117" s="260"/>
      <c r="B117" s="22" t="s">
        <v>221</v>
      </c>
      <c r="C117" s="51"/>
      <c r="D117" s="51"/>
      <c r="E117" s="51" t="s">
        <v>809</v>
      </c>
      <c r="F117" s="143">
        <v>3000</v>
      </c>
      <c r="G117" s="143"/>
      <c r="H117" s="143"/>
      <c r="I117" s="143">
        <f t="shared" si="32"/>
        <v>3000</v>
      </c>
      <c r="J117" s="143">
        <f>I117</f>
        <v>3000</v>
      </c>
      <c r="K117" s="335"/>
    </row>
    <row r="118" spans="1:11" ht="25.5" customHeight="1">
      <c r="A118" s="260"/>
      <c r="B118" s="22" t="s">
        <v>812</v>
      </c>
      <c r="C118" s="244"/>
      <c r="D118" s="50"/>
      <c r="E118" s="50">
        <v>2320</v>
      </c>
      <c r="F118" s="143">
        <v>444906</v>
      </c>
      <c r="G118" s="143"/>
      <c r="H118" s="143"/>
      <c r="I118" s="143">
        <f t="shared" si="32"/>
        <v>444906</v>
      </c>
      <c r="J118" s="143">
        <f>I118</f>
        <v>444906</v>
      </c>
      <c r="K118" s="335"/>
    </row>
    <row r="119" spans="1:11" ht="19.5" customHeight="1">
      <c r="A119" s="432" t="s">
        <v>797</v>
      </c>
      <c r="B119" s="433" t="s">
        <v>540</v>
      </c>
      <c r="C119" s="346"/>
      <c r="D119" s="346" t="s">
        <v>451</v>
      </c>
      <c r="E119" s="60"/>
      <c r="F119" s="142">
        <f aca="true" t="shared" si="44" ref="F119:K119">F120+F121+F122</f>
        <v>1048608</v>
      </c>
      <c r="G119" s="142">
        <f t="shared" si="44"/>
        <v>20218</v>
      </c>
      <c r="H119" s="142">
        <f t="shared" si="44"/>
        <v>0</v>
      </c>
      <c r="I119" s="142">
        <f t="shared" si="44"/>
        <v>1068826</v>
      </c>
      <c r="J119" s="142">
        <f t="shared" si="44"/>
        <v>1068826</v>
      </c>
      <c r="K119" s="336">
        <f t="shared" si="44"/>
        <v>0</v>
      </c>
    </row>
    <row r="120" spans="1:11" ht="15" customHeight="1">
      <c r="A120" s="243"/>
      <c r="B120" s="22" t="s">
        <v>802</v>
      </c>
      <c r="C120" s="51"/>
      <c r="D120" s="51"/>
      <c r="E120" s="51" t="s">
        <v>918</v>
      </c>
      <c r="F120" s="143">
        <v>703782</v>
      </c>
      <c r="G120" s="143">
        <v>20218</v>
      </c>
      <c r="H120" s="143"/>
      <c r="I120" s="143">
        <f t="shared" si="32"/>
        <v>724000</v>
      </c>
      <c r="J120" s="143">
        <f>I120</f>
        <v>724000</v>
      </c>
      <c r="K120" s="335"/>
    </row>
    <row r="121" spans="1:11" ht="16.5" customHeight="1">
      <c r="A121" s="243"/>
      <c r="B121" s="22" t="s">
        <v>796</v>
      </c>
      <c r="C121" s="51"/>
      <c r="D121" s="51"/>
      <c r="E121" s="51" t="s">
        <v>915</v>
      </c>
      <c r="F121" s="143">
        <v>400</v>
      </c>
      <c r="G121" s="143"/>
      <c r="H121" s="143"/>
      <c r="I121" s="143">
        <f t="shared" si="32"/>
        <v>400</v>
      </c>
      <c r="J121" s="143">
        <f>I121</f>
        <v>400</v>
      </c>
      <c r="K121" s="335"/>
    </row>
    <row r="122" spans="1:11" ht="18.75" customHeight="1">
      <c r="A122" s="243"/>
      <c r="B122" s="22" t="s">
        <v>813</v>
      </c>
      <c r="C122" s="50"/>
      <c r="D122" s="244"/>
      <c r="E122" s="50">
        <v>2130</v>
      </c>
      <c r="F122" s="143">
        <v>344426</v>
      </c>
      <c r="G122" s="143"/>
      <c r="H122" s="143"/>
      <c r="I122" s="143">
        <f t="shared" si="32"/>
        <v>344426</v>
      </c>
      <c r="J122" s="143">
        <f>I122</f>
        <v>344426</v>
      </c>
      <c r="K122" s="335"/>
    </row>
    <row r="123" spans="1:11" ht="20.25" customHeight="1">
      <c r="A123" s="432" t="s">
        <v>829</v>
      </c>
      <c r="B123" s="433" t="s">
        <v>670</v>
      </c>
      <c r="C123" s="346"/>
      <c r="D123" s="346" t="s">
        <v>456</v>
      </c>
      <c r="E123" s="60"/>
      <c r="F123" s="142">
        <f aca="true" t="shared" si="45" ref="F123:K123">F124+F125+F126</f>
        <v>82900</v>
      </c>
      <c r="G123" s="142">
        <f t="shared" si="45"/>
        <v>14010</v>
      </c>
      <c r="H123" s="142">
        <f t="shared" si="45"/>
        <v>0</v>
      </c>
      <c r="I123" s="142">
        <f t="shared" si="45"/>
        <v>96910</v>
      </c>
      <c r="J123" s="142">
        <f t="shared" si="45"/>
        <v>96910</v>
      </c>
      <c r="K123" s="336">
        <f t="shared" si="45"/>
        <v>0</v>
      </c>
    </row>
    <row r="124" spans="1:11" ht="26.25" customHeight="1">
      <c r="A124" s="243"/>
      <c r="B124" s="22" t="s">
        <v>222</v>
      </c>
      <c r="C124" s="51"/>
      <c r="D124" s="51"/>
      <c r="E124" s="51" t="s">
        <v>613</v>
      </c>
      <c r="F124" s="143">
        <v>500</v>
      </c>
      <c r="G124" s="143"/>
      <c r="H124" s="143"/>
      <c r="I124" s="143">
        <f t="shared" si="32"/>
        <v>500</v>
      </c>
      <c r="J124" s="143">
        <f>I124</f>
        <v>500</v>
      </c>
      <c r="K124" s="335"/>
    </row>
    <row r="125" spans="1:11" ht="24.75" customHeight="1">
      <c r="A125" s="243"/>
      <c r="B125" s="45" t="s">
        <v>976</v>
      </c>
      <c r="C125" s="51"/>
      <c r="D125" s="51"/>
      <c r="E125" s="51" t="s">
        <v>407</v>
      </c>
      <c r="F125" s="143">
        <v>57433</v>
      </c>
      <c r="G125" s="143"/>
      <c r="H125" s="143"/>
      <c r="I125" s="143">
        <f t="shared" si="32"/>
        <v>57433</v>
      </c>
      <c r="J125" s="143">
        <f>I125</f>
        <v>57433</v>
      </c>
      <c r="K125" s="335"/>
    </row>
    <row r="126" spans="1:11" ht="26.25" customHeight="1">
      <c r="A126" s="243"/>
      <c r="B126" s="22" t="s">
        <v>812</v>
      </c>
      <c r="C126" s="51"/>
      <c r="D126" s="51"/>
      <c r="E126" s="51" t="s">
        <v>512</v>
      </c>
      <c r="F126" s="143">
        <v>24967</v>
      </c>
      <c r="G126" s="143">
        <v>14010</v>
      </c>
      <c r="H126" s="143"/>
      <c r="I126" s="143">
        <f t="shared" si="32"/>
        <v>38977</v>
      </c>
      <c r="J126" s="143">
        <f>I126</f>
        <v>38977</v>
      </c>
      <c r="K126" s="335"/>
    </row>
    <row r="127" spans="1:11" ht="25.5" customHeight="1">
      <c r="A127" s="432" t="s">
        <v>830</v>
      </c>
      <c r="B127" s="433" t="s">
        <v>208</v>
      </c>
      <c r="C127" s="346"/>
      <c r="D127" s="346" t="s">
        <v>210</v>
      </c>
      <c r="E127" s="60"/>
      <c r="F127" s="142">
        <f aca="true" t="shared" si="46" ref="F127:K127">F128</f>
        <v>373500</v>
      </c>
      <c r="G127" s="506">
        <f t="shared" si="46"/>
        <v>0</v>
      </c>
      <c r="H127" s="142">
        <f t="shared" si="46"/>
        <v>0</v>
      </c>
      <c r="I127" s="142">
        <f t="shared" si="46"/>
        <v>373500</v>
      </c>
      <c r="J127" s="142">
        <f t="shared" si="46"/>
        <v>373500</v>
      </c>
      <c r="K127" s="336">
        <f t="shared" si="46"/>
        <v>0</v>
      </c>
    </row>
    <row r="128" spans="1:11" ht="24.75" customHeight="1">
      <c r="A128" s="243"/>
      <c r="B128" s="66" t="s">
        <v>807</v>
      </c>
      <c r="C128" s="51"/>
      <c r="D128" s="51"/>
      <c r="E128" s="51" t="s">
        <v>505</v>
      </c>
      <c r="F128" s="143">
        <v>373500</v>
      </c>
      <c r="G128" s="143"/>
      <c r="H128" s="143"/>
      <c r="I128" s="143">
        <f t="shared" si="32"/>
        <v>373500</v>
      </c>
      <c r="J128" s="143">
        <f>I128</f>
        <v>373500</v>
      </c>
      <c r="K128" s="335"/>
    </row>
    <row r="129" spans="1:11" ht="24" customHeight="1">
      <c r="A129" s="432" t="s">
        <v>854</v>
      </c>
      <c r="B129" s="433" t="s">
        <v>209</v>
      </c>
      <c r="C129" s="346"/>
      <c r="D129" s="346" t="s">
        <v>452</v>
      </c>
      <c r="E129" s="60"/>
      <c r="F129" s="142">
        <f aca="true" t="shared" si="47" ref="F129:K129">F130+F131</f>
        <v>3300</v>
      </c>
      <c r="G129" s="142">
        <f t="shared" si="47"/>
        <v>0</v>
      </c>
      <c r="H129" s="142">
        <f t="shared" si="47"/>
        <v>0</v>
      </c>
      <c r="I129" s="142">
        <f t="shared" si="47"/>
        <v>3300</v>
      </c>
      <c r="J129" s="142">
        <f t="shared" si="47"/>
        <v>3300</v>
      </c>
      <c r="K129" s="336">
        <f t="shared" si="47"/>
        <v>0</v>
      </c>
    </row>
    <row r="130" spans="1:11" ht="16.5" customHeight="1">
      <c r="A130" s="243"/>
      <c r="B130" s="22" t="s">
        <v>796</v>
      </c>
      <c r="C130" s="51"/>
      <c r="D130" s="51"/>
      <c r="E130" s="51" t="s">
        <v>915</v>
      </c>
      <c r="F130" s="143">
        <v>300</v>
      </c>
      <c r="G130" s="143"/>
      <c r="H130" s="143"/>
      <c r="I130" s="143">
        <f t="shared" si="32"/>
        <v>300</v>
      </c>
      <c r="J130" s="143">
        <f>I130</f>
        <v>300</v>
      </c>
      <c r="K130" s="335"/>
    </row>
    <row r="131" spans="1:11" ht="21" customHeight="1">
      <c r="A131" s="243"/>
      <c r="B131" s="22" t="s">
        <v>814</v>
      </c>
      <c r="C131" s="51"/>
      <c r="D131" s="51"/>
      <c r="E131" s="51" t="s">
        <v>809</v>
      </c>
      <c r="F131" s="143">
        <v>3000</v>
      </c>
      <c r="G131" s="143"/>
      <c r="H131" s="143"/>
      <c r="I131" s="143">
        <f t="shared" si="32"/>
        <v>3000</v>
      </c>
      <c r="J131" s="143">
        <f>I131</f>
        <v>3000</v>
      </c>
      <c r="K131" s="335"/>
    </row>
    <row r="132" spans="1:11" ht="42" customHeight="1">
      <c r="A132" s="432" t="s">
        <v>682</v>
      </c>
      <c r="B132" s="433" t="s">
        <v>609</v>
      </c>
      <c r="C132" s="346"/>
      <c r="D132" s="346" t="s">
        <v>608</v>
      </c>
      <c r="E132" s="60"/>
      <c r="F132" s="142">
        <f aca="true" t="shared" si="48" ref="F132:K132">F133</f>
        <v>9000</v>
      </c>
      <c r="G132" s="142">
        <f t="shared" si="48"/>
        <v>0</v>
      </c>
      <c r="H132" s="142">
        <f t="shared" si="48"/>
        <v>0</v>
      </c>
      <c r="I132" s="142">
        <f t="shared" si="48"/>
        <v>9000</v>
      </c>
      <c r="J132" s="142">
        <f t="shared" si="48"/>
        <v>9000</v>
      </c>
      <c r="K132" s="336">
        <f t="shared" si="48"/>
        <v>0</v>
      </c>
    </row>
    <row r="133" spans="1:11" ht="16.5" customHeight="1">
      <c r="A133" s="141"/>
      <c r="B133" s="22" t="s">
        <v>820</v>
      </c>
      <c r="C133" s="58"/>
      <c r="D133" s="58"/>
      <c r="E133" s="58" t="s">
        <v>919</v>
      </c>
      <c r="F133" s="143">
        <v>9000</v>
      </c>
      <c r="G133" s="143"/>
      <c r="H133" s="143"/>
      <c r="I133" s="143">
        <f t="shared" si="32"/>
        <v>9000</v>
      </c>
      <c r="J133" s="143">
        <f>I133</f>
        <v>9000</v>
      </c>
      <c r="K133" s="335"/>
    </row>
    <row r="134" spans="1:11" ht="16.5" customHeight="1">
      <c r="A134" s="432" t="s">
        <v>137</v>
      </c>
      <c r="B134" s="433" t="s">
        <v>421</v>
      </c>
      <c r="C134" s="346"/>
      <c r="D134" s="346" t="s">
        <v>454</v>
      </c>
      <c r="E134" s="346"/>
      <c r="F134" s="345">
        <f aca="true" t="shared" si="49" ref="F134:K134">F135</f>
        <v>43600</v>
      </c>
      <c r="G134" s="345">
        <f t="shared" si="49"/>
        <v>0</v>
      </c>
      <c r="H134" s="345">
        <f t="shared" si="49"/>
        <v>0</v>
      </c>
      <c r="I134" s="345">
        <f t="shared" si="49"/>
        <v>43600</v>
      </c>
      <c r="J134" s="345">
        <f t="shared" si="49"/>
        <v>43600</v>
      </c>
      <c r="K134" s="415">
        <f t="shared" si="49"/>
        <v>0</v>
      </c>
    </row>
    <row r="135" spans="1:11" ht="45.75" customHeight="1">
      <c r="A135" s="141"/>
      <c r="B135" s="22" t="s">
        <v>557</v>
      </c>
      <c r="C135" s="58"/>
      <c r="D135" s="58"/>
      <c r="E135" s="58" t="s">
        <v>556</v>
      </c>
      <c r="F135" s="143">
        <v>43600</v>
      </c>
      <c r="G135" s="143"/>
      <c r="H135" s="143"/>
      <c r="I135" s="143">
        <f>F135+G135-H135</f>
        <v>43600</v>
      </c>
      <c r="J135" s="143">
        <f>I135</f>
        <v>43600</v>
      </c>
      <c r="K135" s="335"/>
    </row>
    <row r="136" spans="1:12" ht="28.5" customHeight="1">
      <c r="A136" s="256" t="s">
        <v>808</v>
      </c>
      <c r="B136" s="46" t="s">
        <v>453</v>
      </c>
      <c r="C136" s="52" t="s">
        <v>535</v>
      </c>
      <c r="D136" s="52"/>
      <c r="E136" s="52"/>
      <c r="F136" s="144">
        <f aca="true" t="shared" si="50" ref="F136:K136">F137+F139+F146</f>
        <v>3284497</v>
      </c>
      <c r="G136" s="144">
        <f t="shared" si="50"/>
        <v>0</v>
      </c>
      <c r="H136" s="144">
        <f t="shared" si="50"/>
        <v>0</v>
      </c>
      <c r="I136" s="144">
        <f t="shared" si="50"/>
        <v>3284497</v>
      </c>
      <c r="J136" s="144">
        <f t="shared" si="50"/>
        <v>3284497</v>
      </c>
      <c r="K136" s="334">
        <f t="shared" si="50"/>
        <v>0</v>
      </c>
      <c r="L136" s="34"/>
    </row>
    <row r="137" spans="1:11" s="32" customFormat="1" ht="18" customHeight="1">
      <c r="A137" s="432" t="s">
        <v>794</v>
      </c>
      <c r="B137" s="433" t="s">
        <v>831</v>
      </c>
      <c r="C137" s="346"/>
      <c r="D137" s="346" t="s">
        <v>545</v>
      </c>
      <c r="E137" s="346"/>
      <c r="F137" s="142">
        <f aca="true" t="shared" si="51" ref="F137:K137">F138</f>
        <v>23385</v>
      </c>
      <c r="G137" s="142">
        <f t="shared" si="51"/>
        <v>0</v>
      </c>
      <c r="H137" s="142">
        <f t="shared" si="51"/>
        <v>0</v>
      </c>
      <c r="I137" s="142">
        <f t="shared" si="51"/>
        <v>23385</v>
      </c>
      <c r="J137" s="142">
        <f t="shared" si="51"/>
        <v>23385</v>
      </c>
      <c r="K137" s="336">
        <f t="shared" si="51"/>
        <v>0</v>
      </c>
    </row>
    <row r="138" spans="1:11" s="32" customFormat="1" ht="15.75" customHeight="1">
      <c r="A138" s="243"/>
      <c r="B138" s="22" t="s">
        <v>820</v>
      </c>
      <c r="C138" s="51"/>
      <c r="D138" s="51"/>
      <c r="E138" s="51" t="s">
        <v>919</v>
      </c>
      <c r="F138" s="145">
        <v>23385</v>
      </c>
      <c r="G138" s="145"/>
      <c r="H138" s="145"/>
      <c r="I138" s="143">
        <f t="shared" si="32"/>
        <v>23385</v>
      </c>
      <c r="J138" s="145">
        <f>I138</f>
        <v>23385</v>
      </c>
      <c r="K138" s="416"/>
    </row>
    <row r="139" spans="1:11" s="5" customFormat="1" ht="21.75" customHeight="1">
      <c r="A139" s="432" t="s">
        <v>797</v>
      </c>
      <c r="B139" s="436" t="s">
        <v>578</v>
      </c>
      <c r="C139" s="346"/>
      <c r="D139" s="346" t="s">
        <v>577</v>
      </c>
      <c r="E139" s="60"/>
      <c r="F139" s="142">
        <f aca="true" t="shared" si="52" ref="F139:K139">SUM(F140:F145)</f>
        <v>1093479</v>
      </c>
      <c r="G139" s="142">
        <f t="shared" si="52"/>
        <v>0</v>
      </c>
      <c r="H139" s="142">
        <f t="shared" si="52"/>
        <v>0</v>
      </c>
      <c r="I139" s="142">
        <f t="shared" si="52"/>
        <v>1093479</v>
      </c>
      <c r="J139" s="142">
        <f t="shared" si="52"/>
        <v>1093479</v>
      </c>
      <c r="K139" s="336">
        <f t="shared" si="52"/>
        <v>0</v>
      </c>
    </row>
    <row r="140" spans="1:11" s="5" customFormat="1" ht="24" customHeight="1">
      <c r="A140" s="141"/>
      <c r="B140" s="22" t="s">
        <v>950</v>
      </c>
      <c r="C140" s="58"/>
      <c r="D140" s="58"/>
      <c r="E140" s="58" t="s">
        <v>917</v>
      </c>
      <c r="F140" s="146">
        <v>15070</v>
      </c>
      <c r="G140" s="146"/>
      <c r="H140" s="146"/>
      <c r="I140" s="143">
        <f t="shared" si="32"/>
        <v>15070</v>
      </c>
      <c r="J140" s="146">
        <f aca="true" t="shared" si="53" ref="J140:J145">I140</f>
        <v>15070</v>
      </c>
      <c r="K140" s="417"/>
    </row>
    <row r="141" spans="1:11" ht="16.5" customHeight="1">
      <c r="A141" s="243"/>
      <c r="B141" s="22" t="s">
        <v>796</v>
      </c>
      <c r="C141" s="51"/>
      <c r="D141" s="51"/>
      <c r="E141" s="51" t="s">
        <v>915</v>
      </c>
      <c r="F141" s="143">
        <v>100</v>
      </c>
      <c r="G141" s="143"/>
      <c r="H141" s="143"/>
      <c r="I141" s="143">
        <f t="shared" si="32"/>
        <v>100</v>
      </c>
      <c r="J141" s="146">
        <f t="shared" si="53"/>
        <v>100</v>
      </c>
      <c r="K141" s="335"/>
    </row>
    <row r="142" spans="1:11" ht="15.75" customHeight="1">
      <c r="A142" s="243"/>
      <c r="B142" s="22" t="s">
        <v>820</v>
      </c>
      <c r="C142" s="51"/>
      <c r="D142" s="51"/>
      <c r="E142" s="51" t="s">
        <v>919</v>
      </c>
      <c r="F142" s="143">
        <v>0</v>
      </c>
      <c r="G142" s="143"/>
      <c r="H142" s="143"/>
      <c r="I142" s="143">
        <f t="shared" si="32"/>
        <v>0</v>
      </c>
      <c r="J142" s="146">
        <f t="shared" si="53"/>
        <v>0</v>
      </c>
      <c r="K142" s="335"/>
    </row>
    <row r="143" spans="1:11" ht="33.75" customHeight="1">
      <c r="A143" s="243"/>
      <c r="B143" s="22" t="s">
        <v>811</v>
      </c>
      <c r="C143" s="50"/>
      <c r="D143" s="50"/>
      <c r="E143" s="50">
        <v>2007</v>
      </c>
      <c r="F143" s="143">
        <v>551851</v>
      </c>
      <c r="G143" s="143"/>
      <c r="H143" s="143"/>
      <c r="I143" s="143">
        <f t="shared" si="32"/>
        <v>551851</v>
      </c>
      <c r="J143" s="146">
        <f t="shared" si="53"/>
        <v>551851</v>
      </c>
      <c r="K143" s="335"/>
    </row>
    <row r="144" spans="1:11" ht="34.5" customHeight="1">
      <c r="A144" s="243"/>
      <c r="B144" s="22" t="s">
        <v>811</v>
      </c>
      <c r="C144" s="51"/>
      <c r="D144" s="51"/>
      <c r="E144" s="51" t="s">
        <v>858</v>
      </c>
      <c r="F144" s="143">
        <v>87058</v>
      </c>
      <c r="G144" s="143"/>
      <c r="H144" s="143"/>
      <c r="I144" s="143">
        <f t="shared" si="32"/>
        <v>87058</v>
      </c>
      <c r="J144" s="146">
        <f t="shared" si="53"/>
        <v>87058</v>
      </c>
      <c r="K144" s="335"/>
    </row>
    <row r="145" spans="1:11" s="5" customFormat="1" ht="23.25" customHeight="1">
      <c r="A145" s="260"/>
      <c r="B145" s="22" t="s">
        <v>223</v>
      </c>
      <c r="C145" s="50"/>
      <c r="D145" s="50"/>
      <c r="E145" s="50">
        <v>2690</v>
      </c>
      <c r="F145" s="143">
        <v>439400</v>
      </c>
      <c r="G145" s="143"/>
      <c r="H145" s="143"/>
      <c r="I145" s="143">
        <f t="shared" si="32"/>
        <v>439400</v>
      </c>
      <c r="J145" s="146">
        <f t="shared" si="53"/>
        <v>439400</v>
      </c>
      <c r="K145" s="335"/>
    </row>
    <row r="146" spans="1:11" s="5" customFormat="1" ht="16.5" customHeight="1">
      <c r="A146" s="432" t="s">
        <v>827</v>
      </c>
      <c r="B146" s="433" t="s">
        <v>421</v>
      </c>
      <c r="C146" s="434"/>
      <c r="D146" s="434">
        <v>85395</v>
      </c>
      <c r="E146" s="57"/>
      <c r="F146" s="345">
        <f aca="true" t="shared" si="54" ref="F146:K146">SUM(F147:F148)</f>
        <v>2167633</v>
      </c>
      <c r="G146" s="345">
        <f t="shared" si="54"/>
        <v>0</v>
      </c>
      <c r="H146" s="345">
        <f t="shared" si="54"/>
        <v>0</v>
      </c>
      <c r="I146" s="345">
        <f t="shared" si="54"/>
        <v>2167633</v>
      </c>
      <c r="J146" s="345">
        <f t="shared" si="54"/>
        <v>2167633</v>
      </c>
      <c r="K146" s="415">
        <f t="shared" si="54"/>
        <v>0</v>
      </c>
    </row>
    <row r="147" spans="1:11" s="5" customFormat="1" ht="33.75" customHeight="1">
      <c r="A147" s="461"/>
      <c r="B147" s="22" t="s">
        <v>811</v>
      </c>
      <c r="C147" s="50"/>
      <c r="D147" s="50"/>
      <c r="E147" s="50">
        <v>2007</v>
      </c>
      <c r="F147" s="462">
        <v>1878458</v>
      </c>
      <c r="G147" s="462"/>
      <c r="H147" s="462"/>
      <c r="I147" s="143">
        <f t="shared" si="32"/>
        <v>1878458</v>
      </c>
      <c r="J147" s="143">
        <f>I147</f>
        <v>1878458</v>
      </c>
      <c r="K147" s="463"/>
    </row>
    <row r="148" spans="1:11" s="5" customFormat="1" ht="33" customHeight="1">
      <c r="A148" s="243"/>
      <c r="B148" s="22" t="s">
        <v>811</v>
      </c>
      <c r="C148" s="50"/>
      <c r="D148" s="50"/>
      <c r="E148" s="50">
        <v>2009</v>
      </c>
      <c r="F148" s="143">
        <v>289175</v>
      </c>
      <c r="G148" s="143"/>
      <c r="H148" s="143"/>
      <c r="I148" s="143">
        <f t="shared" si="32"/>
        <v>289175</v>
      </c>
      <c r="J148" s="143">
        <f>I148</f>
        <v>289175</v>
      </c>
      <c r="K148" s="335"/>
    </row>
    <row r="149" spans="1:11" s="5" customFormat="1" ht="24" customHeight="1">
      <c r="A149" s="256" t="s">
        <v>815</v>
      </c>
      <c r="B149" s="46" t="s">
        <v>832</v>
      </c>
      <c r="C149" s="52" t="s">
        <v>580</v>
      </c>
      <c r="D149" s="54"/>
      <c r="E149" s="54"/>
      <c r="F149" s="144">
        <f aca="true" t="shared" si="55" ref="F149:K149">F150+F155+F158+F161</f>
        <v>392280</v>
      </c>
      <c r="G149" s="144">
        <f t="shared" si="55"/>
        <v>0</v>
      </c>
      <c r="H149" s="144">
        <f t="shared" si="55"/>
        <v>15000</v>
      </c>
      <c r="I149" s="144">
        <f t="shared" si="55"/>
        <v>377280</v>
      </c>
      <c r="J149" s="144">
        <f t="shared" si="55"/>
        <v>315405</v>
      </c>
      <c r="K149" s="334">
        <f t="shared" si="55"/>
        <v>61875</v>
      </c>
    </row>
    <row r="150" spans="1:11" s="5" customFormat="1" ht="25.5" customHeight="1">
      <c r="A150" s="432" t="s">
        <v>794</v>
      </c>
      <c r="B150" s="433" t="s">
        <v>583</v>
      </c>
      <c r="C150" s="346"/>
      <c r="D150" s="346" t="s">
        <v>582</v>
      </c>
      <c r="E150" s="60"/>
      <c r="F150" s="345">
        <f aca="true" t="shared" si="56" ref="F150:K150">SUM(F151:F154)</f>
        <v>48057</v>
      </c>
      <c r="G150" s="345">
        <f t="shared" si="56"/>
        <v>0</v>
      </c>
      <c r="H150" s="345">
        <f t="shared" si="56"/>
        <v>0</v>
      </c>
      <c r="I150" s="345">
        <f t="shared" si="56"/>
        <v>48057</v>
      </c>
      <c r="J150" s="345">
        <f t="shared" si="56"/>
        <v>48057</v>
      </c>
      <c r="K150" s="415">
        <f t="shared" si="56"/>
        <v>0</v>
      </c>
    </row>
    <row r="151" spans="1:11" ht="27" customHeight="1">
      <c r="A151" s="243"/>
      <c r="B151" s="22" t="s">
        <v>222</v>
      </c>
      <c r="C151" s="51"/>
      <c r="D151" s="51"/>
      <c r="E151" s="51" t="s">
        <v>613</v>
      </c>
      <c r="F151" s="143">
        <v>30857</v>
      </c>
      <c r="G151" s="143"/>
      <c r="H151" s="143"/>
      <c r="I151" s="143">
        <f aca="true" t="shared" si="57" ref="I151:I163">F151+G151-H151</f>
        <v>30857</v>
      </c>
      <c r="J151" s="143">
        <f>I151</f>
        <v>30857</v>
      </c>
      <c r="K151" s="335"/>
    </row>
    <row r="152" spans="1:11" ht="22.5" customHeight="1">
      <c r="A152" s="243"/>
      <c r="B152" s="22" t="s">
        <v>950</v>
      </c>
      <c r="C152" s="51"/>
      <c r="D152" s="51"/>
      <c r="E152" s="58" t="s">
        <v>917</v>
      </c>
      <c r="F152" s="146">
        <v>15000</v>
      </c>
      <c r="G152" s="146"/>
      <c r="H152" s="146"/>
      <c r="I152" s="143">
        <f t="shared" si="57"/>
        <v>15000</v>
      </c>
      <c r="J152" s="143">
        <f>I152</f>
        <v>15000</v>
      </c>
      <c r="K152" s="417"/>
    </row>
    <row r="153" spans="1:11" ht="17.25" customHeight="1">
      <c r="A153" s="243"/>
      <c r="B153" s="22" t="s">
        <v>796</v>
      </c>
      <c r="C153" s="51"/>
      <c r="D153" s="51"/>
      <c r="E153" s="51" t="s">
        <v>915</v>
      </c>
      <c r="F153" s="146">
        <v>700</v>
      </c>
      <c r="G153" s="146"/>
      <c r="H153" s="146"/>
      <c r="I153" s="143">
        <f t="shared" si="57"/>
        <v>700</v>
      </c>
      <c r="J153" s="143">
        <f>I153</f>
        <v>700</v>
      </c>
      <c r="K153" s="417"/>
    </row>
    <row r="154" spans="1:11" ht="16.5" customHeight="1">
      <c r="A154" s="243"/>
      <c r="B154" s="22" t="s">
        <v>820</v>
      </c>
      <c r="C154" s="51"/>
      <c r="D154" s="51"/>
      <c r="E154" s="51" t="s">
        <v>919</v>
      </c>
      <c r="F154" s="146">
        <v>1500</v>
      </c>
      <c r="G154" s="146"/>
      <c r="H154" s="146"/>
      <c r="I154" s="143">
        <f t="shared" si="57"/>
        <v>1500</v>
      </c>
      <c r="J154" s="143">
        <f>I154</f>
        <v>1500</v>
      </c>
      <c r="K154" s="417"/>
    </row>
    <row r="155" spans="1:11" ht="19.5" customHeight="1">
      <c r="A155" s="432" t="s">
        <v>797</v>
      </c>
      <c r="B155" s="433" t="s">
        <v>929</v>
      </c>
      <c r="C155" s="346"/>
      <c r="D155" s="346" t="s">
        <v>585</v>
      </c>
      <c r="E155" s="346"/>
      <c r="F155" s="345">
        <f aca="true" t="shared" si="58" ref="F155:K155">F156+F157</f>
        <v>61925</v>
      </c>
      <c r="G155" s="345">
        <f t="shared" si="58"/>
        <v>0</v>
      </c>
      <c r="H155" s="345">
        <f t="shared" si="58"/>
        <v>0</v>
      </c>
      <c r="I155" s="345">
        <f t="shared" si="58"/>
        <v>61925</v>
      </c>
      <c r="J155" s="345">
        <f t="shared" si="58"/>
        <v>50</v>
      </c>
      <c r="K155" s="415">
        <f t="shared" si="58"/>
        <v>61875</v>
      </c>
    </row>
    <row r="156" spans="1:11" ht="15" customHeight="1">
      <c r="A156" s="243"/>
      <c r="B156" s="22" t="s">
        <v>796</v>
      </c>
      <c r="C156" s="51"/>
      <c r="D156" s="51"/>
      <c r="E156" s="51" t="s">
        <v>915</v>
      </c>
      <c r="F156" s="146">
        <v>50</v>
      </c>
      <c r="G156" s="146"/>
      <c r="H156" s="146"/>
      <c r="I156" s="143">
        <f t="shared" si="57"/>
        <v>50</v>
      </c>
      <c r="J156" s="146">
        <f>I156</f>
        <v>50</v>
      </c>
      <c r="K156" s="417"/>
    </row>
    <row r="157" spans="1:11" ht="44.25" customHeight="1">
      <c r="A157" s="243"/>
      <c r="B157" s="22" t="s">
        <v>278</v>
      </c>
      <c r="C157" s="51"/>
      <c r="D157" s="51"/>
      <c r="E157" s="51" t="s">
        <v>338</v>
      </c>
      <c r="F157" s="146">
        <v>61875</v>
      </c>
      <c r="G157" s="146"/>
      <c r="H157" s="146"/>
      <c r="I157" s="143">
        <f t="shared" si="57"/>
        <v>61875</v>
      </c>
      <c r="J157" s="146"/>
      <c r="K157" s="417">
        <f>I157</f>
        <v>61875</v>
      </c>
    </row>
    <row r="158" spans="1:11" ht="19.5" customHeight="1">
      <c r="A158" s="432" t="s">
        <v>827</v>
      </c>
      <c r="B158" s="433" t="s">
        <v>587</v>
      </c>
      <c r="C158" s="346"/>
      <c r="D158" s="346" t="s">
        <v>586</v>
      </c>
      <c r="E158" s="60"/>
      <c r="F158" s="345">
        <f aca="true" t="shared" si="59" ref="F158:K158">F159+F160</f>
        <v>119658</v>
      </c>
      <c r="G158" s="345">
        <f t="shared" si="59"/>
        <v>0</v>
      </c>
      <c r="H158" s="345">
        <f t="shared" si="59"/>
        <v>15000</v>
      </c>
      <c r="I158" s="345">
        <f t="shared" si="59"/>
        <v>104658</v>
      </c>
      <c r="J158" s="345">
        <f t="shared" si="59"/>
        <v>104658</v>
      </c>
      <c r="K158" s="415">
        <f t="shared" si="59"/>
        <v>0</v>
      </c>
    </row>
    <row r="159" spans="1:11" ht="26.25" customHeight="1">
      <c r="A159" s="243"/>
      <c r="B159" s="22" t="s">
        <v>801</v>
      </c>
      <c r="C159" s="51"/>
      <c r="D159" s="51"/>
      <c r="E159" s="51" t="s">
        <v>917</v>
      </c>
      <c r="F159" s="146">
        <v>119601</v>
      </c>
      <c r="G159" s="146"/>
      <c r="H159" s="146">
        <v>15000</v>
      </c>
      <c r="I159" s="143">
        <f t="shared" si="57"/>
        <v>104601</v>
      </c>
      <c r="J159" s="146">
        <f>I159</f>
        <v>104601</v>
      </c>
      <c r="K159" s="417"/>
    </row>
    <row r="160" spans="1:11" ht="17.25" customHeight="1">
      <c r="A160" s="243"/>
      <c r="B160" s="22" t="s">
        <v>820</v>
      </c>
      <c r="C160" s="51"/>
      <c r="D160" s="51"/>
      <c r="E160" s="51" t="s">
        <v>919</v>
      </c>
      <c r="F160" s="146">
        <v>57</v>
      </c>
      <c r="G160" s="146"/>
      <c r="H160" s="146"/>
      <c r="I160" s="143">
        <f t="shared" si="57"/>
        <v>57</v>
      </c>
      <c r="J160" s="146">
        <f>I160</f>
        <v>57</v>
      </c>
      <c r="K160" s="417"/>
    </row>
    <row r="161" spans="1:11" ht="15" customHeight="1">
      <c r="A161" s="432" t="s">
        <v>829</v>
      </c>
      <c r="B161" s="433" t="s">
        <v>421</v>
      </c>
      <c r="C161" s="434"/>
      <c r="D161" s="434">
        <v>85495</v>
      </c>
      <c r="E161" s="57"/>
      <c r="F161" s="345">
        <f aca="true" t="shared" si="60" ref="F161:K161">SUM(F162:F163)</f>
        <v>162640</v>
      </c>
      <c r="G161" s="345">
        <f t="shared" si="60"/>
        <v>0</v>
      </c>
      <c r="H161" s="345">
        <f t="shared" si="60"/>
        <v>0</v>
      </c>
      <c r="I161" s="345">
        <f t="shared" si="60"/>
        <v>162640</v>
      </c>
      <c r="J161" s="345">
        <f t="shared" si="60"/>
        <v>162640</v>
      </c>
      <c r="K161" s="345">
        <f t="shared" si="60"/>
        <v>0</v>
      </c>
    </row>
    <row r="162" spans="1:11" ht="18" customHeight="1">
      <c r="A162" s="243"/>
      <c r="B162" s="22" t="s">
        <v>796</v>
      </c>
      <c r="C162" s="244"/>
      <c r="D162" s="244"/>
      <c r="E162" s="51" t="s">
        <v>915</v>
      </c>
      <c r="F162" s="143">
        <v>100</v>
      </c>
      <c r="G162" s="143"/>
      <c r="H162" s="143"/>
      <c r="I162" s="143">
        <f t="shared" si="57"/>
        <v>100</v>
      </c>
      <c r="J162" s="143">
        <f>I162</f>
        <v>100</v>
      </c>
      <c r="K162" s="335"/>
    </row>
    <row r="163" spans="1:11" ht="33.75" customHeight="1">
      <c r="A163" s="243"/>
      <c r="B163" s="22" t="s">
        <v>811</v>
      </c>
      <c r="C163" s="244"/>
      <c r="D163" s="244"/>
      <c r="E163" s="51" t="s">
        <v>639</v>
      </c>
      <c r="F163" s="143">
        <v>162540</v>
      </c>
      <c r="G163" s="143"/>
      <c r="H163" s="143"/>
      <c r="I163" s="143">
        <f t="shared" si="57"/>
        <v>162540</v>
      </c>
      <c r="J163" s="143">
        <f>I163</f>
        <v>162540</v>
      </c>
      <c r="K163" s="335"/>
    </row>
    <row r="164" spans="1:11" ht="25.5" customHeight="1">
      <c r="A164" s="407" t="s">
        <v>79</v>
      </c>
      <c r="B164" s="414" t="s">
        <v>80</v>
      </c>
      <c r="C164" s="408">
        <v>900</v>
      </c>
      <c r="D164" s="408"/>
      <c r="E164" s="409"/>
      <c r="F164" s="410">
        <f aca="true" t="shared" si="61" ref="F164:K164">F165</f>
        <v>132234</v>
      </c>
      <c r="G164" s="410">
        <f t="shared" si="61"/>
        <v>0</v>
      </c>
      <c r="H164" s="410">
        <f t="shared" si="61"/>
        <v>0</v>
      </c>
      <c r="I164" s="410">
        <f t="shared" si="61"/>
        <v>132234</v>
      </c>
      <c r="J164" s="410">
        <f t="shared" si="61"/>
        <v>132234</v>
      </c>
      <c r="K164" s="418">
        <f t="shared" si="61"/>
        <v>0</v>
      </c>
    </row>
    <row r="165" spans="1:11" ht="36" customHeight="1">
      <c r="A165" s="432" t="s">
        <v>794</v>
      </c>
      <c r="B165" s="433" t="s">
        <v>81</v>
      </c>
      <c r="C165" s="434"/>
      <c r="D165" s="434">
        <v>90019</v>
      </c>
      <c r="E165" s="60"/>
      <c r="F165" s="345">
        <f aca="true" t="shared" si="62" ref="F165:K165">F166+F167</f>
        <v>132234</v>
      </c>
      <c r="G165" s="345">
        <f t="shared" si="62"/>
        <v>0</v>
      </c>
      <c r="H165" s="345">
        <f t="shared" si="62"/>
        <v>0</v>
      </c>
      <c r="I165" s="345">
        <f t="shared" si="62"/>
        <v>132234</v>
      </c>
      <c r="J165" s="345">
        <f t="shared" si="62"/>
        <v>132234</v>
      </c>
      <c r="K165" s="415">
        <f t="shared" si="62"/>
        <v>0</v>
      </c>
    </row>
    <row r="166" spans="1:11" ht="18.75" customHeight="1">
      <c r="A166" s="243"/>
      <c r="B166" s="22" t="s">
        <v>799</v>
      </c>
      <c r="C166" s="244"/>
      <c r="D166" s="244"/>
      <c r="E166" s="51" t="s">
        <v>916</v>
      </c>
      <c r="F166" s="143">
        <v>80000</v>
      </c>
      <c r="G166" s="143"/>
      <c r="H166" s="143"/>
      <c r="I166" s="143">
        <f>F166+G166-H166</f>
        <v>80000</v>
      </c>
      <c r="J166" s="143">
        <f>I166</f>
        <v>80000</v>
      </c>
      <c r="K166" s="335"/>
    </row>
    <row r="167" spans="1:11" ht="19.5" customHeight="1">
      <c r="A167" s="243"/>
      <c r="B167" s="22" t="s">
        <v>820</v>
      </c>
      <c r="C167" s="51"/>
      <c r="D167" s="51"/>
      <c r="E167" s="51" t="s">
        <v>919</v>
      </c>
      <c r="F167" s="143">
        <v>52234</v>
      </c>
      <c r="G167" s="143"/>
      <c r="H167" s="143"/>
      <c r="I167" s="143">
        <f>F167+G167-H167</f>
        <v>52234</v>
      </c>
      <c r="J167" s="143">
        <f>I167</f>
        <v>52234</v>
      </c>
      <c r="K167" s="335"/>
    </row>
    <row r="168" spans="1:12" ht="22.5" customHeight="1">
      <c r="A168" s="437"/>
      <c r="B168" s="438" t="s">
        <v>857</v>
      </c>
      <c r="C168" s="439"/>
      <c r="D168" s="439"/>
      <c r="E168" s="439"/>
      <c r="F168" s="440">
        <f aca="true" t="shared" si="63" ref="F168:K168">F8+F13+F16+F25+F33+F41+F53+F62+F69+F78+F103+F113+F136+F149+F164</f>
        <v>55746169</v>
      </c>
      <c r="G168" s="440">
        <f t="shared" si="63"/>
        <v>166226</v>
      </c>
      <c r="H168" s="440">
        <f t="shared" si="63"/>
        <v>118880</v>
      </c>
      <c r="I168" s="440">
        <f t="shared" si="63"/>
        <v>55793515</v>
      </c>
      <c r="J168" s="440">
        <f t="shared" si="63"/>
        <v>40873784</v>
      </c>
      <c r="K168" s="441">
        <f t="shared" si="63"/>
        <v>14919731</v>
      </c>
      <c r="L168" s="34"/>
    </row>
    <row r="169" spans="1:11" ht="19.5" customHeight="1">
      <c r="A169" s="432"/>
      <c r="B169" s="535" t="s">
        <v>864</v>
      </c>
      <c r="C169" s="535"/>
      <c r="D169" s="535"/>
      <c r="E169" s="535"/>
      <c r="F169" s="443">
        <f aca="true" t="shared" si="64" ref="F169:K169">F170+F171+F172+F173+F174</f>
        <v>13531600</v>
      </c>
      <c r="G169" s="443">
        <f t="shared" si="64"/>
        <v>14010</v>
      </c>
      <c r="H169" s="443">
        <f t="shared" si="64"/>
        <v>103880</v>
      </c>
      <c r="I169" s="443">
        <f t="shared" si="64"/>
        <v>13441730</v>
      </c>
      <c r="J169" s="443">
        <f t="shared" si="64"/>
        <v>6736053</v>
      </c>
      <c r="K169" s="444">
        <f t="shared" si="64"/>
        <v>6705677</v>
      </c>
    </row>
    <row r="170" spans="1:11" ht="15" customHeight="1">
      <c r="A170" s="243"/>
      <c r="B170" s="533" t="s">
        <v>925</v>
      </c>
      <c r="C170" s="533"/>
      <c r="D170" s="533"/>
      <c r="E170" s="533"/>
      <c r="F170" s="143">
        <f aca="true" t="shared" si="65" ref="F170:K170">F24+F117+F122+F131</f>
        <v>2717826</v>
      </c>
      <c r="G170" s="143">
        <f t="shared" si="65"/>
        <v>0</v>
      </c>
      <c r="H170" s="143">
        <f t="shared" si="65"/>
        <v>65400</v>
      </c>
      <c r="I170" s="143">
        <f t="shared" si="65"/>
        <v>2652426</v>
      </c>
      <c r="J170" s="143">
        <f t="shared" si="65"/>
        <v>350426</v>
      </c>
      <c r="K170" s="335">
        <f t="shared" si="65"/>
        <v>2302000</v>
      </c>
    </row>
    <row r="171" spans="1:11" ht="15.75" customHeight="1">
      <c r="A171" s="243"/>
      <c r="B171" s="533" t="s">
        <v>940</v>
      </c>
      <c r="C171" s="533"/>
      <c r="D171" s="533"/>
      <c r="E171" s="533"/>
      <c r="F171" s="143">
        <f aca="true" t="shared" si="66" ref="F171:K171">F10+F32+F35+F37+F40+F43+F50+F56+F58+F108+F127</f>
        <v>5605679</v>
      </c>
      <c r="G171" s="143">
        <f t="shared" si="66"/>
        <v>0</v>
      </c>
      <c r="H171" s="143">
        <f t="shared" si="66"/>
        <v>0</v>
      </c>
      <c r="I171" s="143">
        <f t="shared" si="66"/>
        <v>5605679</v>
      </c>
      <c r="J171" s="143">
        <f t="shared" si="66"/>
        <v>5605679</v>
      </c>
      <c r="K171" s="143">
        <f t="shared" si="66"/>
        <v>0</v>
      </c>
    </row>
    <row r="172" spans="1:11" ht="15.75" customHeight="1">
      <c r="A172" s="243"/>
      <c r="B172" s="532" t="s">
        <v>558</v>
      </c>
      <c r="C172" s="532"/>
      <c r="D172" s="532"/>
      <c r="E172" s="532"/>
      <c r="F172" s="143">
        <f aca="true" t="shared" si="67" ref="F172:K172">F61+F135</f>
        <v>101860</v>
      </c>
      <c r="G172" s="143">
        <f t="shared" si="67"/>
        <v>0</v>
      </c>
      <c r="H172" s="143">
        <f t="shared" si="67"/>
        <v>0</v>
      </c>
      <c r="I172" s="143">
        <f t="shared" si="67"/>
        <v>101860</v>
      </c>
      <c r="J172" s="143">
        <f t="shared" si="67"/>
        <v>101860</v>
      </c>
      <c r="K172" s="335">
        <f t="shared" si="67"/>
        <v>0</v>
      </c>
    </row>
    <row r="173" spans="1:11" ht="15" customHeight="1">
      <c r="A173" s="243"/>
      <c r="B173" s="532" t="s">
        <v>927</v>
      </c>
      <c r="C173" s="532"/>
      <c r="D173" s="532"/>
      <c r="E173" s="532"/>
      <c r="F173" s="143">
        <f aca="true" t="shared" si="68" ref="F173:K173">F20+F23+F57+F99+F100+F118+F125+F126</f>
        <v>3665436</v>
      </c>
      <c r="G173" s="143">
        <f t="shared" si="68"/>
        <v>14010</v>
      </c>
      <c r="H173" s="143">
        <f t="shared" si="68"/>
        <v>38480</v>
      </c>
      <c r="I173" s="143">
        <f t="shared" si="68"/>
        <v>3640966</v>
      </c>
      <c r="J173" s="143">
        <f t="shared" si="68"/>
        <v>678088</v>
      </c>
      <c r="K173" s="143">
        <f t="shared" si="68"/>
        <v>2962878</v>
      </c>
    </row>
    <row r="174" spans="1:11" ht="15.75" customHeight="1">
      <c r="A174" s="243"/>
      <c r="B174" s="532" t="s">
        <v>123</v>
      </c>
      <c r="C174" s="532"/>
      <c r="D174" s="532"/>
      <c r="E174" s="532"/>
      <c r="F174" s="143">
        <f aca="true" t="shared" si="69" ref="F174:K174">F22+F90+F102+F111+F157</f>
        <v>1440799</v>
      </c>
      <c r="G174" s="143">
        <f t="shared" si="69"/>
        <v>0</v>
      </c>
      <c r="H174" s="143">
        <f t="shared" si="69"/>
        <v>0</v>
      </c>
      <c r="I174" s="143">
        <f t="shared" si="69"/>
        <v>1440799</v>
      </c>
      <c r="J174" s="143">
        <f t="shared" si="69"/>
        <v>0</v>
      </c>
      <c r="K174" s="335">
        <f t="shared" si="69"/>
        <v>1440799</v>
      </c>
    </row>
    <row r="175" spans="1:11" ht="15.75" customHeight="1">
      <c r="A175" s="432"/>
      <c r="B175" s="534" t="s">
        <v>309</v>
      </c>
      <c r="C175" s="534"/>
      <c r="D175" s="534"/>
      <c r="E175" s="534"/>
      <c r="F175" s="443">
        <f aca="true" t="shared" si="70" ref="F175:K175">F21+F89+F101+F106+F143+F144+F147+F148+F163</f>
        <v>9675619</v>
      </c>
      <c r="G175" s="443">
        <f t="shared" si="70"/>
        <v>0</v>
      </c>
      <c r="H175" s="443">
        <f t="shared" si="70"/>
        <v>0</v>
      </c>
      <c r="I175" s="443">
        <f t="shared" si="70"/>
        <v>9675619</v>
      </c>
      <c r="J175" s="443">
        <f t="shared" si="70"/>
        <v>2969082</v>
      </c>
      <c r="K175" s="443">
        <f t="shared" si="70"/>
        <v>6706537</v>
      </c>
    </row>
    <row r="176" spans="1:11" ht="17.25" customHeight="1">
      <c r="A176" s="432"/>
      <c r="B176" s="534" t="s">
        <v>327</v>
      </c>
      <c r="C176" s="534"/>
      <c r="D176" s="534"/>
      <c r="E176" s="534"/>
      <c r="F176" s="443">
        <f aca="true" t="shared" si="71" ref="F176:K176">F70+F72+F76</f>
        <v>25296514</v>
      </c>
      <c r="G176" s="443">
        <f t="shared" si="71"/>
        <v>116991</v>
      </c>
      <c r="H176" s="443">
        <f t="shared" si="71"/>
        <v>0</v>
      </c>
      <c r="I176" s="443">
        <f t="shared" si="71"/>
        <v>25413505</v>
      </c>
      <c r="J176" s="443">
        <f t="shared" si="71"/>
        <v>25413505</v>
      </c>
      <c r="K176" s="444">
        <f t="shared" si="71"/>
        <v>0</v>
      </c>
    </row>
    <row r="177" spans="1:11" ht="16.5" customHeight="1" thickBot="1">
      <c r="A177" s="442"/>
      <c r="B177" s="531" t="s">
        <v>328</v>
      </c>
      <c r="C177" s="531"/>
      <c r="D177" s="531"/>
      <c r="E177" s="531"/>
      <c r="F177" s="445">
        <f aca="true" t="shared" si="72" ref="F177:K177">F12+F15+F18+F19+F27+F28+F29+F30+F31+F39+F45+F46+F47+F48+F52+F55+F62+F75+F80+F81+F82+F84+F85+F86+F87+F88+F92+F93+F95+F96+F97+F98+F105+F110+F112+F115+F116+F120+F121+F124+F130+F133+F138+F140+F141+F142+F145+F151+F152+F153+F154+F156+F159+F160+F162+F166+F167</f>
        <v>7242436</v>
      </c>
      <c r="G177" s="445">
        <f t="shared" si="72"/>
        <v>35225</v>
      </c>
      <c r="H177" s="445">
        <f t="shared" si="72"/>
        <v>15000</v>
      </c>
      <c r="I177" s="445">
        <f t="shared" si="72"/>
        <v>7262661</v>
      </c>
      <c r="J177" s="445">
        <f t="shared" si="72"/>
        <v>5755144</v>
      </c>
      <c r="K177" s="445">
        <f t="shared" si="72"/>
        <v>1507517</v>
      </c>
    </row>
    <row r="178" spans="1:11" ht="18" customHeight="1">
      <c r="A178" s="265"/>
      <c r="B178" s="266"/>
      <c r="C178" s="266"/>
      <c r="D178" s="266"/>
      <c r="E178" s="266"/>
      <c r="F178" s="266"/>
      <c r="G178" s="266"/>
      <c r="H178" s="266"/>
      <c r="I178" s="266"/>
      <c r="J178" s="266"/>
      <c r="K178" s="266"/>
    </row>
    <row r="179" spans="1:11" ht="14.25" customHeight="1">
      <c r="A179" s="265"/>
      <c r="B179" s="266"/>
      <c r="C179" s="266"/>
      <c r="D179" s="266"/>
      <c r="E179" s="266"/>
      <c r="F179" s="266"/>
      <c r="G179" s="266"/>
      <c r="H179" s="266"/>
      <c r="I179" s="266"/>
      <c r="J179" s="266"/>
      <c r="K179" s="266"/>
    </row>
    <row r="180" spans="1:11" ht="14.25" customHeight="1">
      <c r="A180" s="265"/>
      <c r="B180" s="266" t="s">
        <v>980</v>
      </c>
      <c r="C180" s="266"/>
      <c r="D180" s="266"/>
      <c r="E180" s="266"/>
      <c r="F180" s="266"/>
      <c r="G180" s="266"/>
      <c r="H180" s="266"/>
      <c r="I180" s="266"/>
      <c r="J180" s="266"/>
      <c r="K180" s="266"/>
    </row>
    <row r="181" spans="1:12" ht="14.25" customHeight="1">
      <c r="A181" s="265"/>
      <c r="B181" s="266"/>
      <c r="C181" s="266"/>
      <c r="D181" s="266"/>
      <c r="E181" s="266"/>
      <c r="F181" s="266"/>
      <c r="G181" s="266"/>
      <c r="H181" s="266"/>
      <c r="I181" s="266"/>
      <c r="J181" s="266"/>
      <c r="K181" s="266"/>
      <c r="L181" s="6"/>
    </row>
    <row r="182" spans="1:11" ht="12.75">
      <c r="A182" s="265"/>
      <c r="B182" s="266"/>
      <c r="C182" s="266"/>
      <c r="D182" s="266"/>
      <c r="E182" s="266"/>
      <c r="F182" s="266"/>
      <c r="G182" s="266"/>
      <c r="H182" s="266"/>
      <c r="I182" s="266"/>
      <c r="J182" s="266"/>
      <c r="K182" s="266"/>
    </row>
  </sheetData>
  <mergeCells count="17">
    <mergeCell ref="B169:E169"/>
    <mergeCell ref="B170:E170"/>
    <mergeCell ref="J5:K5"/>
    <mergeCell ref="G5:H5"/>
    <mergeCell ref="I5:I6"/>
    <mergeCell ref="B177:E177"/>
    <mergeCell ref="B173:E173"/>
    <mergeCell ref="B174:E174"/>
    <mergeCell ref="B171:E171"/>
    <mergeCell ref="B175:E175"/>
    <mergeCell ref="B176:E176"/>
    <mergeCell ref="B172:E172"/>
    <mergeCell ref="C2:K2"/>
    <mergeCell ref="A5:A6"/>
    <mergeCell ref="C5:E5"/>
    <mergeCell ref="F5:F6"/>
    <mergeCell ref="B3:K3"/>
  </mergeCells>
  <printOptions/>
  <pageMargins left="0.5118110236220472" right="0.03937007874015748" top="0.6299212598425197" bottom="0.5905511811023623" header="0.4330708661417323" footer="0.5118110236220472"/>
  <pageSetup horizontalDpi="600" verticalDpi="600" orientation="portrait" paperSize="9" scale="81" r:id="rId1"/>
  <headerFooter alignWithMargins="0">
    <oddFooter>&amp;CStrona &amp;P</oddFooter>
  </headerFooter>
  <rowBreaks count="4" manualBreakCount="4">
    <brk id="40" max="8" man="1"/>
    <brk id="77" max="11" man="1"/>
    <brk id="112" max="10" man="1"/>
    <brk id="148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B2">
      <selection activeCell="K2" sqref="K2:R2"/>
    </sheetView>
  </sheetViews>
  <sheetFormatPr defaultColWidth="9.00390625" defaultRowHeight="12.75"/>
  <cols>
    <col min="1" max="1" width="2.625" style="0" customWidth="1"/>
    <col min="2" max="2" width="14.25390625" style="0" customWidth="1"/>
    <col min="3" max="3" width="10.25390625" style="0" customWidth="1"/>
    <col min="4" max="4" width="8.625" style="0" customWidth="1"/>
    <col min="5" max="5" width="8.375" style="0" customWidth="1"/>
    <col min="6" max="6" width="8.75390625" style="0" customWidth="1"/>
    <col min="7" max="7" width="8.625" style="0" customWidth="1"/>
    <col min="8" max="10" width="8.75390625" style="0" customWidth="1"/>
    <col min="11" max="11" width="9.625" style="0" customWidth="1"/>
    <col min="12" max="12" width="8.625" style="0" customWidth="1"/>
    <col min="13" max="13" width="8.75390625" style="0" customWidth="1"/>
    <col min="15" max="16" width="9.00390625" style="0" customWidth="1"/>
    <col min="17" max="18" width="8.75390625" style="0" customWidth="1"/>
  </cols>
  <sheetData>
    <row r="1" spans="9:18" ht="12.75">
      <c r="I1" s="760"/>
      <c r="J1" s="760"/>
      <c r="K1" s="760"/>
      <c r="L1" s="760"/>
      <c r="M1" s="760"/>
      <c r="N1" s="137"/>
      <c r="O1" s="137"/>
      <c r="P1" s="137"/>
      <c r="Q1" s="137"/>
      <c r="R1" s="137"/>
    </row>
    <row r="2" spans="5:19" ht="12.75">
      <c r="E2" s="138"/>
      <c r="K2" s="769" t="s">
        <v>894</v>
      </c>
      <c r="L2" s="769"/>
      <c r="M2" s="769"/>
      <c r="N2" s="769"/>
      <c r="O2" s="769"/>
      <c r="P2" s="769"/>
      <c r="Q2" s="769"/>
      <c r="R2" s="769"/>
      <c r="S2" s="402"/>
    </row>
    <row r="3" spans="9:18" ht="12.75"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8:18" ht="12.75">
      <c r="H4" s="7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ht="18">
      <c r="A5" s="768" t="s">
        <v>276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8"/>
      <c r="P5" s="768"/>
      <c r="Q5" s="768"/>
      <c r="R5" s="768"/>
    </row>
    <row r="6" spans="1:18" ht="12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</row>
    <row r="7" spans="1:19" ht="12.75" customHeight="1" thickBot="1">
      <c r="A7" s="20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N7" s="79"/>
      <c r="O7" s="79"/>
      <c r="P7" s="79"/>
      <c r="Q7" s="79"/>
      <c r="R7" s="79"/>
      <c r="S7" s="20"/>
    </row>
    <row r="8" spans="1:19" ht="21" customHeight="1">
      <c r="A8" s="762" t="s">
        <v>650</v>
      </c>
      <c r="B8" s="762" t="s">
        <v>305</v>
      </c>
      <c r="C8" s="764" t="s">
        <v>847</v>
      </c>
      <c r="D8" s="766" t="s">
        <v>898</v>
      </c>
      <c r="E8" s="766"/>
      <c r="F8" s="766"/>
      <c r="G8" s="766"/>
      <c r="H8" s="766"/>
      <c r="I8" s="766"/>
      <c r="J8" s="766"/>
      <c r="K8" s="766"/>
      <c r="L8" s="766"/>
      <c r="M8" s="766"/>
      <c r="N8" s="766"/>
      <c r="O8" s="766"/>
      <c r="P8" s="766"/>
      <c r="Q8" s="766"/>
      <c r="R8" s="767"/>
      <c r="S8" s="20"/>
    </row>
    <row r="9" spans="1:19" ht="49.5" customHeight="1" thickBot="1">
      <c r="A9" s="763"/>
      <c r="B9" s="763"/>
      <c r="C9" s="765"/>
      <c r="D9" s="230">
        <v>2010</v>
      </c>
      <c r="E9" s="230">
        <v>2011</v>
      </c>
      <c r="F9" s="230">
        <v>2012</v>
      </c>
      <c r="G9" s="231">
        <v>2013</v>
      </c>
      <c r="H9" s="230">
        <v>2014</v>
      </c>
      <c r="I9" s="230">
        <v>2015</v>
      </c>
      <c r="J9" s="230">
        <v>2016</v>
      </c>
      <c r="K9" s="230">
        <v>2017</v>
      </c>
      <c r="L9" s="230">
        <v>2018</v>
      </c>
      <c r="M9" s="230">
        <v>2019</v>
      </c>
      <c r="N9" s="231">
        <v>2020</v>
      </c>
      <c r="O9" s="231">
        <v>2021</v>
      </c>
      <c r="P9" s="231">
        <v>2022</v>
      </c>
      <c r="Q9" s="231">
        <v>2023</v>
      </c>
      <c r="R9" s="232">
        <v>2024</v>
      </c>
      <c r="S9" s="20"/>
    </row>
    <row r="10" spans="1:19" ht="12.75" customHeight="1" thickBot="1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84">
        <v>9</v>
      </c>
      <c r="J10" s="84">
        <v>10</v>
      </c>
      <c r="K10" s="84">
        <v>11</v>
      </c>
      <c r="L10" s="84">
        <v>12</v>
      </c>
      <c r="M10" s="233">
        <v>13</v>
      </c>
      <c r="N10" s="234">
        <v>14</v>
      </c>
      <c r="O10" s="234">
        <v>15</v>
      </c>
      <c r="P10" s="234">
        <v>16</v>
      </c>
      <c r="Q10" s="234">
        <v>17</v>
      </c>
      <c r="R10" s="235">
        <v>18</v>
      </c>
      <c r="S10" s="20"/>
    </row>
    <row r="11" spans="1:19" ht="19.5" customHeight="1">
      <c r="A11" s="85" t="s">
        <v>728</v>
      </c>
      <c r="B11" s="222" t="s">
        <v>899</v>
      </c>
      <c r="C11" s="220">
        <v>10050000</v>
      </c>
      <c r="D11" s="220">
        <f>C11+'Z9a'!D21-'Z9a'!D35-'Z9a'!D36</f>
        <v>15400000</v>
      </c>
      <c r="E11" s="220">
        <f>D11+'Z9a'!E21-'Z9a'!E35-'Z9a'!E36</f>
        <v>15400000</v>
      </c>
      <c r="F11" s="220">
        <f>E11+'Z9a'!F21-'Z9a'!F35-'Z9a'!F36</f>
        <v>15400000</v>
      </c>
      <c r="G11" s="220">
        <f>F11+'Z9a'!G21-'Z9a'!G35-'Z9a'!G36</f>
        <v>15400000</v>
      </c>
      <c r="H11" s="220">
        <f>G11+'Z9a'!H21-'Z9a'!H35-'Z9a'!H36</f>
        <v>14230000</v>
      </c>
      <c r="I11" s="220">
        <f>H11+'Z9a'!I21-'Z9a'!I35-'Z9a'!I36</f>
        <v>11990000</v>
      </c>
      <c r="J11" s="220">
        <f>I11+'Z9a'!J21-'Z9a'!J35-'Z9a'!J36</f>
        <v>9750000</v>
      </c>
      <c r="K11" s="220">
        <f>J11+'Z9a'!K21-'Z9a'!K35-'Z9a'!K36</f>
        <v>7510000</v>
      </c>
      <c r="L11" s="220">
        <f>K11+'Z9a'!L21-'Z9a'!L35-'Z9a'!L36</f>
        <v>5270000</v>
      </c>
      <c r="M11" s="220">
        <f>L11+'Z9a'!M21-'Z9a'!M35-'Z9a'!M36</f>
        <v>2800000</v>
      </c>
      <c r="N11" s="220">
        <f>M11+'Z9a'!N21-'Z9a'!N35-'Z9a'!N36</f>
        <v>1400000</v>
      </c>
      <c r="O11" s="220">
        <f>N11+'Z9a'!O21-'Z9a'!O35-'Z9a'!O36</f>
        <v>0</v>
      </c>
      <c r="P11" s="220">
        <f>O11+'Z9a'!P21-'Z9a'!P35-'Z9a'!P36</f>
        <v>0</v>
      </c>
      <c r="Q11" s="220">
        <f>P11+'Z9a'!Q21-'Z9a'!Q35-'Z9a'!Q36</f>
        <v>0</v>
      </c>
      <c r="R11" s="401">
        <f>Q11+'Z9a'!R21-'Z9a'!R35-'Z9a'!R36</f>
        <v>0</v>
      </c>
      <c r="S11" s="20"/>
    </row>
    <row r="12" spans="1:19" ht="19.5" customHeight="1">
      <c r="A12" s="86" t="s">
        <v>729</v>
      </c>
      <c r="B12" s="223" t="s">
        <v>900</v>
      </c>
      <c r="C12" s="218">
        <v>4322611</v>
      </c>
      <c r="D12" s="218">
        <f>C12-'Z9a'!D25</f>
        <v>2888917</v>
      </c>
      <c r="E12" s="218">
        <f>D12-'Z9a'!E25</f>
        <v>2242513</v>
      </c>
      <c r="F12" s="218">
        <f>E12-'Z9a'!F25</f>
        <v>1596109</v>
      </c>
      <c r="G12" s="218">
        <f>F12-'Z9a'!G25</f>
        <v>949705</v>
      </c>
      <c r="H12" s="218">
        <f>G12-'Z9a'!H25</f>
        <v>353286</v>
      </c>
      <c r="I12" s="218">
        <f>H12-'Z9a'!I25</f>
        <v>0</v>
      </c>
      <c r="J12" s="218">
        <f>I12-'Z9a'!J25</f>
        <v>0</v>
      </c>
      <c r="K12" s="218">
        <f>J12-'Z9a'!K25</f>
        <v>0</v>
      </c>
      <c r="L12" s="218">
        <f>K12-'Z9a'!L25</f>
        <v>0</v>
      </c>
      <c r="M12" s="218">
        <f>L12-'Z9a'!M25</f>
        <v>0</v>
      </c>
      <c r="N12" s="218">
        <f>M12-'Z9a'!N25</f>
        <v>0</v>
      </c>
      <c r="O12" s="218">
        <f>N12-'Z9a'!O25</f>
        <v>0</v>
      </c>
      <c r="P12" s="218">
        <f>O12-'Z9a'!P25</f>
        <v>0</v>
      </c>
      <c r="Q12" s="218">
        <f>P12-'Z9a'!Q25</f>
        <v>0</v>
      </c>
      <c r="R12" s="219">
        <f>Q12-'Z9a'!R25</f>
        <v>0</v>
      </c>
      <c r="S12" s="20"/>
    </row>
    <row r="13" spans="1:19" ht="19.5" customHeight="1">
      <c r="A13" s="86" t="s">
        <v>731</v>
      </c>
      <c r="B13" s="223" t="s">
        <v>901</v>
      </c>
      <c r="C13" s="218">
        <v>231400</v>
      </c>
      <c r="D13" s="218">
        <f>C13+'Z9a'!D22-'Z9a'!D26-'Z9a'!D30</f>
        <v>1179400</v>
      </c>
      <c r="E13" s="218">
        <f>D13+'Z9a'!E22-'Z9a'!E26-'Z9a'!E30</f>
        <v>927400</v>
      </c>
      <c r="F13" s="218">
        <f>E13+'Z9a'!F22-'Z9a'!F26-'Z9a'!F30</f>
        <v>680000</v>
      </c>
      <c r="G13" s="218">
        <f>F13+'Z9a'!G22-'Z9a'!G26-'Z9a'!G30</f>
        <v>440000</v>
      </c>
      <c r="H13" s="218">
        <f>G13+'Z9a'!H22-'Z9a'!H26-'Z9a'!H30</f>
        <v>200000</v>
      </c>
      <c r="I13" s="218">
        <f>H13+'Z9a'!I22-'Z9a'!I26-'Z9a'!I30</f>
        <v>0</v>
      </c>
      <c r="J13" s="218">
        <f>I13+'Z9a'!J22-'Z9a'!J26-'Z9a'!J30</f>
        <v>0</v>
      </c>
      <c r="K13" s="218">
        <f>J13+'Z9a'!K22-'Z9a'!K26-'Z9a'!K30</f>
        <v>0</v>
      </c>
      <c r="L13" s="218">
        <f>K13+'Z9a'!L22-'Z9a'!L26-'Z9a'!L30</f>
        <v>0</v>
      </c>
      <c r="M13" s="218">
        <f>L13+'Z9a'!M22-'Z9a'!M26-'Z9a'!M30</f>
        <v>0</v>
      </c>
      <c r="N13" s="218">
        <f>M13+'Z9a'!N22-'Z9a'!N26-'Z9a'!N30</f>
        <v>0</v>
      </c>
      <c r="O13" s="218">
        <f>N13+'Z9a'!O22-'Z9a'!O26-'Z9a'!O30</f>
        <v>0</v>
      </c>
      <c r="P13" s="218">
        <f>O13+'Z9a'!P22-'Z9a'!P26-'Z9a'!P30</f>
        <v>0</v>
      </c>
      <c r="Q13" s="218">
        <f>P13+'Z9a'!Q22-'Z9a'!Q26-'Z9a'!Q30</f>
        <v>0</v>
      </c>
      <c r="R13" s="219">
        <f>Q13+'Z9a'!R22-'Z9a'!R26-'Z9a'!R30</f>
        <v>0</v>
      </c>
      <c r="S13" s="20"/>
    </row>
    <row r="14" spans="1:19" ht="19.5" customHeight="1">
      <c r="A14" s="86" t="s">
        <v>733</v>
      </c>
      <c r="B14" s="223" t="s">
        <v>902</v>
      </c>
      <c r="C14" s="218">
        <v>0</v>
      </c>
      <c r="D14" s="218">
        <v>0</v>
      </c>
      <c r="E14" s="218">
        <v>0</v>
      </c>
      <c r="F14" s="218">
        <v>0</v>
      </c>
      <c r="G14" s="218">
        <v>0</v>
      </c>
      <c r="H14" s="218">
        <v>0</v>
      </c>
      <c r="I14" s="218">
        <v>0</v>
      </c>
      <c r="J14" s="218">
        <v>0</v>
      </c>
      <c r="K14" s="218">
        <v>0</v>
      </c>
      <c r="L14" s="218">
        <v>0</v>
      </c>
      <c r="M14" s="218">
        <v>0</v>
      </c>
      <c r="N14" s="218">
        <v>0</v>
      </c>
      <c r="O14" s="218">
        <v>0</v>
      </c>
      <c r="P14" s="218">
        <v>0</v>
      </c>
      <c r="Q14" s="218">
        <v>0</v>
      </c>
      <c r="R14" s="219">
        <v>0</v>
      </c>
      <c r="S14" s="20"/>
    </row>
    <row r="15" spans="1:19" ht="19.5" customHeight="1">
      <c r="A15" s="85" t="s">
        <v>735</v>
      </c>
      <c r="B15" s="224" t="s">
        <v>903</v>
      </c>
      <c r="C15" s="218">
        <f>C16+C17</f>
        <v>0</v>
      </c>
      <c r="D15" s="218">
        <f aca="true" t="shared" si="0" ref="D15:M15">D16+D17</f>
        <v>0</v>
      </c>
      <c r="E15" s="218">
        <f t="shared" si="0"/>
        <v>0</v>
      </c>
      <c r="F15" s="218">
        <f t="shared" si="0"/>
        <v>0</v>
      </c>
      <c r="G15" s="218">
        <f t="shared" si="0"/>
        <v>0</v>
      </c>
      <c r="H15" s="218">
        <f t="shared" si="0"/>
        <v>0</v>
      </c>
      <c r="I15" s="218">
        <f t="shared" si="0"/>
        <v>0</v>
      </c>
      <c r="J15" s="218">
        <f t="shared" si="0"/>
        <v>0</v>
      </c>
      <c r="K15" s="218">
        <f t="shared" si="0"/>
        <v>0</v>
      </c>
      <c r="L15" s="218">
        <f t="shared" si="0"/>
        <v>0</v>
      </c>
      <c r="M15" s="218">
        <f t="shared" si="0"/>
        <v>0</v>
      </c>
      <c r="N15" s="218">
        <v>0</v>
      </c>
      <c r="O15" s="218">
        <v>0</v>
      </c>
      <c r="P15" s="218">
        <v>0</v>
      </c>
      <c r="Q15" s="218">
        <v>0</v>
      </c>
      <c r="R15" s="219">
        <v>0</v>
      </c>
      <c r="S15" s="20"/>
    </row>
    <row r="16" spans="1:19" ht="19.5" customHeight="1">
      <c r="A16" s="85"/>
      <c r="B16" s="224" t="s">
        <v>904</v>
      </c>
      <c r="C16" s="218">
        <v>0</v>
      </c>
      <c r="D16" s="218">
        <v>0</v>
      </c>
      <c r="E16" s="218">
        <v>0</v>
      </c>
      <c r="F16" s="218">
        <v>0</v>
      </c>
      <c r="G16" s="218">
        <v>0</v>
      </c>
      <c r="H16" s="218">
        <v>0</v>
      </c>
      <c r="I16" s="218">
        <v>0</v>
      </c>
      <c r="J16" s="218">
        <v>0</v>
      </c>
      <c r="K16" s="218">
        <v>0</v>
      </c>
      <c r="L16" s="218">
        <v>0</v>
      </c>
      <c r="M16" s="218">
        <v>0</v>
      </c>
      <c r="N16" s="218">
        <v>0</v>
      </c>
      <c r="O16" s="218">
        <v>0</v>
      </c>
      <c r="P16" s="218">
        <v>0</v>
      </c>
      <c r="Q16" s="218">
        <v>0</v>
      </c>
      <c r="R16" s="219">
        <v>0</v>
      </c>
      <c r="S16" s="20"/>
    </row>
    <row r="17" spans="1:19" ht="19.5" customHeight="1">
      <c r="A17" s="85"/>
      <c r="B17" s="223" t="s">
        <v>905</v>
      </c>
      <c r="C17" s="218">
        <f>C18+C19+C20+C21</f>
        <v>0</v>
      </c>
      <c r="D17" s="218">
        <f aca="true" t="shared" si="1" ref="D17:M17">D18+D19+D20+D21</f>
        <v>0</v>
      </c>
      <c r="E17" s="218">
        <f t="shared" si="1"/>
        <v>0</v>
      </c>
      <c r="F17" s="218">
        <f t="shared" si="1"/>
        <v>0</v>
      </c>
      <c r="G17" s="218">
        <f t="shared" si="1"/>
        <v>0</v>
      </c>
      <c r="H17" s="218">
        <f t="shared" si="1"/>
        <v>0</v>
      </c>
      <c r="I17" s="218">
        <f t="shared" si="1"/>
        <v>0</v>
      </c>
      <c r="J17" s="218">
        <f t="shared" si="1"/>
        <v>0</v>
      </c>
      <c r="K17" s="218">
        <f t="shared" si="1"/>
        <v>0</v>
      </c>
      <c r="L17" s="218">
        <f t="shared" si="1"/>
        <v>0</v>
      </c>
      <c r="M17" s="218">
        <f t="shared" si="1"/>
        <v>0</v>
      </c>
      <c r="N17" s="218">
        <v>0</v>
      </c>
      <c r="O17" s="218">
        <v>0</v>
      </c>
      <c r="P17" s="218">
        <v>0</v>
      </c>
      <c r="Q17" s="218">
        <v>0</v>
      </c>
      <c r="R17" s="219">
        <v>0</v>
      </c>
      <c r="S17" s="20"/>
    </row>
    <row r="18" spans="1:19" ht="19.5" customHeight="1">
      <c r="A18" s="85"/>
      <c r="B18" s="225" t="s">
        <v>748</v>
      </c>
      <c r="C18" s="218">
        <v>0</v>
      </c>
      <c r="D18" s="218">
        <v>0</v>
      </c>
      <c r="E18" s="218">
        <v>0</v>
      </c>
      <c r="F18" s="218">
        <v>0</v>
      </c>
      <c r="G18" s="218">
        <v>0</v>
      </c>
      <c r="H18" s="218">
        <v>0</v>
      </c>
      <c r="I18" s="218">
        <v>0</v>
      </c>
      <c r="J18" s="218">
        <v>0</v>
      </c>
      <c r="K18" s="218">
        <v>0</v>
      </c>
      <c r="L18" s="218">
        <v>0</v>
      </c>
      <c r="M18" s="218">
        <v>0</v>
      </c>
      <c r="N18" s="218">
        <v>0</v>
      </c>
      <c r="O18" s="218">
        <v>0</v>
      </c>
      <c r="P18" s="218">
        <v>0</v>
      </c>
      <c r="Q18" s="218">
        <v>0</v>
      </c>
      <c r="R18" s="219">
        <v>0</v>
      </c>
      <c r="S18" s="20"/>
    </row>
    <row r="19" spans="1:19" ht="19.5" customHeight="1">
      <c r="A19" s="85"/>
      <c r="B19" s="225" t="s">
        <v>749</v>
      </c>
      <c r="C19" s="218">
        <v>0</v>
      </c>
      <c r="D19" s="218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9">
        <v>0</v>
      </c>
      <c r="S19" s="20"/>
    </row>
    <row r="20" spans="1:19" ht="30.75" customHeight="1">
      <c r="A20" s="85"/>
      <c r="B20" s="226" t="s">
        <v>906</v>
      </c>
      <c r="C20" s="218">
        <v>0</v>
      </c>
      <c r="D20" s="218">
        <v>0</v>
      </c>
      <c r="E20" s="218">
        <v>0</v>
      </c>
      <c r="F20" s="218">
        <v>0</v>
      </c>
      <c r="G20" s="218">
        <v>0</v>
      </c>
      <c r="H20" s="218">
        <f>'Z9a'!H35</f>
        <v>0</v>
      </c>
      <c r="I20" s="218">
        <v>0</v>
      </c>
      <c r="J20" s="218">
        <v>0</v>
      </c>
      <c r="K20" s="218">
        <v>0</v>
      </c>
      <c r="L20" s="218">
        <v>0</v>
      </c>
      <c r="M20" s="218">
        <v>0</v>
      </c>
      <c r="N20" s="218">
        <v>0</v>
      </c>
      <c r="O20" s="218">
        <v>0</v>
      </c>
      <c r="P20" s="218">
        <v>0</v>
      </c>
      <c r="Q20" s="218">
        <v>0</v>
      </c>
      <c r="R20" s="219">
        <v>0</v>
      </c>
      <c r="S20" s="20"/>
    </row>
    <row r="21" spans="1:19" ht="19.5" customHeight="1">
      <c r="A21" s="87"/>
      <c r="B21" s="225" t="s">
        <v>907</v>
      </c>
      <c r="C21" s="218">
        <v>0</v>
      </c>
      <c r="D21" s="218">
        <v>0</v>
      </c>
      <c r="E21" s="218">
        <v>0</v>
      </c>
      <c r="F21" s="218">
        <v>0</v>
      </c>
      <c r="G21" s="218">
        <v>0</v>
      </c>
      <c r="H21" s="218">
        <v>0</v>
      </c>
      <c r="I21" s="218">
        <v>0</v>
      </c>
      <c r="J21" s="218">
        <v>0</v>
      </c>
      <c r="K21" s="218">
        <v>0</v>
      </c>
      <c r="L21" s="218">
        <v>0</v>
      </c>
      <c r="M21" s="218">
        <v>0</v>
      </c>
      <c r="N21" s="218">
        <v>0</v>
      </c>
      <c r="O21" s="218">
        <v>0</v>
      </c>
      <c r="P21" s="218">
        <v>0</v>
      </c>
      <c r="Q21" s="218">
        <v>0</v>
      </c>
      <c r="R21" s="219">
        <v>0</v>
      </c>
      <c r="S21" s="20"/>
    </row>
    <row r="22" spans="1:19" ht="19.5" customHeight="1">
      <c r="A22" s="88" t="s">
        <v>750</v>
      </c>
      <c r="B22" s="227" t="s">
        <v>752</v>
      </c>
      <c r="C22" s="218">
        <v>41550608</v>
      </c>
      <c r="D22" s="218">
        <f>'Z7'!D9</f>
        <v>55793515</v>
      </c>
      <c r="E22" s="218">
        <f>'Z9a'!E10</f>
        <v>50740000</v>
      </c>
      <c r="F22" s="218">
        <f>'Z9a'!F10</f>
        <v>51460000</v>
      </c>
      <c r="G22" s="218">
        <f>'Z9a'!G10</f>
        <v>49158000</v>
      </c>
      <c r="H22" s="218">
        <f>'Z9a'!H10</f>
        <v>50676000</v>
      </c>
      <c r="I22" s="218">
        <f>'Z9a'!I10</f>
        <v>49674000</v>
      </c>
      <c r="J22" s="218">
        <f>'Z9a'!J10</f>
        <v>49983000</v>
      </c>
      <c r="K22" s="218">
        <f>'Z9a'!K10</f>
        <v>49900000</v>
      </c>
      <c r="L22" s="218">
        <f>'Z9a'!L10</f>
        <v>50050000</v>
      </c>
      <c r="M22" s="218">
        <f>'Z9a'!M10</f>
        <v>50015000</v>
      </c>
      <c r="N22" s="218">
        <f>'Z9a'!N10</f>
        <v>49920000</v>
      </c>
      <c r="O22" s="218">
        <f>'Z9a'!O10</f>
        <v>49820000</v>
      </c>
      <c r="P22" s="218">
        <f>'Z9a'!P10</f>
        <v>49895000</v>
      </c>
      <c r="Q22" s="218">
        <f>'Z9a'!Q10</f>
        <v>50045000</v>
      </c>
      <c r="R22" s="219">
        <f>'Z9a'!R10</f>
        <v>49845000</v>
      </c>
      <c r="S22" s="20"/>
    </row>
    <row r="23" spans="1:19" ht="27.75" customHeight="1">
      <c r="A23" s="86" t="s">
        <v>751</v>
      </c>
      <c r="B23" s="224" t="s">
        <v>908</v>
      </c>
      <c r="C23" s="218">
        <f>C11+C12+C13+C14+C15</f>
        <v>14604011</v>
      </c>
      <c r="D23" s="218">
        <f aca="true" t="shared" si="2" ref="D23:R23">D11+D12+D13+D14+D15</f>
        <v>19468317</v>
      </c>
      <c r="E23" s="218">
        <f t="shared" si="2"/>
        <v>18569913</v>
      </c>
      <c r="F23" s="218">
        <f t="shared" si="2"/>
        <v>17676109</v>
      </c>
      <c r="G23" s="218">
        <f t="shared" si="2"/>
        <v>16789705</v>
      </c>
      <c r="H23" s="218">
        <f t="shared" si="2"/>
        <v>14783286</v>
      </c>
      <c r="I23" s="218">
        <f t="shared" si="2"/>
        <v>11990000</v>
      </c>
      <c r="J23" s="218">
        <f t="shared" si="2"/>
        <v>9750000</v>
      </c>
      <c r="K23" s="218">
        <f t="shared" si="2"/>
        <v>7510000</v>
      </c>
      <c r="L23" s="218">
        <f t="shared" si="2"/>
        <v>5270000</v>
      </c>
      <c r="M23" s="218">
        <f t="shared" si="2"/>
        <v>2800000</v>
      </c>
      <c r="N23" s="218">
        <f t="shared" si="2"/>
        <v>1400000</v>
      </c>
      <c r="O23" s="218">
        <f t="shared" si="2"/>
        <v>0</v>
      </c>
      <c r="P23" s="218">
        <f t="shared" si="2"/>
        <v>0</v>
      </c>
      <c r="Q23" s="218">
        <f t="shared" si="2"/>
        <v>0</v>
      </c>
      <c r="R23" s="219">
        <f t="shared" si="2"/>
        <v>0</v>
      </c>
      <c r="S23" s="20"/>
    </row>
    <row r="24" spans="1:19" ht="24.75" customHeight="1" thickBot="1">
      <c r="A24" s="89" t="s">
        <v>739</v>
      </c>
      <c r="B24" s="228" t="s">
        <v>909</v>
      </c>
      <c r="C24" s="229">
        <f>C23/C22</f>
        <v>0.351475266017768</v>
      </c>
      <c r="D24" s="229">
        <f aca="true" t="shared" si="3" ref="D24:M24">D23/D22</f>
        <v>0.3489351226571762</v>
      </c>
      <c r="E24" s="229">
        <f t="shared" si="3"/>
        <v>0.3659817303902247</v>
      </c>
      <c r="F24" s="229">
        <f t="shared" si="3"/>
        <v>0.3434922075398368</v>
      </c>
      <c r="G24" s="229">
        <f t="shared" si="3"/>
        <v>0.3415457300947964</v>
      </c>
      <c r="H24" s="229">
        <f t="shared" si="3"/>
        <v>0.2917216433814824</v>
      </c>
      <c r="I24" s="229">
        <f t="shared" si="3"/>
        <v>0.2413737568949551</v>
      </c>
      <c r="J24" s="229">
        <f t="shared" si="3"/>
        <v>0.19506632254966688</v>
      </c>
      <c r="K24" s="229">
        <f t="shared" si="3"/>
        <v>0.150501002004008</v>
      </c>
      <c r="L24" s="229">
        <f t="shared" si="3"/>
        <v>0.10529470529470529</v>
      </c>
      <c r="M24" s="229">
        <f t="shared" si="3"/>
        <v>0.05598320503848846</v>
      </c>
      <c r="N24" s="229">
        <f>N23/N22</f>
        <v>0.028044871794871796</v>
      </c>
      <c r="O24" s="229">
        <f>O23/O22</f>
        <v>0</v>
      </c>
      <c r="P24" s="229">
        <f>P23/P22</f>
        <v>0</v>
      </c>
      <c r="Q24" s="229">
        <f>Q23/Q22</f>
        <v>0</v>
      </c>
      <c r="R24" s="221">
        <f>R23/R22</f>
        <v>0</v>
      </c>
      <c r="S24" s="20"/>
    </row>
    <row r="25" spans="1:19" ht="12.7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20"/>
    </row>
    <row r="26" spans="1:19" ht="12.75">
      <c r="A26" s="83"/>
      <c r="B26" s="83"/>
      <c r="C26" s="83"/>
      <c r="D26" s="83"/>
      <c r="E26" s="83"/>
      <c r="F26" s="83"/>
      <c r="M26" s="83"/>
      <c r="N26" s="761"/>
      <c r="O26" s="761"/>
      <c r="P26" s="761"/>
      <c r="Q26" s="761"/>
      <c r="R26" s="761"/>
      <c r="S26" s="761"/>
    </row>
    <row r="27" spans="1:19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20"/>
    </row>
    <row r="28" spans="1:19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M28" s="83"/>
      <c r="N28" s="83"/>
      <c r="O28" s="83"/>
      <c r="R28" s="83"/>
      <c r="S28" s="20"/>
    </row>
    <row r="29" spans="1:19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20"/>
    </row>
    <row r="30" spans="1:19" ht="12.7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20"/>
    </row>
    <row r="31" spans="1:19" ht="12.7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20"/>
    </row>
    <row r="32" spans="1:19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</sheetData>
  <mergeCells count="8">
    <mergeCell ref="I1:M1"/>
    <mergeCell ref="N26:S26"/>
    <mergeCell ref="A8:A9"/>
    <mergeCell ref="B8:B9"/>
    <mergeCell ref="C8:C9"/>
    <mergeCell ref="D8:R8"/>
    <mergeCell ref="A5:R5"/>
    <mergeCell ref="K2:R2"/>
  </mergeCells>
  <printOptions horizontalCentered="1" verticalCentered="1"/>
  <pageMargins left="0" right="0" top="0.35433070866141736" bottom="0.7874015748031497" header="0.5118110236220472" footer="0.5118110236220472"/>
  <pageSetup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C1">
      <selection activeCell="K2" sqref="K2:R2"/>
    </sheetView>
  </sheetViews>
  <sheetFormatPr defaultColWidth="9.00390625" defaultRowHeight="12.75"/>
  <cols>
    <col min="1" max="1" width="5.00390625" style="0" customWidth="1"/>
    <col min="2" max="2" width="38.125" style="0" customWidth="1"/>
    <col min="3" max="3" width="11.875" style="0" customWidth="1"/>
    <col min="4" max="4" width="11.125" style="0" customWidth="1"/>
    <col min="5" max="5" width="10.125" style="0" customWidth="1"/>
    <col min="6" max="6" width="10.75390625" style="0" customWidth="1"/>
    <col min="7" max="7" width="10.375" style="0" customWidth="1"/>
    <col min="8" max="8" width="10.625" style="0" customWidth="1"/>
    <col min="9" max="9" width="10.125" style="0" customWidth="1"/>
    <col min="10" max="10" width="10.75390625" style="0" customWidth="1"/>
    <col min="11" max="11" width="11.375" style="0" customWidth="1"/>
    <col min="12" max="12" width="10.125" style="0" customWidth="1"/>
    <col min="13" max="18" width="10.00390625" style="0" customWidth="1"/>
  </cols>
  <sheetData>
    <row r="1" spans="14:18" ht="12.75">
      <c r="N1" s="44"/>
      <c r="O1" s="44"/>
      <c r="P1" s="44"/>
      <c r="Q1" s="44"/>
      <c r="R1" s="44"/>
    </row>
    <row r="2" spans="11:18" ht="12.75" customHeight="1">
      <c r="K2" s="771" t="s">
        <v>895</v>
      </c>
      <c r="L2" s="771"/>
      <c r="M2" s="771"/>
      <c r="N2" s="771"/>
      <c r="O2" s="771"/>
      <c r="P2" s="771"/>
      <c r="Q2" s="771"/>
      <c r="R2" s="771"/>
    </row>
    <row r="3" spans="15:17" ht="9" customHeight="1">
      <c r="O3" s="597"/>
      <c r="P3" s="597"/>
      <c r="Q3" s="597"/>
    </row>
    <row r="4" spans="1:18" ht="12.75">
      <c r="A4" s="770" t="s">
        <v>840</v>
      </c>
      <c r="B4" s="770"/>
      <c r="C4" s="770"/>
      <c r="D4" s="770"/>
      <c r="E4" s="770"/>
      <c r="F4" s="770"/>
      <c r="G4" s="770"/>
      <c r="H4" s="770"/>
      <c r="I4" s="770"/>
      <c r="J4" s="770"/>
      <c r="K4" s="770"/>
      <c r="L4" s="770"/>
      <c r="M4" s="770"/>
      <c r="N4" s="770"/>
      <c r="O4" s="770"/>
      <c r="P4" s="770"/>
      <c r="Q4" s="770"/>
      <c r="R4" s="770"/>
    </row>
    <row r="5" ht="5.25" customHeight="1"/>
    <row r="6" ht="13.5" thickBot="1"/>
    <row r="7" spans="1:18" ht="20.25" customHeight="1">
      <c r="A7" s="773" t="s">
        <v>650</v>
      </c>
      <c r="B7" s="707" t="s">
        <v>869</v>
      </c>
      <c r="C7" s="772" t="s">
        <v>846</v>
      </c>
      <c r="D7" s="772" t="s">
        <v>216</v>
      </c>
      <c r="E7" s="707" t="s">
        <v>841</v>
      </c>
      <c r="F7" s="707"/>
      <c r="G7" s="707"/>
      <c r="H7" s="707"/>
      <c r="I7" s="707"/>
      <c r="J7" s="707"/>
      <c r="K7" s="707"/>
      <c r="L7" s="707"/>
      <c r="M7" s="707"/>
      <c r="N7" s="707"/>
      <c r="O7" s="707"/>
      <c r="P7" s="707"/>
      <c r="Q7" s="707"/>
      <c r="R7" s="776"/>
    </row>
    <row r="8" spans="1:18" ht="35.25" customHeight="1">
      <c r="A8" s="774"/>
      <c r="B8" s="708"/>
      <c r="C8" s="713"/>
      <c r="D8" s="713"/>
      <c r="E8" s="350">
        <v>2011</v>
      </c>
      <c r="F8" s="349">
        <v>2012</v>
      </c>
      <c r="G8" s="349">
        <v>2013</v>
      </c>
      <c r="H8" s="349">
        <v>2014</v>
      </c>
      <c r="I8" s="349">
        <v>2015</v>
      </c>
      <c r="J8" s="349">
        <v>2016</v>
      </c>
      <c r="K8" s="349">
        <v>2017</v>
      </c>
      <c r="L8" s="349">
        <v>2018</v>
      </c>
      <c r="M8" s="349">
        <v>2019</v>
      </c>
      <c r="N8" s="349">
        <v>2020</v>
      </c>
      <c r="O8" s="349">
        <v>2021</v>
      </c>
      <c r="P8" s="349">
        <v>2022</v>
      </c>
      <c r="Q8" s="349">
        <v>2023</v>
      </c>
      <c r="R8" s="351">
        <v>2024</v>
      </c>
    </row>
    <row r="9" spans="1:18" ht="11.25" customHeight="1">
      <c r="A9" s="342">
        <v>1</v>
      </c>
      <c r="B9" s="338">
        <v>2</v>
      </c>
      <c r="C9" s="339">
        <v>3</v>
      </c>
      <c r="D9" s="339">
        <v>4</v>
      </c>
      <c r="E9" s="339">
        <v>5</v>
      </c>
      <c r="F9" s="338">
        <v>6</v>
      </c>
      <c r="G9" s="338">
        <v>7</v>
      </c>
      <c r="H9" s="338">
        <v>8</v>
      </c>
      <c r="I9" s="338">
        <v>9</v>
      </c>
      <c r="J9" s="338">
        <v>10</v>
      </c>
      <c r="K9" s="338">
        <v>11</v>
      </c>
      <c r="L9" s="338">
        <v>12</v>
      </c>
      <c r="M9" s="338">
        <v>13</v>
      </c>
      <c r="N9" s="338">
        <v>14</v>
      </c>
      <c r="O9" s="338">
        <v>15</v>
      </c>
      <c r="P9" s="338">
        <v>16</v>
      </c>
      <c r="Q9" s="338">
        <v>17</v>
      </c>
      <c r="R9" s="343">
        <v>18</v>
      </c>
    </row>
    <row r="10" spans="1:18" ht="12.75">
      <c r="A10" s="90" t="s">
        <v>676</v>
      </c>
      <c r="B10" s="340" t="s">
        <v>842</v>
      </c>
      <c r="C10" s="156">
        <f>C11+C15+C16+C17</f>
        <v>41271933</v>
      </c>
      <c r="D10" s="156">
        <f aca="true" t="shared" si="0" ref="D10:R10">D11+D15+D16+D17</f>
        <v>55793515</v>
      </c>
      <c r="E10" s="156">
        <f t="shared" si="0"/>
        <v>50740000</v>
      </c>
      <c r="F10" s="156">
        <f t="shared" si="0"/>
        <v>51460000</v>
      </c>
      <c r="G10" s="156">
        <f t="shared" si="0"/>
        <v>49158000</v>
      </c>
      <c r="H10" s="156">
        <f t="shared" si="0"/>
        <v>50676000</v>
      </c>
      <c r="I10" s="156">
        <f t="shared" si="0"/>
        <v>49674000</v>
      </c>
      <c r="J10" s="156">
        <f t="shared" si="0"/>
        <v>49983000</v>
      </c>
      <c r="K10" s="156">
        <f t="shared" si="0"/>
        <v>49900000</v>
      </c>
      <c r="L10" s="156">
        <f t="shared" si="0"/>
        <v>50050000</v>
      </c>
      <c r="M10" s="156">
        <f t="shared" si="0"/>
        <v>50015000</v>
      </c>
      <c r="N10" s="156">
        <f t="shared" si="0"/>
        <v>49920000</v>
      </c>
      <c r="O10" s="156">
        <f t="shared" si="0"/>
        <v>49820000</v>
      </c>
      <c r="P10" s="156">
        <f t="shared" si="0"/>
        <v>49895000</v>
      </c>
      <c r="Q10" s="156">
        <f t="shared" si="0"/>
        <v>50045000</v>
      </c>
      <c r="R10" s="295">
        <f t="shared" si="0"/>
        <v>49845000</v>
      </c>
    </row>
    <row r="11" spans="1:18" ht="12.75">
      <c r="A11" s="18" t="s">
        <v>651</v>
      </c>
      <c r="B11" s="23" t="s">
        <v>652</v>
      </c>
      <c r="C11" s="80">
        <f>C12+C13+C14</f>
        <v>5990613</v>
      </c>
      <c r="D11" s="80">
        <f aca="true" t="shared" si="1" ref="D11:R11">D12+D13+D14</f>
        <v>7262661</v>
      </c>
      <c r="E11" s="80">
        <f t="shared" si="1"/>
        <v>5992000</v>
      </c>
      <c r="F11" s="80">
        <f t="shared" si="1"/>
        <v>5800000</v>
      </c>
      <c r="G11" s="80">
        <f t="shared" si="1"/>
        <v>5808000</v>
      </c>
      <c r="H11" s="80">
        <f t="shared" si="1"/>
        <v>5816000</v>
      </c>
      <c r="I11" s="80">
        <f t="shared" si="1"/>
        <v>4974000</v>
      </c>
      <c r="J11" s="80">
        <f t="shared" si="1"/>
        <v>4933000</v>
      </c>
      <c r="K11" s="80">
        <f t="shared" si="1"/>
        <v>4900000</v>
      </c>
      <c r="L11" s="80">
        <f t="shared" si="1"/>
        <v>4950000</v>
      </c>
      <c r="M11" s="80">
        <f t="shared" si="1"/>
        <v>4915000</v>
      </c>
      <c r="N11" s="80">
        <f t="shared" si="1"/>
        <v>4970000</v>
      </c>
      <c r="O11" s="80">
        <f t="shared" si="1"/>
        <v>4970000</v>
      </c>
      <c r="P11" s="80">
        <f t="shared" si="1"/>
        <v>4995000</v>
      </c>
      <c r="Q11" s="80">
        <f t="shared" si="1"/>
        <v>4995000</v>
      </c>
      <c r="R11" s="81">
        <f t="shared" si="1"/>
        <v>4895000</v>
      </c>
    </row>
    <row r="12" spans="1:18" ht="12.75">
      <c r="A12" s="18" t="s">
        <v>728</v>
      </c>
      <c r="B12" s="23" t="s">
        <v>910</v>
      </c>
      <c r="C12" s="80">
        <v>3186912</v>
      </c>
      <c r="D12" s="80">
        <f>'Z 1'!I177-'Z 1'!I62-'Z 1'!I29+'Z 1'!I63</f>
        <v>3223931</v>
      </c>
      <c r="E12" s="80">
        <v>1592000</v>
      </c>
      <c r="F12" s="80">
        <v>1600000</v>
      </c>
      <c r="G12" s="80">
        <v>1608000</v>
      </c>
      <c r="H12" s="80">
        <v>1616000</v>
      </c>
      <c r="I12" s="80">
        <v>1624000</v>
      </c>
      <c r="J12" s="80">
        <v>1633000</v>
      </c>
      <c r="K12" s="80">
        <v>1750000</v>
      </c>
      <c r="L12" s="80">
        <v>1750000</v>
      </c>
      <c r="M12" s="80">
        <v>1765000</v>
      </c>
      <c r="N12" s="80">
        <v>1730000</v>
      </c>
      <c r="O12" s="80">
        <v>1730000</v>
      </c>
      <c r="P12" s="80">
        <v>1765000</v>
      </c>
      <c r="Q12" s="80">
        <v>1765000</v>
      </c>
      <c r="R12" s="81">
        <v>1715000</v>
      </c>
    </row>
    <row r="13" spans="1:18" ht="12.75">
      <c r="A13" s="18" t="s">
        <v>729</v>
      </c>
      <c r="B13" s="23" t="s">
        <v>911</v>
      </c>
      <c r="C13" s="80">
        <v>67353</v>
      </c>
      <c r="D13" s="80">
        <f>'Z 1'!I29</f>
        <v>1304569</v>
      </c>
      <c r="E13" s="80">
        <v>1900000</v>
      </c>
      <c r="F13" s="80">
        <v>1700000</v>
      </c>
      <c r="G13" s="80">
        <v>1700000</v>
      </c>
      <c r="H13" s="80">
        <v>1600000</v>
      </c>
      <c r="I13" s="80">
        <v>550000</v>
      </c>
      <c r="J13" s="80">
        <v>400000</v>
      </c>
      <c r="K13" s="80">
        <v>350000</v>
      </c>
      <c r="L13" s="80">
        <v>350000</v>
      </c>
      <c r="M13" s="80">
        <v>350000</v>
      </c>
      <c r="N13" s="80">
        <v>340000</v>
      </c>
      <c r="O13" s="80">
        <v>340000</v>
      </c>
      <c r="P13" s="80">
        <v>330000</v>
      </c>
      <c r="Q13" s="80">
        <v>330000</v>
      </c>
      <c r="R13" s="81">
        <v>330000</v>
      </c>
    </row>
    <row r="14" spans="1:18" ht="12.75">
      <c r="A14" s="18" t="s">
        <v>731</v>
      </c>
      <c r="B14" s="23" t="s">
        <v>912</v>
      </c>
      <c r="C14" s="80">
        <v>2736348</v>
      </c>
      <c r="D14" s="80">
        <f>'Z 1'!I66</f>
        <v>2734161</v>
      </c>
      <c r="E14" s="80">
        <v>2500000</v>
      </c>
      <c r="F14" s="80">
        <v>2500000</v>
      </c>
      <c r="G14" s="80">
        <v>2500000</v>
      </c>
      <c r="H14" s="80">
        <v>2600000</v>
      </c>
      <c r="I14" s="80">
        <v>2800000</v>
      </c>
      <c r="J14" s="80">
        <v>2900000</v>
      </c>
      <c r="K14" s="80">
        <v>2800000</v>
      </c>
      <c r="L14" s="80">
        <v>2850000</v>
      </c>
      <c r="M14" s="80">
        <v>2800000</v>
      </c>
      <c r="N14" s="80">
        <v>2900000</v>
      </c>
      <c r="O14" s="80">
        <v>2900000</v>
      </c>
      <c r="P14" s="80">
        <v>2900000</v>
      </c>
      <c r="Q14" s="80">
        <v>2900000</v>
      </c>
      <c r="R14" s="81">
        <v>2850000</v>
      </c>
    </row>
    <row r="15" spans="1:18" ht="12.75">
      <c r="A15" s="18" t="s">
        <v>653</v>
      </c>
      <c r="B15" s="23" t="s">
        <v>654</v>
      </c>
      <c r="C15" s="80">
        <v>22780159</v>
      </c>
      <c r="D15" s="80">
        <f>'Z 1'!I70+'Z 1'!I72+'Z 1'!I76</f>
        <v>25413505</v>
      </c>
      <c r="E15" s="80">
        <v>26600000</v>
      </c>
      <c r="F15" s="80">
        <v>28850000</v>
      </c>
      <c r="G15" s="80">
        <v>30100000</v>
      </c>
      <c r="H15" s="80">
        <v>31250000</v>
      </c>
      <c r="I15" s="80">
        <v>31450000</v>
      </c>
      <c r="J15" s="80">
        <v>31700000</v>
      </c>
      <c r="K15" s="80">
        <v>31700000</v>
      </c>
      <c r="L15" s="80">
        <v>31700000</v>
      </c>
      <c r="M15" s="80">
        <v>31700000</v>
      </c>
      <c r="N15" s="80">
        <v>31600000</v>
      </c>
      <c r="O15" s="80">
        <v>31600000</v>
      </c>
      <c r="P15" s="80">
        <v>31700000</v>
      </c>
      <c r="Q15" s="80">
        <v>31700000</v>
      </c>
      <c r="R15" s="81">
        <v>31600000</v>
      </c>
    </row>
    <row r="16" spans="1:18" ht="12.75">
      <c r="A16" s="18" t="s">
        <v>655</v>
      </c>
      <c r="B16" s="22" t="s">
        <v>843</v>
      </c>
      <c r="C16" s="80">
        <v>8567243</v>
      </c>
      <c r="D16" s="80">
        <f>'Z 1'!I169</f>
        <v>13441730</v>
      </c>
      <c r="E16" s="80">
        <v>8100000</v>
      </c>
      <c r="F16" s="80">
        <v>7300000</v>
      </c>
      <c r="G16" s="80">
        <v>6200000</v>
      </c>
      <c r="H16" s="80">
        <v>7200000</v>
      </c>
      <c r="I16" s="80">
        <v>7200000</v>
      </c>
      <c r="J16" s="80">
        <v>7200000</v>
      </c>
      <c r="K16" s="80">
        <v>7200000</v>
      </c>
      <c r="L16" s="80">
        <v>7200000</v>
      </c>
      <c r="M16" s="80">
        <v>7200000</v>
      </c>
      <c r="N16" s="80">
        <v>7200000</v>
      </c>
      <c r="O16" s="80">
        <v>7200000</v>
      </c>
      <c r="P16" s="80">
        <v>7200000</v>
      </c>
      <c r="Q16" s="80">
        <v>7350000</v>
      </c>
      <c r="R16" s="81">
        <v>7350000</v>
      </c>
    </row>
    <row r="17" spans="1:18" ht="12.75">
      <c r="A17" s="18" t="s">
        <v>914</v>
      </c>
      <c r="B17" s="22" t="s">
        <v>839</v>
      </c>
      <c r="C17" s="80">
        <v>3933918</v>
      </c>
      <c r="D17" s="80">
        <f>'Z 1'!I175</f>
        <v>9675619</v>
      </c>
      <c r="E17" s="80">
        <v>10048000</v>
      </c>
      <c r="F17" s="80">
        <v>9510000</v>
      </c>
      <c r="G17" s="80">
        <v>7050000</v>
      </c>
      <c r="H17" s="80">
        <v>6410000</v>
      </c>
      <c r="I17" s="80">
        <v>6050000</v>
      </c>
      <c r="J17" s="80">
        <v>6150000</v>
      </c>
      <c r="K17" s="80">
        <v>6100000</v>
      </c>
      <c r="L17" s="80">
        <v>6200000</v>
      </c>
      <c r="M17" s="80">
        <v>6200000</v>
      </c>
      <c r="N17" s="80">
        <v>6150000</v>
      </c>
      <c r="O17" s="80">
        <v>6050000</v>
      </c>
      <c r="P17" s="80">
        <v>6000000</v>
      </c>
      <c r="Q17" s="80">
        <v>6000000</v>
      </c>
      <c r="R17" s="81">
        <v>6000000</v>
      </c>
    </row>
    <row r="18" spans="1:18" ht="12.75">
      <c r="A18" s="91" t="s">
        <v>678</v>
      </c>
      <c r="B18" s="24" t="s">
        <v>656</v>
      </c>
      <c r="C18" s="92">
        <v>44213181</v>
      </c>
      <c r="D18" s="92">
        <f>'Z 2 '!G690</f>
        <v>60724489</v>
      </c>
      <c r="E18" s="92">
        <v>47982696</v>
      </c>
      <c r="F18" s="92">
        <v>49079246</v>
      </c>
      <c r="G18" s="92">
        <v>47142000</v>
      </c>
      <c r="H18" s="92">
        <v>48802000</v>
      </c>
      <c r="I18" s="92">
        <v>48075000</v>
      </c>
      <c r="J18" s="92">
        <v>47612000</v>
      </c>
      <c r="K18" s="92">
        <v>47932000</v>
      </c>
      <c r="L18" s="92">
        <v>47877000</v>
      </c>
      <c r="M18" s="92">
        <v>47172000</v>
      </c>
      <c r="N18" s="92">
        <v>46668000</v>
      </c>
      <c r="O18" s="92">
        <v>46185000</v>
      </c>
      <c r="P18" s="92">
        <v>46131000</v>
      </c>
      <c r="Q18" s="92">
        <v>45968000</v>
      </c>
      <c r="R18" s="93">
        <v>45900000</v>
      </c>
    </row>
    <row r="19" spans="1:18" ht="12.75">
      <c r="A19" s="91" t="s">
        <v>681</v>
      </c>
      <c r="B19" s="24" t="s">
        <v>899</v>
      </c>
      <c r="C19" s="92">
        <v>6200000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</row>
    <row r="20" spans="1:18" ht="12.75">
      <c r="A20" s="91" t="s">
        <v>148</v>
      </c>
      <c r="B20" s="24" t="s">
        <v>149</v>
      </c>
      <c r="C20" s="92">
        <v>200000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</row>
    <row r="21" spans="1:18" ht="12.75">
      <c r="A21" s="91" t="s">
        <v>740</v>
      </c>
      <c r="B21" s="24" t="s">
        <v>140</v>
      </c>
      <c r="C21" s="92"/>
      <c r="D21" s="92">
        <v>5350000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</row>
    <row r="22" spans="1:18" ht="12.75">
      <c r="A22" s="91" t="s">
        <v>747</v>
      </c>
      <c r="B22" s="24" t="s">
        <v>273</v>
      </c>
      <c r="C22" s="92"/>
      <c r="D22" s="92">
        <f>'Z7'!D16</f>
        <v>1000000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</row>
    <row r="23" spans="1:18" ht="12.75">
      <c r="A23" s="91" t="s">
        <v>31</v>
      </c>
      <c r="B23" s="24" t="s">
        <v>970</v>
      </c>
      <c r="C23" s="92">
        <f>C24+C29+C33+C34+C36</f>
        <v>4357179</v>
      </c>
      <c r="D23" s="92">
        <f aca="true" t="shared" si="2" ref="D23:R23">D24+D29+D33+D34+D36</f>
        <v>2523627</v>
      </c>
      <c r="E23" s="92">
        <f t="shared" si="2"/>
        <v>2250981</v>
      </c>
      <c r="F23" s="92">
        <f t="shared" si="2"/>
        <v>2335150</v>
      </c>
      <c r="G23" s="92">
        <f t="shared" si="2"/>
        <v>2273618</v>
      </c>
      <c r="H23" s="92">
        <f t="shared" si="2"/>
        <v>3361196</v>
      </c>
      <c r="I23" s="92">
        <f t="shared" si="2"/>
        <v>3810575</v>
      </c>
      <c r="J23" s="92">
        <f t="shared" si="2"/>
        <v>3014075</v>
      </c>
      <c r="K23" s="92">
        <f t="shared" si="2"/>
        <v>2844392</v>
      </c>
      <c r="L23" s="92">
        <f t="shared" si="2"/>
        <v>2734450</v>
      </c>
      <c r="M23" s="92">
        <f t="shared" si="2"/>
        <v>2854031</v>
      </c>
      <c r="N23" s="92">
        <f t="shared" si="2"/>
        <v>1658725</v>
      </c>
      <c r="O23" s="92">
        <f t="shared" si="2"/>
        <v>1528712</v>
      </c>
      <c r="P23" s="92">
        <f t="shared" si="2"/>
        <v>68200</v>
      </c>
      <c r="Q23" s="92">
        <f t="shared" si="2"/>
        <v>0</v>
      </c>
      <c r="R23" s="93">
        <f t="shared" si="2"/>
        <v>0</v>
      </c>
    </row>
    <row r="24" spans="1:18" ht="12.75">
      <c r="A24" s="18" t="s">
        <v>651</v>
      </c>
      <c r="B24" s="23" t="s">
        <v>913</v>
      </c>
      <c r="C24" s="80">
        <f>C25+C26+C27+C28</f>
        <v>4357179</v>
      </c>
      <c r="D24" s="80">
        <f aca="true" t="shared" si="3" ref="D24:R24">D25+D26+D27+D28</f>
        <v>2498205</v>
      </c>
      <c r="E24" s="80">
        <f t="shared" si="3"/>
        <v>1888021</v>
      </c>
      <c r="F24" s="80">
        <f t="shared" si="3"/>
        <v>1921062</v>
      </c>
      <c r="G24" s="80">
        <f t="shared" si="3"/>
        <v>1868691</v>
      </c>
      <c r="H24" s="80">
        <f t="shared" si="3"/>
        <v>1795394</v>
      </c>
      <c r="I24" s="80">
        <f t="shared" si="3"/>
        <v>1183896</v>
      </c>
      <c r="J24" s="80">
        <f t="shared" si="3"/>
        <v>713858</v>
      </c>
      <c r="K24" s="80">
        <f t="shared" si="3"/>
        <v>604392</v>
      </c>
      <c r="L24" s="80">
        <f t="shared" si="3"/>
        <v>494450</v>
      </c>
      <c r="M24" s="80">
        <f t="shared" si="3"/>
        <v>384031</v>
      </c>
      <c r="N24" s="80">
        <f t="shared" si="3"/>
        <v>258725</v>
      </c>
      <c r="O24" s="80">
        <f t="shared" si="3"/>
        <v>128712</v>
      </c>
      <c r="P24" s="80">
        <f t="shared" si="3"/>
        <v>68200</v>
      </c>
      <c r="Q24" s="80">
        <f t="shared" si="3"/>
        <v>0</v>
      </c>
      <c r="R24" s="81">
        <f t="shared" si="3"/>
        <v>0</v>
      </c>
    </row>
    <row r="25" spans="1:18" ht="12.75">
      <c r="A25" s="18" t="s">
        <v>728</v>
      </c>
      <c r="B25" s="22" t="s">
        <v>29</v>
      </c>
      <c r="C25" s="80">
        <v>3715450</v>
      </c>
      <c r="D25" s="80">
        <f>'Z7'!D25</f>
        <v>1433694</v>
      </c>
      <c r="E25" s="80">
        <v>646404</v>
      </c>
      <c r="F25" s="80">
        <v>646404</v>
      </c>
      <c r="G25" s="80">
        <v>646404</v>
      </c>
      <c r="H25" s="80">
        <v>596419</v>
      </c>
      <c r="I25" s="80">
        <v>353286</v>
      </c>
      <c r="J25" s="80">
        <v>0</v>
      </c>
      <c r="K25" s="80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82">
        <v>0</v>
      </c>
    </row>
    <row r="26" spans="1:18" ht="12.75">
      <c r="A26" s="18" t="s">
        <v>729</v>
      </c>
      <c r="B26" s="22" t="s">
        <v>30</v>
      </c>
      <c r="C26" s="80">
        <v>12000</v>
      </c>
      <c r="D26" s="80">
        <f>'Z7'!D26</f>
        <v>52000</v>
      </c>
      <c r="E26" s="80">
        <v>52000</v>
      </c>
      <c r="F26" s="80">
        <v>47400</v>
      </c>
      <c r="G26" s="80">
        <v>40000</v>
      </c>
      <c r="H26" s="80">
        <v>40000</v>
      </c>
      <c r="I26" s="80"/>
      <c r="J26" s="80"/>
      <c r="K26" s="80"/>
      <c r="L26" s="23"/>
      <c r="M26" s="23"/>
      <c r="N26" s="23"/>
      <c r="O26" s="23"/>
      <c r="P26" s="23"/>
      <c r="Q26" s="23"/>
      <c r="R26" s="82"/>
    </row>
    <row r="27" spans="1:18" ht="45">
      <c r="A27" s="18" t="s">
        <v>731</v>
      </c>
      <c r="B27" s="22" t="s">
        <v>844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/>
      <c r="O27" s="80">
        <v>0</v>
      </c>
      <c r="P27" s="80">
        <v>0</v>
      </c>
      <c r="Q27" s="80">
        <v>0</v>
      </c>
      <c r="R27" s="81">
        <v>0</v>
      </c>
    </row>
    <row r="28" spans="1:18" ht="12.75">
      <c r="A28" s="18" t="s">
        <v>733</v>
      </c>
      <c r="B28" s="22" t="s">
        <v>657</v>
      </c>
      <c r="C28" s="80">
        <v>629729</v>
      </c>
      <c r="D28" s="80">
        <f>'Z 2 '!G210-'Z9a'!D32</f>
        <v>1012511</v>
      </c>
      <c r="E28" s="80">
        <v>1189617</v>
      </c>
      <c r="F28" s="80">
        <v>1227258</v>
      </c>
      <c r="G28" s="80">
        <v>1182287</v>
      </c>
      <c r="H28" s="80">
        <v>1158975</v>
      </c>
      <c r="I28" s="80">
        <v>830610</v>
      </c>
      <c r="J28" s="80">
        <v>713858</v>
      </c>
      <c r="K28" s="80">
        <v>604392</v>
      </c>
      <c r="L28" s="80">
        <v>494450</v>
      </c>
      <c r="M28" s="80">
        <v>384031</v>
      </c>
      <c r="N28" s="80">
        <v>258725</v>
      </c>
      <c r="O28" s="80">
        <v>128712</v>
      </c>
      <c r="P28" s="80">
        <v>68200</v>
      </c>
      <c r="Q28" s="80">
        <v>0</v>
      </c>
      <c r="R28" s="81">
        <v>0</v>
      </c>
    </row>
    <row r="29" spans="1:18" ht="12.75">
      <c r="A29" s="18" t="s">
        <v>653</v>
      </c>
      <c r="B29" s="22" t="s">
        <v>644</v>
      </c>
      <c r="C29" s="80">
        <f>C30+C31+C32</f>
        <v>0</v>
      </c>
      <c r="D29" s="80">
        <f aca="true" t="shared" si="4" ref="D29:R29">D30+D31+D32</f>
        <v>17589</v>
      </c>
      <c r="E29" s="80">
        <f t="shared" si="4"/>
        <v>227945</v>
      </c>
      <c r="F29" s="80">
        <f t="shared" si="4"/>
        <v>221945</v>
      </c>
      <c r="G29" s="80">
        <f t="shared" si="4"/>
        <v>215945</v>
      </c>
      <c r="H29" s="80">
        <f t="shared" si="4"/>
        <v>209945</v>
      </c>
      <c r="I29" s="80">
        <f t="shared" si="4"/>
        <v>203946</v>
      </c>
      <c r="J29" s="80">
        <f t="shared" si="4"/>
        <v>0</v>
      </c>
      <c r="K29" s="80">
        <f t="shared" si="4"/>
        <v>0</v>
      </c>
      <c r="L29" s="80">
        <f t="shared" si="4"/>
        <v>0</v>
      </c>
      <c r="M29" s="80">
        <f t="shared" si="4"/>
        <v>0</v>
      </c>
      <c r="N29" s="80">
        <f t="shared" si="4"/>
        <v>0</v>
      </c>
      <c r="O29" s="80">
        <f t="shared" si="4"/>
        <v>0</v>
      </c>
      <c r="P29" s="80">
        <f t="shared" si="4"/>
        <v>0</v>
      </c>
      <c r="Q29" s="80">
        <f t="shared" si="4"/>
        <v>0</v>
      </c>
      <c r="R29" s="81">
        <f t="shared" si="4"/>
        <v>0</v>
      </c>
    </row>
    <row r="30" spans="1:18" ht="12.75">
      <c r="A30" s="18" t="s">
        <v>728</v>
      </c>
      <c r="B30" s="23" t="s">
        <v>640</v>
      </c>
      <c r="C30" s="23"/>
      <c r="D30" s="23">
        <v>0</v>
      </c>
      <c r="E30" s="80">
        <v>200000</v>
      </c>
      <c r="F30" s="80">
        <v>200000</v>
      </c>
      <c r="G30" s="80">
        <v>200000</v>
      </c>
      <c r="H30" s="80">
        <v>200000</v>
      </c>
      <c r="I30" s="80">
        <v>200000</v>
      </c>
      <c r="J30" s="80">
        <v>0</v>
      </c>
      <c r="K30" s="80">
        <v>0</v>
      </c>
      <c r="L30" s="80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82">
        <v>0</v>
      </c>
    </row>
    <row r="31" spans="1:18" ht="45">
      <c r="A31" s="18" t="s">
        <v>729</v>
      </c>
      <c r="B31" s="22" t="s">
        <v>844</v>
      </c>
      <c r="C31" s="23">
        <v>0</v>
      </c>
      <c r="D31" s="80">
        <f>'Z7'!D28</f>
        <v>0</v>
      </c>
      <c r="E31" s="2"/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82">
        <v>0</v>
      </c>
    </row>
    <row r="32" spans="1:18" ht="12.75">
      <c r="A32" s="18" t="s">
        <v>731</v>
      </c>
      <c r="B32" s="23" t="s">
        <v>641</v>
      </c>
      <c r="C32" s="80">
        <v>0</v>
      </c>
      <c r="D32" s="80">
        <v>17589</v>
      </c>
      <c r="E32" s="80">
        <v>27945</v>
      </c>
      <c r="F32" s="80">
        <v>21945</v>
      </c>
      <c r="G32" s="80">
        <v>15945</v>
      </c>
      <c r="H32" s="80">
        <v>9945</v>
      </c>
      <c r="I32" s="80">
        <v>3946</v>
      </c>
      <c r="J32" s="80">
        <v>0</v>
      </c>
      <c r="K32" s="80">
        <v>0</v>
      </c>
      <c r="L32" s="80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82">
        <v>0</v>
      </c>
    </row>
    <row r="33" spans="1:18" ht="12.75">
      <c r="A33" s="18" t="s">
        <v>655</v>
      </c>
      <c r="B33" s="23" t="s">
        <v>968</v>
      </c>
      <c r="C33" s="80"/>
      <c r="D33" s="80">
        <v>7833</v>
      </c>
      <c r="E33" s="80">
        <v>135015</v>
      </c>
      <c r="F33" s="80">
        <v>192143</v>
      </c>
      <c r="G33" s="80">
        <v>188982</v>
      </c>
      <c r="H33" s="80">
        <v>185857</v>
      </c>
      <c r="I33" s="80">
        <v>182733</v>
      </c>
      <c r="J33" s="80">
        <v>60217</v>
      </c>
      <c r="K33" s="80"/>
      <c r="L33" s="80"/>
      <c r="M33" s="23"/>
      <c r="N33" s="23"/>
      <c r="O33" s="23"/>
      <c r="P33" s="23"/>
      <c r="Q33" s="23"/>
      <c r="R33" s="82"/>
    </row>
    <row r="34" spans="1:18" ht="22.5">
      <c r="A34" s="18" t="s">
        <v>914</v>
      </c>
      <c r="B34" s="22" t="s">
        <v>642</v>
      </c>
      <c r="C34" s="80"/>
      <c r="D34" s="80">
        <f>D35</f>
        <v>0</v>
      </c>
      <c r="E34" s="80">
        <f aca="true" t="shared" si="5" ref="E34:R34">E35</f>
        <v>0</v>
      </c>
      <c r="F34" s="80">
        <f t="shared" si="5"/>
        <v>0</v>
      </c>
      <c r="G34" s="80">
        <f t="shared" si="5"/>
        <v>0</v>
      </c>
      <c r="H34" s="80">
        <f t="shared" si="5"/>
        <v>0</v>
      </c>
      <c r="I34" s="80">
        <f t="shared" si="5"/>
        <v>1070000</v>
      </c>
      <c r="J34" s="80">
        <f t="shared" si="5"/>
        <v>1070000</v>
      </c>
      <c r="K34" s="80">
        <f t="shared" si="5"/>
        <v>1070000</v>
      </c>
      <c r="L34" s="80">
        <f t="shared" si="5"/>
        <v>1070000</v>
      </c>
      <c r="M34" s="80">
        <f t="shared" si="5"/>
        <v>1070000</v>
      </c>
      <c r="N34" s="80">
        <f t="shared" si="5"/>
        <v>0</v>
      </c>
      <c r="O34" s="80">
        <f t="shared" si="5"/>
        <v>0</v>
      </c>
      <c r="P34" s="80">
        <f t="shared" si="5"/>
        <v>0</v>
      </c>
      <c r="Q34" s="80">
        <f t="shared" si="5"/>
        <v>0</v>
      </c>
      <c r="R34" s="81">
        <f t="shared" si="5"/>
        <v>0</v>
      </c>
    </row>
    <row r="35" spans="1:18" ht="12.75">
      <c r="A35" s="18" t="s">
        <v>728</v>
      </c>
      <c r="B35" s="22" t="s">
        <v>643</v>
      </c>
      <c r="C35" s="80"/>
      <c r="D35" s="80"/>
      <c r="E35" s="80"/>
      <c r="F35" s="80"/>
      <c r="G35" s="80"/>
      <c r="H35" s="80">
        <v>0</v>
      </c>
      <c r="I35" s="80">
        <v>1070000</v>
      </c>
      <c r="J35" s="80">
        <v>1070000</v>
      </c>
      <c r="K35" s="80">
        <v>1070000</v>
      </c>
      <c r="L35" s="341">
        <v>1070000</v>
      </c>
      <c r="M35" s="80">
        <v>1070000</v>
      </c>
      <c r="N35" s="80"/>
      <c r="O35" s="80">
        <v>0</v>
      </c>
      <c r="P35" s="23">
        <v>0</v>
      </c>
      <c r="Q35" s="23">
        <v>0</v>
      </c>
      <c r="R35" s="82">
        <v>0</v>
      </c>
    </row>
    <row r="36" spans="1:18" ht="15" customHeight="1">
      <c r="A36" s="18" t="s">
        <v>969</v>
      </c>
      <c r="B36" s="22" t="s">
        <v>745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1170000</v>
      </c>
      <c r="I36" s="80">
        <v>1170000</v>
      </c>
      <c r="J36" s="80">
        <v>1170000</v>
      </c>
      <c r="K36" s="80">
        <v>1170000</v>
      </c>
      <c r="L36" s="80">
        <v>1170000</v>
      </c>
      <c r="M36" s="80">
        <v>1400000</v>
      </c>
      <c r="N36" s="80">
        <v>1400000</v>
      </c>
      <c r="O36" s="80">
        <v>1400000</v>
      </c>
      <c r="P36" s="80">
        <v>0</v>
      </c>
      <c r="Q36" s="80">
        <v>0</v>
      </c>
      <c r="R36" s="81">
        <v>0</v>
      </c>
    </row>
    <row r="37" spans="1:18" ht="12.75">
      <c r="A37" s="91" t="s">
        <v>141</v>
      </c>
      <c r="B37" s="24" t="s">
        <v>658</v>
      </c>
      <c r="C37" s="92">
        <f>C10-C18</f>
        <v>-2941248</v>
      </c>
      <c r="D37" s="92">
        <f aca="true" t="shared" si="6" ref="D37:R37">D10-D18</f>
        <v>-4930974</v>
      </c>
      <c r="E37" s="92">
        <f t="shared" si="6"/>
        <v>2757304</v>
      </c>
      <c r="F37" s="92">
        <f t="shared" si="6"/>
        <v>2380754</v>
      </c>
      <c r="G37" s="92">
        <f t="shared" si="6"/>
        <v>2016000</v>
      </c>
      <c r="H37" s="92">
        <f t="shared" si="6"/>
        <v>1874000</v>
      </c>
      <c r="I37" s="92">
        <f t="shared" si="6"/>
        <v>1599000</v>
      </c>
      <c r="J37" s="92">
        <f t="shared" si="6"/>
        <v>2371000</v>
      </c>
      <c r="K37" s="92">
        <f t="shared" si="6"/>
        <v>1968000</v>
      </c>
      <c r="L37" s="92">
        <f t="shared" si="6"/>
        <v>2173000</v>
      </c>
      <c r="M37" s="92">
        <f t="shared" si="6"/>
        <v>2843000</v>
      </c>
      <c r="N37" s="92">
        <f t="shared" si="6"/>
        <v>3252000</v>
      </c>
      <c r="O37" s="92">
        <f t="shared" si="6"/>
        <v>3635000</v>
      </c>
      <c r="P37" s="92">
        <f t="shared" si="6"/>
        <v>3764000</v>
      </c>
      <c r="Q37" s="92">
        <f t="shared" si="6"/>
        <v>4077000</v>
      </c>
      <c r="R37" s="93">
        <f t="shared" si="6"/>
        <v>3945000</v>
      </c>
    </row>
    <row r="38" spans="1:18" ht="12.75">
      <c r="A38" s="91" t="s">
        <v>142</v>
      </c>
      <c r="B38" s="24" t="s">
        <v>845</v>
      </c>
      <c r="C38" s="92">
        <f>'Z9'!C23</f>
        <v>14604011</v>
      </c>
      <c r="D38" s="92">
        <f>'Z9'!D23</f>
        <v>19468317</v>
      </c>
      <c r="E38" s="92">
        <f>'Z9'!E23</f>
        <v>18569913</v>
      </c>
      <c r="F38" s="92">
        <f>'Z9'!F23</f>
        <v>17676109</v>
      </c>
      <c r="G38" s="92">
        <f>'Z9'!G23</f>
        <v>16789705</v>
      </c>
      <c r="H38" s="92">
        <f>'Z9'!H23</f>
        <v>14783286</v>
      </c>
      <c r="I38" s="92">
        <f>'Z9'!I23</f>
        <v>11990000</v>
      </c>
      <c r="J38" s="92">
        <f>'Z9'!J23</f>
        <v>9750000</v>
      </c>
      <c r="K38" s="92">
        <f>'Z9'!K23</f>
        <v>7510000</v>
      </c>
      <c r="L38" s="92">
        <f>'Z9'!L23</f>
        <v>5270000</v>
      </c>
      <c r="M38" s="92">
        <f>'Z9'!M23</f>
        <v>2800000</v>
      </c>
      <c r="N38" s="92">
        <f>'Z9'!N23</f>
        <v>1400000</v>
      </c>
      <c r="O38" s="92">
        <f>'Z9'!O23</f>
        <v>0</v>
      </c>
      <c r="P38" s="92">
        <f>'Z9'!P23</f>
        <v>0</v>
      </c>
      <c r="Q38" s="92">
        <f>'Z9'!Q23</f>
        <v>0</v>
      </c>
      <c r="R38" s="93">
        <f>'Z9'!R23</f>
        <v>0</v>
      </c>
    </row>
    <row r="39" spans="1:18" ht="34.5" customHeight="1">
      <c r="A39" s="301">
        <v>1</v>
      </c>
      <c r="B39" s="47" t="s">
        <v>277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3"/>
    </row>
    <row r="40" spans="1:18" ht="12.75">
      <c r="A40" s="91" t="s">
        <v>143</v>
      </c>
      <c r="B40" s="24" t="s">
        <v>836</v>
      </c>
      <c r="C40" s="94">
        <f aca="true" t="shared" si="7" ref="C40:R40">C38/C10</f>
        <v>0.3538484858463014</v>
      </c>
      <c r="D40" s="94">
        <f t="shared" si="7"/>
        <v>0.3489351226571762</v>
      </c>
      <c r="E40" s="94">
        <f t="shared" si="7"/>
        <v>0.3659817303902247</v>
      </c>
      <c r="F40" s="94">
        <f t="shared" si="7"/>
        <v>0.3434922075398368</v>
      </c>
      <c r="G40" s="94">
        <f t="shared" si="7"/>
        <v>0.3415457300947964</v>
      </c>
      <c r="H40" s="94">
        <f t="shared" si="7"/>
        <v>0.2917216433814824</v>
      </c>
      <c r="I40" s="94">
        <f t="shared" si="7"/>
        <v>0.2413737568949551</v>
      </c>
      <c r="J40" s="94">
        <f t="shared" si="7"/>
        <v>0.19506632254966688</v>
      </c>
      <c r="K40" s="94">
        <f t="shared" si="7"/>
        <v>0.150501002004008</v>
      </c>
      <c r="L40" s="94">
        <f t="shared" si="7"/>
        <v>0.10529470529470529</v>
      </c>
      <c r="M40" s="94">
        <f t="shared" si="7"/>
        <v>0.05598320503848846</v>
      </c>
      <c r="N40" s="94">
        <f t="shared" si="7"/>
        <v>0.028044871794871796</v>
      </c>
      <c r="O40" s="94">
        <f t="shared" si="7"/>
        <v>0</v>
      </c>
      <c r="P40" s="94">
        <f t="shared" si="7"/>
        <v>0</v>
      </c>
      <c r="Q40" s="94">
        <f t="shared" si="7"/>
        <v>0</v>
      </c>
      <c r="R40" s="236">
        <f t="shared" si="7"/>
        <v>0</v>
      </c>
    </row>
    <row r="41" spans="1:18" ht="22.5">
      <c r="A41" s="91" t="s">
        <v>145</v>
      </c>
      <c r="B41" s="21" t="s">
        <v>835</v>
      </c>
      <c r="C41" s="94">
        <f>C23/C10</f>
        <v>0.10557244798783716</v>
      </c>
      <c r="D41" s="94">
        <f aca="true" t="shared" si="8" ref="D41:R41">D23/D10</f>
        <v>0.04523154707137559</v>
      </c>
      <c r="E41" s="94">
        <f t="shared" si="8"/>
        <v>0.04436304690579425</v>
      </c>
      <c r="F41" s="94">
        <f t="shared" si="8"/>
        <v>0.04537796346677031</v>
      </c>
      <c r="G41" s="94">
        <f t="shared" si="8"/>
        <v>0.046251230725416</v>
      </c>
      <c r="H41" s="94">
        <f t="shared" si="8"/>
        <v>0.0663271765727366</v>
      </c>
      <c r="I41" s="94">
        <f t="shared" si="8"/>
        <v>0.07671166002335225</v>
      </c>
      <c r="J41" s="94">
        <f t="shared" si="8"/>
        <v>0.06030200268091151</v>
      </c>
      <c r="K41" s="94">
        <f t="shared" si="8"/>
        <v>0.05700184368737475</v>
      </c>
      <c r="L41" s="94">
        <f t="shared" si="8"/>
        <v>0.054634365634365634</v>
      </c>
      <c r="M41" s="94">
        <f t="shared" si="8"/>
        <v>0.05706350094971509</v>
      </c>
      <c r="N41" s="94">
        <f t="shared" si="8"/>
        <v>0.03322766426282051</v>
      </c>
      <c r="O41" s="94">
        <f t="shared" si="8"/>
        <v>0.030684704937775992</v>
      </c>
      <c r="P41" s="94">
        <f t="shared" si="8"/>
        <v>0.001366870427898587</v>
      </c>
      <c r="Q41" s="94">
        <f t="shared" si="8"/>
        <v>0</v>
      </c>
      <c r="R41" s="236">
        <f t="shared" si="8"/>
        <v>0</v>
      </c>
    </row>
    <row r="42" spans="1:18" ht="22.5">
      <c r="A42" s="91" t="s">
        <v>146</v>
      </c>
      <c r="B42" s="21" t="s">
        <v>837</v>
      </c>
      <c r="C42" s="94">
        <f>(C38-C31-C27)/C10</f>
        <v>0.3538484858463014</v>
      </c>
      <c r="D42" s="94">
        <f aca="true" t="shared" si="9" ref="D42:R42">(D38-D31-D27)/D10</f>
        <v>0.3489351226571762</v>
      </c>
      <c r="E42" s="94">
        <f t="shared" si="9"/>
        <v>0.3659817303902247</v>
      </c>
      <c r="F42" s="94">
        <f t="shared" si="9"/>
        <v>0.3434922075398368</v>
      </c>
      <c r="G42" s="94">
        <f t="shared" si="9"/>
        <v>0.3415457300947964</v>
      </c>
      <c r="H42" s="94">
        <f t="shared" si="9"/>
        <v>0.2917216433814824</v>
      </c>
      <c r="I42" s="94">
        <f t="shared" si="9"/>
        <v>0.2413737568949551</v>
      </c>
      <c r="J42" s="94">
        <f t="shared" si="9"/>
        <v>0.19506632254966688</v>
      </c>
      <c r="K42" s="94">
        <f t="shared" si="9"/>
        <v>0.150501002004008</v>
      </c>
      <c r="L42" s="94">
        <f t="shared" si="9"/>
        <v>0.10529470529470529</v>
      </c>
      <c r="M42" s="94">
        <f t="shared" si="9"/>
        <v>0.05598320503848846</v>
      </c>
      <c r="N42" s="94">
        <f t="shared" si="9"/>
        <v>0.028044871794871796</v>
      </c>
      <c r="O42" s="94">
        <f t="shared" si="9"/>
        <v>0</v>
      </c>
      <c r="P42" s="94">
        <f t="shared" si="9"/>
        <v>0</v>
      </c>
      <c r="Q42" s="94">
        <f t="shared" si="9"/>
        <v>0</v>
      </c>
      <c r="R42" s="236">
        <f t="shared" si="9"/>
        <v>0</v>
      </c>
    </row>
    <row r="43" spans="1:18" ht="23.25" thickBot="1">
      <c r="A43" s="95" t="s">
        <v>147</v>
      </c>
      <c r="B43" s="96" t="s">
        <v>838</v>
      </c>
      <c r="C43" s="241">
        <f>(C25+C26+C28+C29+C33+C35+C36)/C10</f>
        <v>0.10557244798783716</v>
      </c>
      <c r="D43" s="241">
        <f aca="true" t="shared" si="10" ref="D43:R43">(D25+D26+D28+D29+D33+D35+D36)/D10</f>
        <v>0.04523154707137559</v>
      </c>
      <c r="E43" s="241">
        <f t="shared" si="10"/>
        <v>0.04436304690579425</v>
      </c>
      <c r="F43" s="241">
        <f t="shared" si="10"/>
        <v>0.04537796346677031</v>
      </c>
      <c r="G43" s="241">
        <f t="shared" si="10"/>
        <v>0.046251230725416</v>
      </c>
      <c r="H43" s="241">
        <f t="shared" si="10"/>
        <v>0.0663271765727366</v>
      </c>
      <c r="I43" s="241">
        <f t="shared" si="10"/>
        <v>0.07671166002335225</v>
      </c>
      <c r="J43" s="241">
        <f t="shared" si="10"/>
        <v>0.06030200268091151</v>
      </c>
      <c r="K43" s="241">
        <f t="shared" si="10"/>
        <v>0.05700184368737475</v>
      </c>
      <c r="L43" s="241">
        <f t="shared" si="10"/>
        <v>0.054634365634365634</v>
      </c>
      <c r="M43" s="241">
        <f t="shared" si="10"/>
        <v>0.05706350094971509</v>
      </c>
      <c r="N43" s="241">
        <f t="shared" si="10"/>
        <v>0.03322766426282051</v>
      </c>
      <c r="O43" s="241">
        <f t="shared" si="10"/>
        <v>0.030684704937775992</v>
      </c>
      <c r="P43" s="241">
        <f t="shared" si="10"/>
        <v>0.001366870427898587</v>
      </c>
      <c r="Q43" s="241">
        <f t="shared" si="10"/>
        <v>0</v>
      </c>
      <c r="R43" s="241">
        <f t="shared" si="10"/>
        <v>0</v>
      </c>
    </row>
    <row r="44" spans="1:18" ht="15.75" customHeight="1">
      <c r="A44" s="13"/>
      <c r="B44" s="206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</row>
    <row r="45" spans="9:18" ht="13.5" customHeight="1">
      <c r="I45" s="6"/>
      <c r="N45" s="775"/>
      <c r="O45" s="775"/>
      <c r="P45" s="775"/>
      <c r="Q45" s="775"/>
      <c r="R45" s="217"/>
    </row>
    <row r="47" spans="15:16" ht="12.75">
      <c r="O47" s="715"/>
      <c r="P47" s="715"/>
    </row>
  </sheetData>
  <mergeCells count="10">
    <mergeCell ref="A4:R4"/>
    <mergeCell ref="O3:Q3"/>
    <mergeCell ref="K2:R2"/>
    <mergeCell ref="O47:P47"/>
    <mergeCell ref="C7:C8"/>
    <mergeCell ref="D7:D8"/>
    <mergeCell ref="A7:A8"/>
    <mergeCell ref="N45:Q45"/>
    <mergeCell ref="B7:B8"/>
    <mergeCell ref="E7:R7"/>
  </mergeCells>
  <printOptions/>
  <pageMargins left="0" right="0" top="0.5905511811023623" bottom="0.5905511811023623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2139"/>
  <sheetViews>
    <sheetView zoomScaleSheetLayoutView="75" workbookViewId="0" topLeftCell="E1">
      <selection activeCell="G3" sqref="G3:G6"/>
    </sheetView>
  </sheetViews>
  <sheetFormatPr defaultColWidth="9.00390625" defaultRowHeight="12.75"/>
  <cols>
    <col min="1" max="1" width="5.625" style="0" customWidth="1"/>
    <col min="2" max="2" width="5.125" style="0" customWidth="1"/>
    <col min="3" max="3" width="38.375" style="0" customWidth="1"/>
    <col min="4" max="4" width="9.375" style="0" customWidth="1"/>
    <col min="5" max="5" width="10.125" style="0" customWidth="1"/>
    <col min="6" max="6" width="10.375" style="0" customWidth="1"/>
    <col min="8" max="8" width="9.25390625" style="0" customWidth="1"/>
    <col min="9" max="9" width="11.00390625" style="0" customWidth="1"/>
    <col min="11" max="11" width="8.625" style="0" customWidth="1"/>
    <col min="12" max="13" width="9.00390625" style="0" customWidth="1"/>
    <col min="14" max="14" width="9.25390625" style="0" customWidth="1"/>
    <col min="15" max="15" width="8.75390625" style="0" customWidth="1"/>
    <col min="16" max="16" width="9.25390625" style="0" customWidth="1"/>
    <col min="17" max="17" width="9.375" style="0" customWidth="1"/>
    <col min="18" max="18" width="10.75390625" style="0" customWidth="1"/>
  </cols>
  <sheetData>
    <row r="1" spans="4:17" ht="22.5" customHeight="1">
      <c r="D1" s="520" t="s">
        <v>886</v>
      </c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</row>
    <row r="2" spans="2:22" ht="21.75" customHeight="1" thickBot="1">
      <c r="B2" s="515" t="s">
        <v>215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7"/>
      <c r="S2" s="7"/>
      <c r="T2" s="7"/>
      <c r="U2" s="7"/>
      <c r="V2" s="7"/>
    </row>
    <row r="3" spans="1:91" ht="12.75" customHeight="1">
      <c r="A3" s="525" t="s">
        <v>960</v>
      </c>
      <c r="B3" s="527" t="s">
        <v>961</v>
      </c>
      <c r="C3" s="529" t="s">
        <v>615</v>
      </c>
      <c r="D3" s="519" t="s">
        <v>216</v>
      </c>
      <c r="E3" s="519" t="s">
        <v>335</v>
      </c>
      <c r="F3" s="519"/>
      <c r="G3" s="519" t="s">
        <v>225</v>
      </c>
      <c r="H3" s="519" t="s">
        <v>671</v>
      </c>
      <c r="I3" s="519"/>
      <c r="J3" s="519"/>
      <c r="K3" s="519"/>
      <c r="L3" s="519"/>
      <c r="M3" s="519"/>
      <c r="N3" s="519"/>
      <c r="O3" s="519"/>
      <c r="P3" s="519"/>
      <c r="Q3" s="519"/>
      <c r="R3" s="517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</row>
    <row r="4" spans="1:91" ht="12" customHeight="1">
      <c r="A4" s="526"/>
      <c r="B4" s="528"/>
      <c r="C4" s="518"/>
      <c r="D4" s="524"/>
      <c r="E4" s="524"/>
      <c r="F4" s="524"/>
      <c r="G4" s="524"/>
      <c r="H4" s="524" t="s">
        <v>871</v>
      </c>
      <c r="I4" s="521" t="s">
        <v>599</v>
      </c>
      <c r="J4" s="522"/>
      <c r="K4" s="522"/>
      <c r="L4" s="522"/>
      <c r="M4" s="522"/>
      <c r="N4" s="522"/>
      <c r="O4" s="523"/>
      <c r="P4" s="524" t="s">
        <v>931</v>
      </c>
      <c r="Q4" s="524" t="s">
        <v>599</v>
      </c>
      <c r="R4" s="51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</row>
    <row r="5" spans="1:91" ht="18" customHeight="1">
      <c r="A5" s="526"/>
      <c r="B5" s="528"/>
      <c r="C5" s="518"/>
      <c r="D5" s="524"/>
      <c r="E5" s="524"/>
      <c r="F5" s="524"/>
      <c r="G5" s="524"/>
      <c r="H5" s="524"/>
      <c r="I5" s="524" t="s">
        <v>217</v>
      </c>
      <c r="J5" s="524" t="s">
        <v>228</v>
      </c>
      <c r="K5" s="524" t="s">
        <v>229</v>
      </c>
      <c r="L5" s="524" t="s">
        <v>230</v>
      </c>
      <c r="M5" s="524" t="s">
        <v>188</v>
      </c>
      <c r="N5" s="524" t="s">
        <v>479</v>
      </c>
      <c r="O5" s="537" t="s">
        <v>77</v>
      </c>
      <c r="P5" s="524"/>
      <c r="Q5" s="524" t="s">
        <v>231</v>
      </c>
      <c r="R5" s="514" t="s">
        <v>232</v>
      </c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</row>
    <row r="6" spans="1:91" ht="97.5" customHeight="1">
      <c r="A6" s="526"/>
      <c r="B6" s="528"/>
      <c r="C6" s="518"/>
      <c r="D6" s="524"/>
      <c r="E6" s="404" t="s">
        <v>226</v>
      </c>
      <c r="F6" s="404" t="s">
        <v>227</v>
      </c>
      <c r="G6" s="524"/>
      <c r="H6" s="524"/>
      <c r="I6" s="524"/>
      <c r="J6" s="524"/>
      <c r="K6" s="524"/>
      <c r="L6" s="524"/>
      <c r="M6" s="524"/>
      <c r="N6" s="524"/>
      <c r="O6" s="538"/>
      <c r="P6" s="524"/>
      <c r="Q6" s="524"/>
      <c r="R6" s="51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</row>
    <row r="7" spans="1:91" ht="12" customHeight="1">
      <c r="A7" s="119">
        <v>1</v>
      </c>
      <c r="B7" s="304">
        <v>2</v>
      </c>
      <c r="C7" s="103">
        <v>3</v>
      </c>
      <c r="D7" s="103">
        <v>5</v>
      </c>
      <c r="E7" s="103"/>
      <c r="F7" s="103"/>
      <c r="G7" s="103">
        <v>6</v>
      </c>
      <c r="H7" s="103">
        <v>7</v>
      </c>
      <c r="I7" s="103">
        <v>8</v>
      </c>
      <c r="J7" s="103">
        <v>9</v>
      </c>
      <c r="K7" s="103">
        <v>10</v>
      </c>
      <c r="L7" s="103">
        <v>11</v>
      </c>
      <c r="M7" s="103">
        <v>12</v>
      </c>
      <c r="N7" s="103">
        <v>13</v>
      </c>
      <c r="O7" s="103">
        <v>14</v>
      </c>
      <c r="P7" s="103">
        <v>16</v>
      </c>
      <c r="Q7" s="287">
        <v>17</v>
      </c>
      <c r="R7" s="287">
        <v>18</v>
      </c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</row>
    <row r="8" spans="1:91" ht="18" customHeight="1">
      <c r="A8" s="108" t="s">
        <v>962</v>
      </c>
      <c r="B8" s="109"/>
      <c r="C8" s="43" t="s">
        <v>971</v>
      </c>
      <c r="D8" s="151">
        <f>D9+D12</f>
        <v>63500</v>
      </c>
      <c r="E8" s="151">
        <f>E9+E12</f>
        <v>0</v>
      </c>
      <c r="F8" s="151">
        <f>F9+F12</f>
        <v>0</v>
      </c>
      <c r="G8" s="406">
        <f>G9+G12</f>
        <v>63500</v>
      </c>
      <c r="H8" s="151">
        <f>H9+H12</f>
        <v>63500</v>
      </c>
      <c r="I8" s="151">
        <f aca="true" t="shared" si="0" ref="I8:R8">I9+I12</f>
        <v>5000</v>
      </c>
      <c r="J8" s="151">
        <f t="shared" si="0"/>
        <v>56000</v>
      </c>
      <c r="K8" s="151">
        <f t="shared" si="0"/>
        <v>2500</v>
      </c>
      <c r="L8" s="151">
        <f t="shared" si="0"/>
        <v>0</v>
      </c>
      <c r="M8" s="151">
        <f t="shared" si="0"/>
        <v>0</v>
      </c>
      <c r="N8" s="151">
        <f t="shared" si="0"/>
        <v>0</v>
      </c>
      <c r="O8" s="151"/>
      <c r="P8" s="151">
        <f t="shared" si="0"/>
        <v>0</v>
      </c>
      <c r="Q8" s="151">
        <f t="shared" si="0"/>
        <v>0</v>
      </c>
      <c r="R8" s="152">
        <f t="shared" si="0"/>
        <v>0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</row>
    <row r="9" spans="1:91" ht="25.5" customHeight="1">
      <c r="A9" s="105" t="s">
        <v>363</v>
      </c>
      <c r="B9" s="106"/>
      <c r="C9" s="65" t="s">
        <v>139</v>
      </c>
      <c r="D9" s="147">
        <f>D10+D11</f>
        <v>61000</v>
      </c>
      <c r="E9" s="147">
        <f>E10+E11</f>
        <v>0</v>
      </c>
      <c r="F9" s="147">
        <f>F10+F11</f>
        <v>0</v>
      </c>
      <c r="G9" s="239">
        <f>G10+G11</f>
        <v>61000</v>
      </c>
      <c r="H9" s="147">
        <f>H10+H11</f>
        <v>61000</v>
      </c>
      <c r="I9" s="147">
        <f aca="true" t="shared" si="1" ref="I9:R9">I10+I11</f>
        <v>5000</v>
      </c>
      <c r="J9" s="147">
        <f t="shared" si="1"/>
        <v>56000</v>
      </c>
      <c r="K9" s="147">
        <f t="shared" si="1"/>
        <v>0</v>
      </c>
      <c r="L9" s="147">
        <f t="shared" si="1"/>
        <v>0</v>
      </c>
      <c r="M9" s="147">
        <f t="shared" si="1"/>
        <v>0</v>
      </c>
      <c r="N9" s="147">
        <f t="shared" si="1"/>
        <v>0</v>
      </c>
      <c r="O9" s="147"/>
      <c r="P9" s="147">
        <f t="shared" si="1"/>
        <v>0</v>
      </c>
      <c r="Q9" s="147">
        <f t="shared" si="1"/>
        <v>0</v>
      </c>
      <c r="R9" s="148">
        <f t="shared" si="1"/>
        <v>0</v>
      </c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</row>
    <row r="10" spans="1:91" ht="14.25" customHeight="1">
      <c r="A10" s="247"/>
      <c r="B10" s="159" t="s">
        <v>865</v>
      </c>
      <c r="C10" s="162" t="s">
        <v>866</v>
      </c>
      <c r="D10" s="158">
        <v>5000</v>
      </c>
      <c r="E10" s="158"/>
      <c r="F10" s="158"/>
      <c r="G10" s="153">
        <f>D10+E10-F10</f>
        <v>5000</v>
      </c>
      <c r="H10" s="158">
        <f>G10</f>
        <v>5000</v>
      </c>
      <c r="I10" s="158">
        <f>H10</f>
        <v>5000</v>
      </c>
      <c r="J10" s="158"/>
      <c r="K10" s="158"/>
      <c r="L10" s="158"/>
      <c r="M10" s="158"/>
      <c r="N10" s="158"/>
      <c r="O10" s="158"/>
      <c r="P10" s="158"/>
      <c r="Q10" s="158"/>
      <c r="R10" s="17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</row>
    <row r="11" spans="1:91" ht="15.75" customHeight="1">
      <c r="A11" s="107"/>
      <c r="B11" s="26" t="s">
        <v>355</v>
      </c>
      <c r="C11" s="22" t="s">
        <v>443</v>
      </c>
      <c r="D11" s="80">
        <v>56000</v>
      </c>
      <c r="E11" s="80"/>
      <c r="F11" s="80"/>
      <c r="G11" s="153">
        <f>D11+E11-F11</f>
        <v>56000</v>
      </c>
      <c r="H11" s="158">
        <f>G11</f>
        <v>56000</v>
      </c>
      <c r="I11" s="80"/>
      <c r="J11" s="149">
        <f>H11</f>
        <v>56000</v>
      </c>
      <c r="K11" s="150">
        <v>0</v>
      </c>
      <c r="L11" s="150"/>
      <c r="M11" s="150"/>
      <c r="N11" s="153"/>
      <c r="O11" s="153"/>
      <c r="P11" s="303"/>
      <c r="Q11" s="303"/>
      <c r="R11" s="240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</row>
    <row r="12" spans="1:91" ht="17.25" customHeight="1">
      <c r="A12" s="105" t="s">
        <v>798</v>
      </c>
      <c r="B12" s="106"/>
      <c r="C12" s="65" t="s">
        <v>421</v>
      </c>
      <c r="D12" s="147">
        <f>D13</f>
        <v>2500</v>
      </c>
      <c r="E12" s="147">
        <f>E13</f>
        <v>0</v>
      </c>
      <c r="F12" s="147">
        <f>F13</f>
        <v>0</v>
      </c>
      <c r="G12" s="239">
        <f>G13</f>
        <v>2500</v>
      </c>
      <c r="H12" s="147">
        <f aca="true" t="shared" si="2" ref="H12:R12">H13</f>
        <v>2500</v>
      </c>
      <c r="I12" s="147">
        <f t="shared" si="2"/>
        <v>0</v>
      </c>
      <c r="J12" s="147">
        <f t="shared" si="2"/>
        <v>0</v>
      </c>
      <c r="K12" s="147">
        <f t="shared" si="2"/>
        <v>2500</v>
      </c>
      <c r="L12" s="147">
        <f t="shared" si="2"/>
        <v>0</v>
      </c>
      <c r="M12" s="147">
        <f t="shared" si="2"/>
        <v>0</v>
      </c>
      <c r="N12" s="147">
        <f t="shared" si="2"/>
        <v>0</v>
      </c>
      <c r="O12" s="147"/>
      <c r="P12" s="147">
        <f t="shared" si="2"/>
        <v>0</v>
      </c>
      <c r="Q12" s="147">
        <f t="shared" si="2"/>
        <v>0</v>
      </c>
      <c r="R12" s="148">
        <f t="shared" si="2"/>
        <v>0</v>
      </c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</row>
    <row r="13" spans="1:18" s="34" customFormat="1" ht="34.5" customHeight="1">
      <c r="A13" s="107"/>
      <c r="B13" s="26" t="s">
        <v>93</v>
      </c>
      <c r="C13" s="22" t="s">
        <v>426</v>
      </c>
      <c r="D13" s="80">
        <v>2500</v>
      </c>
      <c r="E13" s="80"/>
      <c r="F13" s="80"/>
      <c r="G13" s="153">
        <f>D13+E13-F13</f>
        <v>2500</v>
      </c>
      <c r="H13" s="80">
        <f>G13</f>
        <v>2500</v>
      </c>
      <c r="I13" s="80">
        <v>0</v>
      </c>
      <c r="J13" s="149">
        <v>0</v>
      </c>
      <c r="K13" s="149">
        <f>H13</f>
        <v>2500</v>
      </c>
      <c r="L13" s="149"/>
      <c r="M13" s="149"/>
      <c r="N13" s="153"/>
      <c r="O13" s="153"/>
      <c r="P13" s="303"/>
      <c r="Q13" s="303"/>
      <c r="R13" s="240"/>
    </row>
    <row r="14" spans="1:18" s="34" customFormat="1" ht="17.25" customHeight="1">
      <c r="A14" s="108" t="s">
        <v>364</v>
      </c>
      <c r="B14" s="109"/>
      <c r="C14" s="43" t="s">
        <v>365</v>
      </c>
      <c r="D14" s="151">
        <f>D15+D17</f>
        <v>176548</v>
      </c>
      <c r="E14" s="151">
        <f>E15+E17</f>
        <v>0</v>
      </c>
      <c r="F14" s="151">
        <f>F15+F17</f>
        <v>0</v>
      </c>
      <c r="G14" s="151">
        <f>G15+G17</f>
        <v>176548</v>
      </c>
      <c r="H14" s="151">
        <f aca="true" t="shared" si="3" ref="H14:R14">H15+H17</f>
        <v>176548</v>
      </c>
      <c r="I14" s="151">
        <f t="shared" si="3"/>
        <v>0</v>
      </c>
      <c r="J14" s="151">
        <f t="shared" si="3"/>
        <v>20320</v>
      </c>
      <c r="K14" s="151">
        <f t="shared" si="3"/>
        <v>0</v>
      </c>
      <c r="L14" s="151">
        <f t="shared" si="3"/>
        <v>156228</v>
      </c>
      <c r="M14" s="151">
        <f t="shared" si="3"/>
        <v>0</v>
      </c>
      <c r="N14" s="151">
        <f t="shared" si="3"/>
        <v>0</v>
      </c>
      <c r="O14" s="151"/>
      <c r="P14" s="151">
        <f t="shared" si="3"/>
        <v>0</v>
      </c>
      <c r="Q14" s="151">
        <f t="shared" si="3"/>
        <v>0</v>
      </c>
      <c r="R14" s="152">
        <f t="shared" si="3"/>
        <v>0</v>
      </c>
    </row>
    <row r="15" spans="1:18" s="34" customFormat="1" ht="18" customHeight="1">
      <c r="A15" s="110" t="s">
        <v>875</v>
      </c>
      <c r="B15" s="111"/>
      <c r="C15" s="312" t="s">
        <v>874</v>
      </c>
      <c r="D15" s="147">
        <f>D16</f>
        <v>156228</v>
      </c>
      <c r="E15" s="147">
        <f>E16</f>
        <v>0</v>
      </c>
      <c r="F15" s="147">
        <f>F16</f>
        <v>0</v>
      </c>
      <c r="G15" s="147">
        <f>G16</f>
        <v>156228</v>
      </c>
      <c r="H15" s="147">
        <f aca="true" t="shared" si="4" ref="H15:R15">H16</f>
        <v>156228</v>
      </c>
      <c r="I15" s="147">
        <f t="shared" si="4"/>
        <v>0</v>
      </c>
      <c r="J15" s="147">
        <f t="shared" si="4"/>
        <v>0</v>
      </c>
      <c r="K15" s="147">
        <f t="shared" si="4"/>
        <v>0</v>
      </c>
      <c r="L15" s="147">
        <f t="shared" si="4"/>
        <v>156228</v>
      </c>
      <c r="M15" s="147">
        <f t="shared" si="4"/>
        <v>0</v>
      </c>
      <c r="N15" s="147">
        <f t="shared" si="4"/>
        <v>0</v>
      </c>
      <c r="O15" s="147"/>
      <c r="P15" s="147">
        <f t="shared" si="4"/>
        <v>0</v>
      </c>
      <c r="Q15" s="147">
        <f t="shared" si="4"/>
        <v>0</v>
      </c>
      <c r="R15" s="148">
        <f t="shared" si="4"/>
        <v>0</v>
      </c>
    </row>
    <row r="16" spans="1:18" s="34" customFormat="1" ht="16.5" customHeight="1">
      <c r="A16" s="112"/>
      <c r="B16" s="25">
        <v>3030</v>
      </c>
      <c r="C16" s="23" t="s">
        <v>106</v>
      </c>
      <c r="D16" s="80">
        <v>156228</v>
      </c>
      <c r="E16" s="80"/>
      <c r="F16" s="80"/>
      <c r="G16" s="153">
        <f>D16+E16-F16</f>
        <v>156228</v>
      </c>
      <c r="H16" s="80">
        <f>G16</f>
        <v>156228</v>
      </c>
      <c r="I16" s="80">
        <v>0</v>
      </c>
      <c r="J16" s="149">
        <v>0</v>
      </c>
      <c r="K16" s="150">
        <v>0</v>
      </c>
      <c r="L16" s="150">
        <f>H16</f>
        <v>156228</v>
      </c>
      <c r="M16" s="150"/>
      <c r="N16" s="153"/>
      <c r="O16" s="153"/>
      <c r="P16" s="303"/>
      <c r="Q16" s="303"/>
      <c r="R16" s="240"/>
    </row>
    <row r="17" spans="1:18" s="34" customFormat="1" ht="16.5" customHeight="1">
      <c r="A17" s="110" t="s">
        <v>366</v>
      </c>
      <c r="B17" s="111"/>
      <c r="C17" s="312" t="s">
        <v>367</v>
      </c>
      <c r="D17" s="147">
        <f>D19+D18</f>
        <v>20320</v>
      </c>
      <c r="E17" s="147">
        <f>E19+E18</f>
        <v>0</v>
      </c>
      <c r="F17" s="147">
        <f>F19+F18</f>
        <v>0</v>
      </c>
      <c r="G17" s="147">
        <f>G19+G18</f>
        <v>20320</v>
      </c>
      <c r="H17" s="147">
        <f aca="true" t="shared" si="5" ref="H17:R17">H19+H18</f>
        <v>20320</v>
      </c>
      <c r="I17" s="147">
        <f t="shared" si="5"/>
        <v>0</v>
      </c>
      <c r="J17" s="147">
        <f t="shared" si="5"/>
        <v>20320</v>
      </c>
      <c r="K17" s="147">
        <f t="shared" si="5"/>
        <v>0</v>
      </c>
      <c r="L17" s="147">
        <f t="shared" si="5"/>
        <v>0</v>
      </c>
      <c r="M17" s="147">
        <f t="shared" si="5"/>
        <v>0</v>
      </c>
      <c r="N17" s="147">
        <f t="shared" si="5"/>
        <v>0</v>
      </c>
      <c r="O17" s="147"/>
      <c r="P17" s="147">
        <f t="shared" si="5"/>
        <v>0</v>
      </c>
      <c r="Q17" s="147">
        <f t="shared" si="5"/>
        <v>0</v>
      </c>
      <c r="R17" s="148">
        <f t="shared" si="5"/>
        <v>0</v>
      </c>
    </row>
    <row r="18" spans="1:18" s="34" customFormat="1" ht="16.5" customHeight="1">
      <c r="A18" s="113"/>
      <c r="B18" s="26" t="s">
        <v>350</v>
      </c>
      <c r="C18" s="23" t="s">
        <v>351</v>
      </c>
      <c r="D18" s="80">
        <v>500</v>
      </c>
      <c r="E18" s="80"/>
      <c r="F18" s="80"/>
      <c r="G18" s="153">
        <f>D18+E18-F18</f>
        <v>500</v>
      </c>
      <c r="H18" s="80">
        <f>G18</f>
        <v>500</v>
      </c>
      <c r="I18" s="80">
        <v>0</v>
      </c>
      <c r="J18" s="80">
        <f>H18</f>
        <v>500</v>
      </c>
      <c r="K18" s="153">
        <v>0</v>
      </c>
      <c r="L18" s="153"/>
      <c r="M18" s="153"/>
      <c r="N18" s="153"/>
      <c r="O18" s="153"/>
      <c r="P18" s="303"/>
      <c r="Q18" s="303"/>
      <c r="R18" s="240"/>
    </row>
    <row r="19" spans="1:18" s="34" customFormat="1" ht="16.5" customHeight="1">
      <c r="A19" s="112"/>
      <c r="B19" s="26" t="s">
        <v>355</v>
      </c>
      <c r="C19" s="23" t="s">
        <v>443</v>
      </c>
      <c r="D19" s="80">
        <v>19820</v>
      </c>
      <c r="E19" s="80"/>
      <c r="F19" s="80"/>
      <c r="G19" s="153">
        <f>D19+E19-F19</f>
        <v>19820</v>
      </c>
      <c r="H19" s="80">
        <f>G19</f>
        <v>19820</v>
      </c>
      <c r="I19" s="80">
        <v>0</v>
      </c>
      <c r="J19" s="80">
        <f>H19</f>
        <v>19820</v>
      </c>
      <c r="K19" s="150">
        <v>0</v>
      </c>
      <c r="L19" s="150"/>
      <c r="M19" s="150"/>
      <c r="N19" s="153"/>
      <c r="O19" s="153"/>
      <c r="P19" s="303"/>
      <c r="Q19" s="303"/>
      <c r="R19" s="240"/>
    </row>
    <row r="20" spans="1:18" s="34" customFormat="1" ht="17.25" customHeight="1">
      <c r="A20" s="108" t="s">
        <v>368</v>
      </c>
      <c r="B20" s="109"/>
      <c r="C20" s="43" t="s">
        <v>369</v>
      </c>
      <c r="D20" s="151">
        <f aca="true" t="shared" si="6" ref="D20:R20">D21</f>
        <v>16010694</v>
      </c>
      <c r="E20" s="151">
        <f t="shared" si="6"/>
        <v>18002</v>
      </c>
      <c r="F20" s="151">
        <f t="shared" si="6"/>
        <v>120424</v>
      </c>
      <c r="G20" s="151">
        <f t="shared" si="6"/>
        <v>15908272</v>
      </c>
      <c r="H20" s="151">
        <f t="shared" si="6"/>
        <v>1979603</v>
      </c>
      <c r="I20" s="151">
        <f t="shared" si="6"/>
        <v>712435</v>
      </c>
      <c r="J20" s="151">
        <f t="shared" si="6"/>
        <v>1261468</v>
      </c>
      <c r="K20" s="151">
        <f t="shared" si="6"/>
        <v>0</v>
      </c>
      <c r="L20" s="151">
        <f t="shared" si="6"/>
        <v>5700</v>
      </c>
      <c r="M20" s="151">
        <f t="shared" si="6"/>
        <v>0</v>
      </c>
      <c r="N20" s="151">
        <f t="shared" si="6"/>
        <v>0</v>
      </c>
      <c r="O20" s="151"/>
      <c r="P20" s="151">
        <f t="shared" si="6"/>
        <v>13928669</v>
      </c>
      <c r="Q20" s="151">
        <f t="shared" si="6"/>
        <v>6767086</v>
      </c>
      <c r="R20" s="152">
        <f t="shared" si="6"/>
        <v>7161583</v>
      </c>
    </row>
    <row r="21" spans="1:18" s="34" customFormat="1" ht="15.75" customHeight="1">
      <c r="A21" s="110" t="s">
        <v>370</v>
      </c>
      <c r="B21" s="111"/>
      <c r="C21" s="312" t="s">
        <v>371</v>
      </c>
      <c r="D21" s="147">
        <f>SUM(D22:D48)</f>
        <v>16010694</v>
      </c>
      <c r="E21" s="147">
        <f>SUM(E22:E48)</f>
        <v>18002</v>
      </c>
      <c r="F21" s="147">
        <f>SUM(F22:F48)</f>
        <v>120424</v>
      </c>
      <c r="G21" s="147">
        <f>SUM(G22:G48)</f>
        <v>15908272</v>
      </c>
      <c r="H21" s="147">
        <f>SUM(H22:H48)</f>
        <v>1979603</v>
      </c>
      <c r="I21" s="147">
        <f aca="true" t="shared" si="7" ref="I21:R21">SUM(I22:I48)</f>
        <v>712435</v>
      </c>
      <c r="J21" s="147">
        <f t="shared" si="7"/>
        <v>1261468</v>
      </c>
      <c r="K21" s="147">
        <f t="shared" si="7"/>
        <v>0</v>
      </c>
      <c r="L21" s="147">
        <f t="shared" si="7"/>
        <v>5700</v>
      </c>
      <c r="M21" s="147">
        <f t="shared" si="7"/>
        <v>0</v>
      </c>
      <c r="N21" s="147">
        <f t="shared" si="7"/>
        <v>0</v>
      </c>
      <c r="O21" s="147"/>
      <c r="P21" s="147">
        <f t="shared" si="7"/>
        <v>13928669</v>
      </c>
      <c r="Q21" s="147">
        <f t="shared" si="7"/>
        <v>6767086</v>
      </c>
      <c r="R21" s="148">
        <f t="shared" si="7"/>
        <v>7161583</v>
      </c>
    </row>
    <row r="22" spans="1:18" s="68" customFormat="1" ht="15.75" customHeight="1">
      <c r="A22" s="107"/>
      <c r="B22" s="26" t="s">
        <v>973</v>
      </c>
      <c r="C22" s="63" t="s">
        <v>104</v>
      </c>
      <c r="D22" s="154">
        <v>5700</v>
      </c>
      <c r="E22" s="154"/>
      <c r="F22" s="154"/>
      <c r="G22" s="153">
        <f>D22+E22-F22</f>
        <v>5700</v>
      </c>
      <c r="H22" s="153">
        <f>G22</f>
        <v>5700</v>
      </c>
      <c r="I22" s="154">
        <v>0</v>
      </c>
      <c r="J22" s="149"/>
      <c r="K22" s="150"/>
      <c r="L22" s="150">
        <f>H22</f>
        <v>5700</v>
      </c>
      <c r="M22" s="150"/>
      <c r="N22" s="153"/>
      <c r="O22" s="153"/>
      <c r="P22" s="303"/>
      <c r="Q22" s="303"/>
      <c r="R22" s="240"/>
    </row>
    <row r="23" spans="1:18" s="34" customFormat="1" ht="15.75" customHeight="1">
      <c r="A23" s="107"/>
      <c r="B23" s="26" t="s">
        <v>342</v>
      </c>
      <c r="C23" s="22" t="s">
        <v>343</v>
      </c>
      <c r="D23" s="80">
        <v>562736</v>
      </c>
      <c r="E23" s="80"/>
      <c r="F23" s="80"/>
      <c r="G23" s="153">
        <f aca="true" t="shared" si="8" ref="G23:G48">D23+E23-F23</f>
        <v>562736</v>
      </c>
      <c r="H23" s="153">
        <f aca="true" t="shared" si="9" ref="H23:H43">G23</f>
        <v>562736</v>
      </c>
      <c r="I23" s="80">
        <f>H23</f>
        <v>562736</v>
      </c>
      <c r="J23" s="149"/>
      <c r="K23" s="150"/>
      <c r="L23" s="150"/>
      <c r="M23" s="150"/>
      <c r="N23" s="153"/>
      <c r="O23" s="153"/>
      <c r="P23" s="303"/>
      <c r="Q23" s="303"/>
      <c r="R23" s="240"/>
    </row>
    <row r="24" spans="1:18" s="34" customFormat="1" ht="15.75" customHeight="1">
      <c r="A24" s="107"/>
      <c r="B24" s="26" t="s">
        <v>346</v>
      </c>
      <c r="C24" s="22" t="s">
        <v>660</v>
      </c>
      <c r="D24" s="80">
        <v>40099</v>
      </c>
      <c r="E24" s="80"/>
      <c r="F24" s="80"/>
      <c r="G24" s="153">
        <f t="shared" si="8"/>
        <v>40099</v>
      </c>
      <c r="H24" s="153">
        <f t="shared" si="9"/>
        <v>40099</v>
      </c>
      <c r="I24" s="80">
        <f>H24</f>
        <v>40099</v>
      </c>
      <c r="J24" s="149"/>
      <c r="K24" s="150"/>
      <c r="L24" s="150"/>
      <c r="M24" s="150"/>
      <c r="N24" s="153"/>
      <c r="O24" s="153"/>
      <c r="P24" s="303"/>
      <c r="Q24" s="303"/>
      <c r="R24" s="240"/>
    </row>
    <row r="25" spans="1:18" s="34" customFormat="1" ht="15" customHeight="1">
      <c r="A25" s="107"/>
      <c r="B25" s="116" t="s">
        <v>372</v>
      </c>
      <c r="C25" s="22" t="s">
        <v>15</v>
      </c>
      <c r="D25" s="80">
        <v>91775</v>
      </c>
      <c r="E25" s="80"/>
      <c r="F25" s="80"/>
      <c r="G25" s="153">
        <f t="shared" si="8"/>
        <v>91775</v>
      </c>
      <c r="H25" s="153">
        <f t="shared" si="9"/>
        <v>91775</v>
      </c>
      <c r="I25" s="80">
        <f>H25</f>
        <v>91775</v>
      </c>
      <c r="J25" s="149"/>
      <c r="K25" s="150"/>
      <c r="L25" s="150"/>
      <c r="M25" s="150"/>
      <c r="N25" s="153"/>
      <c r="O25" s="153"/>
      <c r="P25" s="303"/>
      <c r="Q25" s="303"/>
      <c r="R25" s="240"/>
    </row>
    <row r="26" spans="1:18" s="34" customFormat="1" ht="14.25" customHeight="1">
      <c r="A26" s="107"/>
      <c r="B26" s="116" t="s">
        <v>348</v>
      </c>
      <c r="C26" s="22" t="s">
        <v>306</v>
      </c>
      <c r="D26" s="80">
        <v>14705</v>
      </c>
      <c r="E26" s="80">
        <v>440</v>
      </c>
      <c r="F26" s="80"/>
      <c r="G26" s="153">
        <f t="shared" si="8"/>
        <v>15145</v>
      </c>
      <c r="H26" s="153">
        <f t="shared" si="9"/>
        <v>15145</v>
      </c>
      <c r="I26" s="80">
        <f>H26</f>
        <v>15145</v>
      </c>
      <c r="J26" s="149"/>
      <c r="K26" s="150"/>
      <c r="L26" s="150"/>
      <c r="M26" s="150"/>
      <c r="N26" s="153"/>
      <c r="O26" s="153"/>
      <c r="P26" s="303"/>
      <c r="Q26" s="303"/>
      <c r="R26" s="240"/>
    </row>
    <row r="27" spans="1:18" s="34" customFormat="1" ht="14.25" customHeight="1">
      <c r="A27" s="107"/>
      <c r="B27" s="116" t="s">
        <v>865</v>
      </c>
      <c r="C27" s="22" t="s">
        <v>866</v>
      </c>
      <c r="D27" s="80">
        <v>2680</v>
      </c>
      <c r="E27" s="80"/>
      <c r="F27" s="80"/>
      <c r="G27" s="153">
        <f t="shared" si="8"/>
        <v>2680</v>
      </c>
      <c r="H27" s="153">
        <f t="shared" si="9"/>
        <v>2680</v>
      </c>
      <c r="I27" s="80">
        <f>H27</f>
        <v>2680</v>
      </c>
      <c r="J27" s="149"/>
      <c r="K27" s="150"/>
      <c r="L27" s="150"/>
      <c r="M27" s="150"/>
      <c r="N27" s="153"/>
      <c r="O27" s="153"/>
      <c r="P27" s="303"/>
      <c r="Q27" s="303"/>
      <c r="R27" s="240"/>
    </row>
    <row r="28" spans="1:18" s="34" customFormat="1" ht="12.75" customHeight="1">
      <c r="A28" s="107"/>
      <c r="B28" s="26" t="s">
        <v>350</v>
      </c>
      <c r="C28" s="22" t="s">
        <v>351</v>
      </c>
      <c r="D28" s="80">
        <v>515209</v>
      </c>
      <c r="E28" s="80"/>
      <c r="F28" s="80"/>
      <c r="G28" s="153">
        <f t="shared" si="8"/>
        <v>515209</v>
      </c>
      <c r="H28" s="153">
        <f t="shared" si="9"/>
        <v>515209</v>
      </c>
      <c r="I28" s="80"/>
      <c r="J28" s="149">
        <f>H28</f>
        <v>515209</v>
      </c>
      <c r="K28" s="150"/>
      <c r="L28" s="150"/>
      <c r="M28" s="150"/>
      <c r="N28" s="153"/>
      <c r="O28" s="153"/>
      <c r="P28" s="303"/>
      <c r="Q28" s="303"/>
      <c r="R28" s="240"/>
    </row>
    <row r="29" spans="1:18" s="34" customFormat="1" ht="13.5" customHeight="1">
      <c r="A29" s="107"/>
      <c r="B29" s="26" t="s">
        <v>352</v>
      </c>
      <c r="C29" s="22" t="s">
        <v>441</v>
      </c>
      <c r="D29" s="80">
        <v>42000</v>
      </c>
      <c r="E29" s="80">
        <v>10000</v>
      </c>
      <c r="F29" s="80"/>
      <c r="G29" s="153">
        <f t="shared" si="8"/>
        <v>52000</v>
      </c>
      <c r="H29" s="153">
        <f t="shared" si="9"/>
        <v>52000</v>
      </c>
      <c r="I29" s="80"/>
      <c r="J29" s="149">
        <f aca="true" t="shared" si="10" ref="J29:J43">H29</f>
        <v>52000</v>
      </c>
      <c r="K29" s="150"/>
      <c r="L29" s="150"/>
      <c r="M29" s="150"/>
      <c r="N29" s="153"/>
      <c r="O29" s="153"/>
      <c r="P29" s="303"/>
      <c r="Q29" s="303"/>
      <c r="R29" s="240"/>
    </row>
    <row r="30" spans="1:18" s="34" customFormat="1" ht="13.5" customHeight="1">
      <c r="A30" s="107"/>
      <c r="B30" s="26" t="s">
        <v>354</v>
      </c>
      <c r="C30" s="22" t="s">
        <v>442</v>
      </c>
      <c r="D30" s="80">
        <v>120000</v>
      </c>
      <c r="E30" s="80"/>
      <c r="F30" s="80"/>
      <c r="G30" s="153">
        <f t="shared" si="8"/>
        <v>120000</v>
      </c>
      <c r="H30" s="153">
        <f t="shared" si="9"/>
        <v>120000</v>
      </c>
      <c r="I30" s="80"/>
      <c r="J30" s="149">
        <f t="shared" si="10"/>
        <v>120000</v>
      </c>
      <c r="K30" s="150"/>
      <c r="L30" s="150"/>
      <c r="M30" s="150"/>
      <c r="N30" s="153"/>
      <c r="O30" s="153"/>
      <c r="P30" s="303"/>
      <c r="Q30" s="303"/>
      <c r="R30" s="240"/>
    </row>
    <row r="31" spans="1:18" s="34" customFormat="1" ht="13.5" customHeight="1">
      <c r="A31" s="107"/>
      <c r="B31" s="26" t="s">
        <v>425</v>
      </c>
      <c r="C31" s="22" t="s">
        <v>429</v>
      </c>
      <c r="D31" s="80">
        <v>1000</v>
      </c>
      <c r="E31" s="80"/>
      <c r="F31" s="80"/>
      <c r="G31" s="153">
        <f t="shared" si="8"/>
        <v>1000</v>
      </c>
      <c r="H31" s="153">
        <f t="shared" si="9"/>
        <v>1000</v>
      </c>
      <c r="I31" s="80"/>
      <c r="J31" s="149">
        <f t="shared" si="10"/>
        <v>1000</v>
      </c>
      <c r="K31" s="150"/>
      <c r="L31" s="150"/>
      <c r="M31" s="150"/>
      <c r="N31" s="153"/>
      <c r="O31" s="153"/>
      <c r="P31" s="303"/>
      <c r="Q31" s="303"/>
      <c r="R31" s="240"/>
    </row>
    <row r="32" spans="1:18" s="34" customFormat="1" ht="14.25" customHeight="1">
      <c r="A32" s="107"/>
      <c r="B32" s="26" t="s">
        <v>355</v>
      </c>
      <c r="C32" s="22" t="s">
        <v>443</v>
      </c>
      <c r="D32" s="80">
        <v>503510</v>
      </c>
      <c r="E32" s="80"/>
      <c r="F32" s="80"/>
      <c r="G32" s="153">
        <f t="shared" si="8"/>
        <v>503510</v>
      </c>
      <c r="H32" s="153">
        <f t="shared" si="9"/>
        <v>503510</v>
      </c>
      <c r="I32" s="80"/>
      <c r="J32" s="149">
        <f t="shared" si="10"/>
        <v>503510</v>
      </c>
      <c r="K32" s="150"/>
      <c r="L32" s="150"/>
      <c r="M32" s="150"/>
      <c r="N32" s="153"/>
      <c r="O32" s="153"/>
      <c r="P32" s="303"/>
      <c r="Q32" s="303"/>
      <c r="R32" s="240"/>
    </row>
    <row r="33" spans="1:18" s="34" customFormat="1" ht="14.25" customHeight="1">
      <c r="A33" s="107"/>
      <c r="B33" s="26" t="s">
        <v>867</v>
      </c>
      <c r="C33" s="22" t="s">
        <v>868</v>
      </c>
      <c r="D33" s="80">
        <v>2000</v>
      </c>
      <c r="E33" s="80">
        <v>119</v>
      </c>
      <c r="F33" s="80"/>
      <c r="G33" s="153">
        <f t="shared" si="8"/>
        <v>2119</v>
      </c>
      <c r="H33" s="153">
        <f t="shared" si="9"/>
        <v>2119</v>
      </c>
      <c r="I33" s="80"/>
      <c r="J33" s="149">
        <f t="shared" si="10"/>
        <v>2119</v>
      </c>
      <c r="K33" s="150"/>
      <c r="L33" s="150"/>
      <c r="M33" s="150"/>
      <c r="N33" s="153"/>
      <c r="O33" s="153"/>
      <c r="P33" s="303"/>
      <c r="Q33" s="303"/>
      <c r="R33" s="240"/>
    </row>
    <row r="34" spans="1:18" s="34" customFormat="1" ht="14.25" customHeight="1">
      <c r="A34" s="107"/>
      <c r="B34" s="26" t="s">
        <v>568</v>
      </c>
      <c r="C34" s="22" t="s">
        <v>570</v>
      </c>
      <c r="D34" s="80">
        <v>6000</v>
      </c>
      <c r="E34" s="80"/>
      <c r="F34" s="80"/>
      <c r="G34" s="153">
        <f t="shared" si="8"/>
        <v>6000</v>
      </c>
      <c r="H34" s="153">
        <f t="shared" si="9"/>
        <v>6000</v>
      </c>
      <c r="I34" s="80"/>
      <c r="J34" s="149">
        <f t="shared" si="10"/>
        <v>6000</v>
      </c>
      <c r="K34" s="150"/>
      <c r="L34" s="150"/>
      <c r="M34" s="150"/>
      <c r="N34" s="153"/>
      <c r="O34" s="153"/>
      <c r="P34" s="303"/>
      <c r="Q34" s="303"/>
      <c r="R34" s="240"/>
    </row>
    <row r="35" spans="1:18" s="34" customFormat="1" ht="14.25" customHeight="1">
      <c r="A35" s="107"/>
      <c r="B35" s="26" t="s">
        <v>550</v>
      </c>
      <c r="C35" s="22" t="s">
        <v>554</v>
      </c>
      <c r="D35" s="80">
        <v>4000</v>
      </c>
      <c r="E35" s="80"/>
      <c r="F35" s="80"/>
      <c r="G35" s="153">
        <f t="shared" si="8"/>
        <v>4000</v>
      </c>
      <c r="H35" s="153">
        <f t="shared" si="9"/>
        <v>4000</v>
      </c>
      <c r="I35" s="80"/>
      <c r="J35" s="149">
        <f t="shared" si="10"/>
        <v>4000</v>
      </c>
      <c r="K35" s="150"/>
      <c r="L35" s="150"/>
      <c r="M35" s="150"/>
      <c r="N35" s="153"/>
      <c r="O35" s="153"/>
      <c r="P35" s="303"/>
      <c r="Q35" s="303"/>
      <c r="R35" s="240"/>
    </row>
    <row r="36" spans="1:18" s="34" customFormat="1" ht="14.25" customHeight="1">
      <c r="A36" s="107"/>
      <c r="B36" s="26" t="s">
        <v>357</v>
      </c>
      <c r="C36" s="22" t="s">
        <v>358</v>
      </c>
      <c r="D36" s="80">
        <v>2000</v>
      </c>
      <c r="E36" s="80"/>
      <c r="F36" s="80"/>
      <c r="G36" s="153">
        <f t="shared" si="8"/>
        <v>2000</v>
      </c>
      <c r="H36" s="153">
        <f t="shared" si="9"/>
        <v>2000</v>
      </c>
      <c r="I36" s="80"/>
      <c r="J36" s="149">
        <f t="shared" si="10"/>
        <v>2000</v>
      </c>
      <c r="K36" s="150"/>
      <c r="L36" s="150"/>
      <c r="M36" s="150"/>
      <c r="N36" s="153"/>
      <c r="O36" s="153"/>
      <c r="P36" s="303"/>
      <c r="Q36" s="303"/>
      <c r="R36" s="240"/>
    </row>
    <row r="37" spans="1:18" s="34" customFormat="1" ht="13.5" customHeight="1">
      <c r="A37" s="107"/>
      <c r="B37" s="26" t="s">
        <v>361</v>
      </c>
      <c r="C37" s="22" t="s">
        <v>362</v>
      </c>
      <c r="D37" s="80">
        <v>17500</v>
      </c>
      <c r="E37" s="80">
        <v>3844</v>
      </c>
      <c r="F37" s="80"/>
      <c r="G37" s="153">
        <f t="shared" si="8"/>
        <v>21344</v>
      </c>
      <c r="H37" s="153">
        <f t="shared" si="9"/>
        <v>21344</v>
      </c>
      <c r="I37" s="80"/>
      <c r="J37" s="149">
        <f t="shared" si="10"/>
        <v>21344</v>
      </c>
      <c r="K37" s="150"/>
      <c r="L37" s="150"/>
      <c r="M37" s="150"/>
      <c r="N37" s="153"/>
      <c r="O37" s="153"/>
      <c r="P37" s="303"/>
      <c r="Q37" s="303"/>
      <c r="R37" s="240"/>
    </row>
    <row r="38" spans="1:18" s="34" customFormat="1" ht="13.5" customHeight="1">
      <c r="A38" s="107"/>
      <c r="B38" s="26" t="s">
        <v>375</v>
      </c>
      <c r="C38" s="22" t="s">
        <v>376</v>
      </c>
      <c r="D38" s="80">
        <v>16589</v>
      </c>
      <c r="E38" s="80"/>
      <c r="F38" s="80"/>
      <c r="G38" s="153">
        <f t="shared" si="8"/>
        <v>16589</v>
      </c>
      <c r="H38" s="153">
        <f t="shared" si="9"/>
        <v>16589</v>
      </c>
      <c r="I38" s="80"/>
      <c r="J38" s="149">
        <f t="shared" si="10"/>
        <v>16589</v>
      </c>
      <c r="K38" s="150"/>
      <c r="L38" s="150"/>
      <c r="M38" s="150"/>
      <c r="N38" s="153"/>
      <c r="O38" s="153"/>
      <c r="P38" s="303"/>
      <c r="Q38" s="303"/>
      <c r="R38" s="240"/>
    </row>
    <row r="39" spans="1:18" s="34" customFormat="1" ht="13.5" customHeight="1">
      <c r="A39" s="107"/>
      <c r="B39" s="26" t="s">
        <v>572</v>
      </c>
      <c r="C39" s="22" t="s">
        <v>573</v>
      </c>
      <c r="D39" s="80">
        <v>781</v>
      </c>
      <c r="E39" s="80"/>
      <c r="F39" s="80"/>
      <c r="G39" s="153">
        <f t="shared" si="8"/>
        <v>781</v>
      </c>
      <c r="H39" s="153">
        <f t="shared" si="9"/>
        <v>781</v>
      </c>
      <c r="I39" s="80"/>
      <c r="J39" s="149">
        <f t="shared" si="10"/>
        <v>781</v>
      </c>
      <c r="K39" s="150"/>
      <c r="L39" s="150"/>
      <c r="M39" s="150"/>
      <c r="N39" s="153"/>
      <c r="O39" s="153"/>
      <c r="P39" s="303"/>
      <c r="Q39" s="303"/>
      <c r="R39" s="240"/>
    </row>
    <row r="40" spans="1:18" s="34" customFormat="1" ht="13.5" customHeight="1">
      <c r="A40" s="107"/>
      <c r="B40" s="26" t="s">
        <v>948</v>
      </c>
      <c r="C40" s="22" t="s">
        <v>987</v>
      </c>
      <c r="D40" s="80">
        <v>16</v>
      </c>
      <c r="E40" s="80"/>
      <c r="F40" s="80"/>
      <c r="G40" s="153">
        <f t="shared" si="8"/>
        <v>16</v>
      </c>
      <c r="H40" s="153">
        <f t="shared" si="9"/>
        <v>16</v>
      </c>
      <c r="I40" s="80"/>
      <c r="J40" s="149">
        <f t="shared" si="10"/>
        <v>16</v>
      </c>
      <c r="K40" s="150"/>
      <c r="L40" s="150"/>
      <c r="M40" s="150"/>
      <c r="N40" s="153"/>
      <c r="O40" s="153"/>
      <c r="P40" s="303"/>
      <c r="Q40" s="303"/>
      <c r="R40" s="240"/>
    </row>
    <row r="41" spans="1:18" s="34" customFormat="1" ht="12.75">
      <c r="A41" s="107"/>
      <c r="B41" s="26" t="s">
        <v>551</v>
      </c>
      <c r="C41" s="22" t="s">
        <v>565</v>
      </c>
      <c r="D41" s="80">
        <v>6000</v>
      </c>
      <c r="E41" s="80"/>
      <c r="F41" s="80"/>
      <c r="G41" s="153">
        <f t="shared" si="8"/>
        <v>6000</v>
      </c>
      <c r="H41" s="153">
        <f t="shared" si="9"/>
        <v>6000</v>
      </c>
      <c r="I41" s="80"/>
      <c r="J41" s="149">
        <f t="shared" si="10"/>
        <v>6000</v>
      </c>
      <c r="K41" s="150"/>
      <c r="L41" s="150"/>
      <c r="M41" s="150"/>
      <c r="N41" s="153"/>
      <c r="O41" s="153"/>
      <c r="P41" s="303"/>
      <c r="Q41" s="303"/>
      <c r="R41" s="240"/>
    </row>
    <row r="42" spans="1:18" s="34" customFormat="1" ht="13.5" customHeight="1">
      <c r="A42" s="107"/>
      <c r="B42" s="26" t="s">
        <v>552</v>
      </c>
      <c r="C42" s="22" t="s">
        <v>566</v>
      </c>
      <c r="D42" s="80">
        <v>1500</v>
      </c>
      <c r="E42" s="80"/>
      <c r="F42" s="80">
        <v>600</v>
      </c>
      <c r="G42" s="153">
        <f t="shared" si="8"/>
        <v>900</v>
      </c>
      <c r="H42" s="153">
        <f t="shared" si="9"/>
        <v>900</v>
      </c>
      <c r="I42" s="80"/>
      <c r="J42" s="149">
        <f t="shared" si="10"/>
        <v>900</v>
      </c>
      <c r="K42" s="150"/>
      <c r="L42" s="150"/>
      <c r="M42" s="150"/>
      <c r="N42" s="153"/>
      <c r="O42" s="153"/>
      <c r="P42" s="303"/>
      <c r="Q42" s="303"/>
      <c r="R42" s="240"/>
    </row>
    <row r="43" spans="1:18" s="34" customFormat="1" ht="13.5" customHeight="1">
      <c r="A43" s="107"/>
      <c r="B43" s="26" t="s">
        <v>553</v>
      </c>
      <c r="C43" s="22" t="s">
        <v>567</v>
      </c>
      <c r="D43" s="80">
        <v>10000</v>
      </c>
      <c r="E43" s="80"/>
      <c r="F43" s="80"/>
      <c r="G43" s="153">
        <f t="shared" si="8"/>
        <v>10000</v>
      </c>
      <c r="H43" s="153">
        <f t="shared" si="9"/>
        <v>10000</v>
      </c>
      <c r="I43" s="80"/>
      <c r="J43" s="149">
        <f t="shared" si="10"/>
        <v>10000</v>
      </c>
      <c r="K43" s="150"/>
      <c r="L43" s="150"/>
      <c r="M43" s="150"/>
      <c r="N43" s="153"/>
      <c r="O43" s="153"/>
      <c r="P43" s="303"/>
      <c r="Q43" s="303"/>
      <c r="R43" s="240"/>
    </row>
    <row r="44" spans="1:18" s="34" customFormat="1" ht="12.75" customHeight="1">
      <c r="A44" s="107"/>
      <c r="B44" s="26" t="s">
        <v>377</v>
      </c>
      <c r="C44" s="22" t="s">
        <v>168</v>
      </c>
      <c r="D44" s="80">
        <v>5975717</v>
      </c>
      <c r="E44" s="80"/>
      <c r="F44" s="80">
        <v>119824</v>
      </c>
      <c r="G44" s="153">
        <f t="shared" si="8"/>
        <v>5855893</v>
      </c>
      <c r="H44" s="80"/>
      <c r="I44" s="80"/>
      <c r="J44" s="149"/>
      <c r="K44" s="150"/>
      <c r="L44" s="150"/>
      <c r="M44" s="150"/>
      <c r="N44" s="153"/>
      <c r="O44" s="153"/>
      <c r="P44" s="150">
        <f>G44</f>
        <v>5855893</v>
      </c>
      <c r="Q44" s="150">
        <f>P44</f>
        <v>5855893</v>
      </c>
      <c r="R44" s="294"/>
    </row>
    <row r="45" spans="1:18" s="34" customFormat="1" ht="12.75" customHeight="1">
      <c r="A45" s="107"/>
      <c r="B45" s="26" t="s">
        <v>684</v>
      </c>
      <c r="C45" s="22" t="s">
        <v>168</v>
      </c>
      <c r="D45" s="80">
        <v>4325114</v>
      </c>
      <c r="E45" s="80"/>
      <c r="F45" s="80"/>
      <c r="G45" s="153">
        <f t="shared" si="8"/>
        <v>4325114</v>
      </c>
      <c r="H45" s="80"/>
      <c r="I45" s="80"/>
      <c r="J45" s="149"/>
      <c r="K45" s="150"/>
      <c r="L45" s="150"/>
      <c r="M45" s="150"/>
      <c r="N45" s="153"/>
      <c r="O45" s="153"/>
      <c r="P45" s="150">
        <f>G45</f>
        <v>4325114</v>
      </c>
      <c r="Q45" s="150"/>
      <c r="R45" s="294">
        <f>P45</f>
        <v>4325114</v>
      </c>
    </row>
    <row r="46" spans="1:18" s="34" customFormat="1" ht="12.75" customHeight="1">
      <c r="A46" s="107"/>
      <c r="B46" s="26" t="s">
        <v>760</v>
      </c>
      <c r="C46" s="22" t="s">
        <v>168</v>
      </c>
      <c r="D46" s="80">
        <v>2832870</v>
      </c>
      <c r="E46" s="80">
        <v>3599</v>
      </c>
      <c r="F46" s="80"/>
      <c r="G46" s="153">
        <f t="shared" si="8"/>
        <v>2836469</v>
      </c>
      <c r="H46" s="80"/>
      <c r="I46" s="80"/>
      <c r="J46" s="149"/>
      <c r="K46" s="150"/>
      <c r="L46" s="150"/>
      <c r="M46" s="150"/>
      <c r="N46" s="153"/>
      <c r="O46" s="153"/>
      <c r="P46" s="150">
        <f>G46</f>
        <v>2836469</v>
      </c>
      <c r="Q46" s="150"/>
      <c r="R46" s="294">
        <f>P46</f>
        <v>2836469</v>
      </c>
    </row>
    <row r="47" spans="1:18" s="34" customFormat="1" ht="14.25" customHeight="1">
      <c r="A47" s="107"/>
      <c r="B47" s="26" t="s">
        <v>378</v>
      </c>
      <c r="C47" s="22" t="s">
        <v>933</v>
      </c>
      <c r="D47" s="80">
        <v>292068</v>
      </c>
      <c r="E47" s="80"/>
      <c r="F47" s="80"/>
      <c r="G47" s="153">
        <f t="shared" si="8"/>
        <v>292068</v>
      </c>
      <c r="H47" s="80"/>
      <c r="I47" s="80">
        <v>0</v>
      </c>
      <c r="J47" s="149"/>
      <c r="K47" s="150">
        <v>0</v>
      </c>
      <c r="L47" s="150"/>
      <c r="M47" s="150"/>
      <c r="N47" s="153"/>
      <c r="O47" s="153"/>
      <c r="P47" s="150">
        <f>G47</f>
        <v>292068</v>
      </c>
      <c r="Q47" s="150">
        <f>P47</f>
        <v>292068</v>
      </c>
      <c r="R47" s="294"/>
    </row>
    <row r="48" spans="1:18" s="34" customFormat="1" ht="24" customHeight="1">
      <c r="A48" s="107"/>
      <c r="B48" s="26" t="s">
        <v>310</v>
      </c>
      <c r="C48" s="22" t="s">
        <v>211</v>
      </c>
      <c r="D48" s="80">
        <v>619125</v>
      </c>
      <c r="E48" s="80"/>
      <c r="F48" s="80"/>
      <c r="G48" s="153">
        <f t="shared" si="8"/>
        <v>619125</v>
      </c>
      <c r="H48" s="80"/>
      <c r="I48" s="80"/>
      <c r="J48" s="149"/>
      <c r="K48" s="150"/>
      <c r="L48" s="150"/>
      <c r="M48" s="150"/>
      <c r="N48" s="153"/>
      <c r="O48" s="153"/>
      <c r="P48" s="150">
        <f>G48</f>
        <v>619125</v>
      </c>
      <c r="Q48" s="150">
        <f>P48</f>
        <v>619125</v>
      </c>
      <c r="R48" s="294"/>
    </row>
    <row r="49" spans="1:18" s="34" customFormat="1" ht="27.75" customHeight="1">
      <c r="A49" s="108" t="s">
        <v>379</v>
      </c>
      <c r="B49" s="117"/>
      <c r="C49" s="46" t="s">
        <v>100</v>
      </c>
      <c r="D49" s="151">
        <f>D50</f>
        <v>158000</v>
      </c>
      <c r="E49" s="151">
        <f>E50</f>
        <v>0</v>
      </c>
      <c r="F49" s="151">
        <f>F50</f>
        <v>0</v>
      </c>
      <c r="G49" s="151">
        <f>G50</f>
        <v>158000</v>
      </c>
      <c r="H49" s="151">
        <f aca="true" t="shared" si="11" ref="H49:R49">H50</f>
        <v>158000</v>
      </c>
      <c r="I49" s="151">
        <f t="shared" si="11"/>
        <v>0</v>
      </c>
      <c r="J49" s="151">
        <f t="shared" si="11"/>
        <v>158000</v>
      </c>
      <c r="K49" s="151">
        <f t="shared" si="11"/>
        <v>0</v>
      </c>
      <c r="L49" s="151">
        <f t="shared" si="11"/>
        <v>0</v>
      </c>
      <c r="M49" s="151">
        <f t="shared" si="11"/>
        <v>0</v>
      </c>
      <c r="N49" s="151">
        <f t="shared" si="11"/>
        <v>0</v>
      </c>
      <c r="O49" s="151"/>
      <c r="P49" s="151">
        <f t="shared" si="11"/>
        <v>0</v>
      </c>
      <c r="Q49" s="151">
        <f t="shared" si="11"/>
        <v>0</v>
      </c>
      <c r="R49" s="152">
        <f t="shared" si="11"/>
        <v>0</v>
      </c>
    </row>
    <row r="50" spans="1:18" s="34" customFormat="1" ht="24" customHeight="1">
      <c r="A50" s="110" t="s">
        <v>392</v>
      </c>
      <c r="B50" s="111"/>
      <c r="C50" s="65" t="s">
        <v>393</v>
      </c>
      <c r="D50" s="147">
        <f aca="true" t="shared" si="12" ref="D50:R50">SUM(D51:D58)</f>
        <v>158000</v>
      </c>
      <c r="E50" s="147">
        <f t="shared" si="12"/>
        <v>0</v>
      </c>
      <c r="F50" s="147">
        <f t="shared" si="12"/>
        <v>0</v>
      </c>
      <c r="G50" s="147">
        <f t="shared" si="12"/>
        <v>158000</v>
      </c>
      <c r="H50" s="147">
        <f t="shared" si="12"/>
        <v>158000</v>
      </c>
      <c r="I50" s="147">
        <f t="shared" si="12"/>
        <v>0</v>
      </c>
      <c r="J50" s="147">
        <f t="shared" si="12"/>
        <v>158000</v>
      </c>
      <c r="K50" s="147">
        <f t="shared" si="12"/>
        <v>0</v>
      </c>
      <c r="L50" s="147">
        <f t="shared" si="12"/>
        <v>0</v>
      </c>
      <c r="M50" s="147">
        <f t="shared" si="12"/>
        <v>0</v>
      </c>
      <c r="N50" s="147">
        <f t="shared" si="12"/>
        <v>0</v>
      </c>
      <c r="O50" s="147"/>
      <c r="P50" s="147">
        <f t="shared" si="12"/>
        <v>0</v>
      </c>
      <c r="Q50" s="147">
        <f t="shared" si="12"/>
        <v>0</v>
      </c>
      <c r="R50" s="148">
        <f t="shared" si="12"/>
        <v>0</v>
      </c>
    </row>
    <row r="51" spans="1:18" s="34" customFormat="1" ht="14.25" customHeight="1">
      <c r="A51" s="114"/>
      <c r="B51" s="115" t="s">
        <v>350</v>
      </c>
      <c r="C51" s="22" t="s">
        <v>351</v>
      </c>
      <c r="D51" s="158">
        <v>5000</v>
      </c>
      <c r="E51" s="158"/>
      <c r="F51" s="158"/>
      <c r="G51" s="153">
        <f>D51+E51-F51</f>
        <v>5000</v>
      </c>
      <c r="H51" s="158">
        <f>G51</f>
        <v>5000</v>
      </c>
      <c r="I51" s="156"/>
      <c r="J51" s="158">
        <f>H51</f>
        <v>5000</v>
      </c>
      <c r="K51" s="156"/>
      <c r="L51" s="156"/>
      <c r="M51" s="156"/>
      <c r="N51" s="156"/>
      <c r="O51" s="156"/>
      <c r="P51" s="156"/>
      <c r="Q51" s="156"/>
      <c r="R51" s="295"/>
    </row>
    <row r="52" spans="1:18" s="34" customFormat="1" ht="14.25" customHeight="1">
      <c r="A52" s="113"/>
      <c r="B52" s="26" t="s">
        <v>352</v>
      </c>
      <c r="C52" s="22" t="s">
        <v>441</v>
      </c>
      <c r="D52" s="80">
        <v>3000</v>
      </c>
      <c r="E52" s="80"/>
      <c r="F52" s="80"/>
      <c r="G52" s="153">
        <f aca="true" t="shared" si="13" ref="G52:G58">D52+E52-F52</f>
        <v>3000</v>
      </c>
      <c r="H52" s="158">
        <f aca="true" t="shared" si="14" ref="H52:H58">G52</f>
        <v>3000</v>
      </c>
      <c r="I52" s="80"/>
      <c r="J52" s="158">
        <f aca="true" t="shared" si="15" ref="J52:J58">H52</f>
        <v>3000</v>
      </c>
      <c r="K52" s="150">
        <v>0</v>
      </c>
      <c r="L52" s="150"/>
      <c r="M52" s="150"/>
      <c r="N52" s="153"/>
      <c r="O52" s="153"/>
      <c r="P52" s="303"/>
      <c r="Q52" s="303"/>
      <c r="R52" s="240"/>
    </row>
    <row r="53" spans="1:18" s="34" customFormat="1" ht="14.25" customHeight="1">
      <c r="A53" s="113"/>
      <c r="B53" s="26" t="s">
        <v>354</v>
      </c>
      <c r="C53" s="22" t="s">
        <v>442</v>
      </c>
      <c r="D53" s="80">
        <v>18000</v>
      </c>
      <c r="E53" s="80"/>
      <c r="F53" s="80"/>
      <c r="G53" s="153">
        <f t="shared" si="13"/>
        <v>18000</v>
      </c>
      <c r="H53" s="158">
        <f t="shared" si="14"/>
        <v>18000</v>
      </c>
      <c r="I53" s="80"/>
      <c r="J53" s="158">
        <f t="shared" si="15"/>
        <v>18000</v>
      </c>
      <c r="K53" s="150"/>
      <c r="L53" s="150"/>
      <c r="M53" s="150"/>
      <c r="N53" s="153"/>
      <c r="O53" s="153"/>
      <c r="P53" s="303"/>
      <c r="Q53" s="303"/>
      <c r="R53" s="240"/>
    </row>
    <row r="54" spans="1:18" s="34" customFormat="1" ht="14.25" customHeight="1">
      <c r="A54" s="112"/>
      <c r="B54" s="26" t="s">
        <v>355</v>
      </c>
      <c r="C54" s="22" t="s">
        <v>443</v>
      </c>
      <c r="D54" s="80">
        <v>62517</v>
      </c>
      <c r="E54" s="80"/>
      <c r="F54" s="80"/>
      <c r="G54" s="153">
        <f t="shared" si="13"/>
        <v>62517</v>
      </c>
      <c r="H54" s="158">
        <f t="shared" si="14"/>
        <v>62517</v>
      </c>
      <c r="I54" s="80"/>
      <c r="J54" s="158">
        <f t="shared" si="15"/>
        <v>62517</v>
      </c>
      <c r="K54" s="150">
        <v>0</v>
      </c>
      <c r="L54" s="150"/>
      <c r="M54" s="150"/>
      <c r="N54" s="153"/>
      <c r="O54" s="153"/>
      <c r="P54" s="303"/>
      <c r="Q54" s="303"/>
      <c r="R54" s="240"/>
    </row>
    <row r="55" spans="1:18" s="34" customFormat="1" ht="13.5" customHeight="1">
      <c r="A55" s="112"/>
      <c r="B55" s="26" t="s">
        <v>359</v>
      </c>
      <c r="C55" s="22" t="s">
        <v>360</v>
      </c>
      <c r="D55" s="80">
        <v>20000</v>
      </c>
      <c r="E55" s="80"/>
      <c r="F55" s="80"/>
      <c r="G55" s="153">
        <f t="shared" si="13"/>
        <v>20000</v>
      </c>
      <c r="H55" s="158">
        <f t="shared" si="14"/>
        <v>20000</v>
      </c>
      <c r="I55" s="80"/>
      <c r="J55" s="158">
        <f t="shared" si="15"/>
        <v>20000</v>
      </c>
      <c r="K55" s="150">
        <v>0</v>
      </c>
      <c r="L55" s="150"/>
      <c r="M55" s="150"/>
      <c r="N55" s="153"/>
      <c r="O55" s="153"/>
      <c r="P55" s="303"/>
      <c r="Q55" s="303"/>
      <c r="R55" s="240"/>
    </row>
    <row r="56" spans="1:18" s="34" customFormat="1" ht="13.5" customHeight="1">
      <c r="A56" s="112"/>
      <c r="B56" s="26" t="s">
        <v>375</v>
      </c>
      <c r="C56" s="22" t="s">
        <v>376</v>
      </c>
      <c r="D56" s="80">
        <v>15869</v>
      </c>
      <c r="E56" s="80"/>
      <c r="F56" s="80"/>
      <c r="G56" s="153">
        <f t="shared" si="13"/>
        <v>15869</v>
      </c>
      <c r="H56" s="158">
        <f t="shared" si="14"/>
        <v>15869</v>
      </c>
      <c r="I56" s="80"/>
      <c r="J56" s="158">
        <f t="shared" si="15"/>
        <v>15869</v>
      </c>
      <c r="K56" s="150"/>
      <c r="L56" s="150"/>
      <c r="M56" s="150"/>
      <c r="N56" s="153"/>
      <c r="O56" s="153"/>
      <c r="P56" s="303"/>
      <c r="Q56" s="303"/>
      <c r="R56" s="240"/>
    </row>
    <row r="57" spans="1:18" s="34" customFormat="1" ht="14.25" customHeight="1">
      <c r="A57" s="112"/>
      <c r="B57" s="26" t="s">
        <v>424</v>
      </c>
      <c r="C57" s="22" t="s">
        <v>431</v>
      </c>
      <c r="D57" s="80">
        <v>3836</v>
      </c>
      <c r="E57" s="80"/>
      <c r="F57" s="80"/>
      <c r="G57" s="153">
        <f t="shared" si="13"/>
        <v>3836</v>
      </c>
      <c r="H57" s="158">
        <f t="shared" si="14"/>
        <v>3836</v>
      </c>
      <c r="I57" s="80"/>
      <c r="J57" s="158">
        <f t="shared" si="15"/>
        <v>3836</v>
      </c>
      <c r="K57" s="150">
        <v>0</v>
      </c>
      <c r="L57" s="150"/>
      <c r="M57" s="150"/>
      <c r="N57" s="153"/>
      <c r="O57" s="153"/>
      <c r="P57" s="303"/>
      <c r="Q57" s="303"/>
      <c r="R57" s="240"/>
    </row>
    <row r="58" spans="1:18" s="34" customFormat="1" ht="15" customHeight="1">
      <c r="A58" s="112"/>
      <c r="B58" s="26" t="s">
        <v>446</v>
      </c>
      <c r="C58" s="22" t="s">
        <v>757</v>
      </c>
      <c r="D58" s="80">
        <v>29778</v>
      </c>
      <c r="E58" s="80"/>
      <c r="F58" s="80"/>
      <c r="G58" s="153">
        <f t="shared" si="13"/>
        <v>29778</v>
      </c>
      <c r="H58" s="158">
        <f t="shared" si="14"/>
        <v>29778</v>
      </c>
      <c r="I58" s="80"/>
      <c r="J58" s="158">
        <f t="shared" si="15"/>
        <v>29778</v>
      </c>
      <c r="K58" s="150">
        <v>0</v>
      </c>
      <c r="L58" s="150"/>
      <c r="M58" s="150"/>
      <c r="N58" s="153"/>
      <c r="O58" s="153"/>
      <c r="P58" s="303"/>
      <c r="Q58" s="303"/>
      <c r="R58" s="240"/>
    </row>
    <row r="59" spans="1:18" s="34" customFormat="1" ht="15" customHeight="1">
      <c r="A59" s="108" t="s">
        <v>394</v>
      </c>
      <c r="B59" s="117"/>
      <c r="C59" s="46" t="s">
        <v>395</v>
      </c>
      <c r="D59" s="151">
        <f>D60+D62+D64</f>
        <v>320044</v>
      </c>
      <c r="E59" s="151">
        <f>E60+E62+E64</f>
        <v>0</v>
      </c>
      <c r="F59" s="151">
        <f>F60+F62+F64</f>
        <v>0</v>
      </c>
      <c r="G59" s="151">
        <f>G60+G62+G64</f>
        <v>320044</v>
      </c>
      <c r="H59" s="151">
        <f aca="true" t="shared" si="16" ref="H59:R59">H60+H62+H64</f>
        <v>320044</v>
      </c>
      <c r="I59" s="151">
        <f t="shared" si="16"/>
        <v>240183</v>
      </c>
      <c r="J59" s="151">
        <f t="shared" si="16"/>
        <v>79861</v>
      </c>
      <c r="K59" s="151">
        <f t="shared" si="16"/>
        <v>0</v>
      </c>
      <c r="L59" s="151">
        <f t="shared" si="16"/>
        <v>0</v>
      </c>
      <c r="M59" s="151">
        <f t="shared" si="16"/>
        <v>0</v>
      </c>
      <c r="N59" s="151">
        <f t="shared" si="16"/>
        <v>0</v>
      </c>
      <c r="O59" s="151"/>
      <c r="P59" s="151">
        <f t="shared" si="16"/>
        <v>0</v>
      </c>
      <c r="Q59" s="151">
        <f t="shared" si="16"/>
        <v>0</v>
      </c>
      <c r="R59" s="152">
        <f t="shared" si="16"/>
        <v>0</v>
      </c>
    </row>
    <row r="60" spans="1:18" s="34" customFormat="1" ht="24" customHeight="1">
      <c r="A60" s="110" t="s">
        <v>396</v>
      </c>
      <c r="B60" s="106"/>
      <c r="C60" s="65" t="s">
        <v>397</v>
      </c>
      <c r="D60" s="147">
        <f>D61</f>
        <v>44000</v>
      </c>
      <c r="E60" s="147">
        <f>E61</f>
        <v>0</v>
      </c>
      <c r="F60" s="147">
        <f>F61</f>
        <v>0</v>
      </c>
      <c r="G60" s="147">
        <f>G61</f>
        <v>44000</v>
      </c>
      <c r="H60" s="147">
        <f>H61</f>
        <v>44000</v>
      </c>
      <c r="I60" s="147">
        <f aca="true" t="shared" si="17" ref="I60:R60">I61</f>
        <v>0</v>
      </c>
      <c r="J60" s="147">
        <f t="shared" si="17"/>
        <v>44000</v>
      </c>
      <c r="K60" s="147">
        <f t="shared" si="17"/>
        <v>0</v>
      </c>
      <c r="L60" s="147">
        <f t="shared" si="17"/>
        <v>0</v>
      </c>
      <c r="M60" s="147">
        <f t="shared" si="17"/>
        <v>0</v>
      </c>
      <c r="N60" s="147">
        <f t="shared" si="17"/>
        <v>0</v>
      </c>
      <c r="O60" s="147"/>
      <c r="P60" s="147">
        <f t="shared" si="17"/>
        <v>0</v>
      </c>
      <c r="Q60" s="147">
        <f t="shared" si="17"/>
        <v>0</v>
      </c>
      <c r="R60" s="148">
        <f t="shared" si="17"/>
        <v>0</v>
      </c>
    </row>
    <row r="61" spans="1:18" s="34" customFormat="1" ht="16.5" customHeight="1">
      <c r="A61" s="112"/>
      <c r="B61" s="26" t="s">
        <v>355</v>
      </c>
      <c r="C61" s="22" t="s">
        <v>443</v>
      </c>
      <c r="D61" s="80">
        <v>44000</v>
      </c>
      <c r="E61" s="80"/>
      <c r="F61" s="80"/>
      <c r="G61" s="153">
        <f>D61+E61-F61</f>
        <v>44000</v>
      </c>
      <c r="H61" s="158">
        <f>G61</f>
        <v>44000</v>
      </c>
      <c r="I61" s="80"/>
      <c r="J61" s="149">
        <f>H61</f>
        <v>44000</v>
      </c>
      <c r="K61" s="149">
        <v>0</v>
      </c>
      <c r="L61" s="149"/>
      <c r="M61" s="149"/>
      <c r="N61" s="153"/>
      <c r="O61" s="153"/>
      <c r="P61" s="303"/>
      <c r="Q61" s="303"/>
      <c r="R61" s="240"/>
    </row>
    <row r="62" spans="1:18" s="34" customFormat="1" ht="21.75" customHeight="1">
      <c r="A62" s="110" t="s">
        <v>398</v>
      </c>
      <c r="B62" s="106"/>
      <c r="C62" s="65" t="s">
        <v>101</v>
      </c>
      <c r="D62" s="147">
        <f>D63</f>
        <v>11000</v>
      </c>
      <c r="E62" s="147">
        <f>E63</f>
        <v>0</v>
      </c>
      <c r="F62" s="147">
        <f>F63</f>
        <v>0</v>
      </c>
      <c r="G62" s="147">
        <f>G63</f>
        <v>11000</v>
      </c>
      <c r="H62" s="147">
        <f aca="true" t="shared" si="18" ref="H62:R62">H63</f>
        <v>11000</v>
      </c>
      <c r="I62" s="147">
        <f t="shared" si="18"/>
        <v>0</v>
      </c>
      <c r="J62" s="147">
        <f t="shared" si="18"/>
        <v>11000</v>
      </c>
      <c r="K62" s="147">
        <f t="shared" si="18"/>
        <v>0</v>
      </c>
      <c r="L62" s="147">
        <f t="shared" si="18"/>
        <v>0</v>
      </c>
      <c r="M62" s="147">
        <f t="shared" si="18"/>
        <v>0</v>
      </c>
      <c r="N62" s="147">
        <f t="shared" si="18"/>
        <v>0</v>
      </c>
      <c r="O62" s="147"/>
      <c r="P62" s="147">
        <f t="shared" si="18"/>
        <v>0</v>
      </c>
      <c r="Q62" s="147">
        <f t="shared" si="18"/>
        <v>0</v>
      </c>
      <c r="R62" s="148">
        <f t="shared" si="18"/>
        <v>0</v>
      </c>
    </row>
    <row r="63" spans="1:18" s="34" customFormat="1" ht="16.5" customHeight="1">
      <c r="A63" s="112"/>
      <c r="B63" s="26" t="s">
        <v>355</v>
      </c>
      <c r="C63" s="22" t="s">
        <v>443</v>
      </c>
      <c r="D63" s="80">
        <v>11000</v>
      </c>
      <c r="E63" s="80"/>
      <c r="F63" s="80"/>
      <c r="G63" s="153">
        <f>D63+E63-F63</f>
        <v>11000</v>
      </c>
      <c r="H63" s="80">
        <f>G63</f>
        <v>11000</v>
      </c>
      <c r="I63" s="80"/>
      <c r="J63" s="149">
        <f>H63</f>
        <v>11000</v>
      </c>
      <c r="K63" s="150">
        <v>0</v>
      </c>
      <c r="L63" s="150"/>
      <c r="M63" s="150"/>
      <c r="N63" s="153"/>
      <c r="O63" s="153"/>
      <c r="P63" s="303"/>
      <c r="Q63" s="303"/>
      <c r="R63" s="240"/>
    </row>
    <row r="64" spans="1:18" s="34" customFormat="1" ht="15.75" customHeight="1">
      <c r="A64" s="110" t="s">
        <v>400</v>
      </c>
      <c r="B64" s="106"/>
      <c r="C64" s="65" t="s">
        <v>401</v>
      </c>
      <c r="D64" s="147">
        <f>SUM(D65:D84)</f>
        <v>265044</v>
      </c>
      <c r="E64" s="147">
        <f>SUM(E65:E84)</f>
        <v>0</v>
      </c>
      <c r="F64" s="147">
        <f>SUM(F65:F84)</f>
        <v>0</v>
      </c>
      <c r="G64" s="147">
        <f>SUM(G65:G84)</f>
        <v>265044</v>
      </c>
      <c r="H64" s="147">
        <f aca="true" t="shared" si="19" ref="H64:R64">SUM(H65:H84)</f>
        <v>265044</v>
      </c>
      <c r="I64" s="147">
        <f t="shared" si="19"/>
        <v>240183</v>
      </c>
      <c r="J64" s="147">
        <f t="shared" si="19"/>
        <v>24861</v>
      </c>
      <c r="K64" s="147">
        <f t="shared" si="19"/>
        <v>0</v>
      </c>
      <c r="L64" s="147">
        <f t="shared" si="19"/>
        <v>0</v>
      </c>
      <c r="M64" s="147">
        <f t="shared" si="19"/>
        <v>0</v>
      </c>
      <c r="N64" s="147">
        <f t="shared" si="19"/>
        <v>0</v>
      </c>
      <c r="O64" s="147"/>
      <c r="P64" s="147">
        <f t="shared" si="19"/>
        <v>0</v>
      </c>
      <c r="Q64" s="147">
        <f t="shared" si="19"/>
        <v>0</v>
      </c>
      <c r="R64" s="148">
        <f t="shared" si="19"/>
        <v>0</v>
      </c>
    </row>
    <row r="65" spans="1:18" s="34" customFormat="1" ht="12" customHeight="1">
      <c r="A65" s="112"/>
      <c r="B65" s="26" t="s">
        <v>342</v>
      </c>
      <c r="C65" s="22" t="s">
        <v>107</v>
      </c>
      <c r="D65" s="80">
        <v>71640</v>
      </c>
      <c r="E65" s="80"/>
      <c r="F65" s="80"/>
      <c r="G65" s="153">
        <f>D65+E65-F65</f>
        <v>71640</v>
      </c>
      <c r="H65" s="80">
        <f>G65</f>
        <v>71640</v>
      </c>
      <c r="I65" s="80">
        <f>H65</f>
        <v>71640</v>
      </c>
      <c r="J65" s="149">
        <v>0</v>
      </c>
      <c r="K65" s="150">
        <v>0</v>
      </c>
      <c r="L65" s="150"/>
      <c r="M65" s="150"/>
      <c r="N65" s="153"/>
      <c r="O65" s="153"/>
      <c r="P65" s="303"/>
      <c r="Q65" s="303"/>
      <c r="R65" s="240"/>
    </row>
    <row r="66" spans="1:18" s="34" customFormat="1" ht="22.5" customHeight="1">
      <c r="A66" s="112"/>
      <c r="B66" s="26" t="s">
        <v>344</v>
      </c>
      <c r="C66" s="22" t="s">
        <v>108</v>
      </c>
      <c r="D66" s="80">
        <v>117300</v>
      </c>
      <c r="E66" s="80"/>
      <c r="F66" s="80"/>
      <c r="G66" s="153">
        <f aca="true" t="shared" si="20" ref="G66:G84">D66+E66-F66</f>
        <v>117300</v>
      </c>
      <c r="H66" s="80">
        <f aca="true" t="shared" si="21" ref="H66:H84">G66</f>
        <v>117300</v>
      </c>
      <c r="I66" s="80">
        <f>H66</f>
        <v>117300</v>
      </c>
      <c r="J66" s="149">
        <v>0</v>
      </c>
      <c r="K66" s="150">
        <v>0</v>
      </c>
      <c r="L66" s="150"/>
      <c r="M66" s="150"/>
      <c r="N66" s="153"/>
      <c r="O66" s="153"/>
      <c r="P66" s="303"/>
      <c r="Q66" s="303"/>
      <c r="R66" s="240"/>
    </row>
    <row r="67" spans="1:18" s="34" customFormat="1" ht="14.25" customHeight="1">
      <c r="A67" s="112"/>
      <c r="B67" s="26" t="s">
        <v>346</v>
      </c>
      <c r="C67" s="22" t="s">
        <v>660</v>
      </c>
      <c r="D67" s="80">
        <v>14712</v>
      </c>
      <c r="E67" s="80"/>
      <c r="F67" s="80"/>
      <c r="G67" s="153">
        <f t="shared" si="20"/>
        <v>14712</v>
      </c>
      <c r="H67" s="80">
        <f t="shared" si="21"/>
        <v>14712</v>
      </c>
      <c r="I67" s="80">
        <f>H67</f>
        <v>14712</v>
      </c>
      <c r="J67" s="149">
        <v>0</v>
      </c>
      <c r="K67" s="150">
        <v>0</v>
      </c>
      <c r="L67" s="150"/>
      <c r="M67" s="150"/>
      <c r="N67" s="153"/>
      <c r="O67" s="153"/>
      <c r="P67" s="303"/>
      <c r="Q67" s="303"/>
      <c r="R67" s="240"/>
    </row>
    <row r="68" spans="1:18" s="34" customFormat="1" ht="15" customHeight="1">
      <c r="A68" s="112"/>
      <c r="B68" s="116" t="s">
        <v>402</v>
      </c>
      <c r="C68" s="22" t="s">
        <v>17</v>
      </c>
      <c r="D68" s="80">
        <v>31659</v>
      </c>
      <c r="E68" s="80"/>
      <c r="F68" s="80"/>
      <c r="G68" s="153">
        <f t="shared" si="20"/>
        <v>31659</v>
      </c>
      <c r="H68" s="80">
        <f t="shared" si="21"/>
        <v>31659</v>
      </c>
      <c r="I68" s="80">
        <f>H68</f>
        <v>31659</v>
      </c>
      <c r="J68" s="149"/>
      <c r="K68" s="150">
        <v>0</v>
      </c>
      <c r="L68" s="150"/>
      <c r="M68" s="150"/>
      <c r="N68" s="153"/>
      <c r="O68" s="153"/>
      <c r="P68" s="303"/>
      <c r="Q68" s="303"/>
      <c r="R68" s="240"/>
    </row>
    <row r="69" spans="1:18" s="34" customFormat="1" ht="14.25" customHeight="1">
      <c r="A69" s="112"/>
      <c r="B69" s="116" t="s">
        <v>348</v>
      </c>
      <c r="C69" s="22" t="s">
        <v>306</v>
      </c>
      <c r="D69" s="80">
        <v>4872</v>
      </c>
      <c r="E69" s="80"/>
      <c r="F69" s="80"/>
      <c r="G69" s="153">
        <f t="shared" si="20"/>
        <v>4872</v>
      </c>
      <c r="H69" s="80">
        <f t="shared" si="21"/>
        <v>4872</v>
      </c>
      <c r="I69" s="80">
        <f>H69</f>
        <v>4872</v>
      </c>
      <c r="J69" s="149"/>
      <c r="K69" s="150">
        <v>0</v>
      </c>
      <c r="L69" s="150"/>
      <c r="M69" s="150"/>
      <c r="N69" s="153"/>
      <c r="O69" s="153"/>
      <c r="P69" s="303"/>
      <c r="Q69" s="303"/>
      <c r="R69" s="240"/>
    </row>
    <row r="70" spans="1:18" s="34" customFormat="1" ht="13.5" customHeight="1">
      <c r="A70" s="112"/>
      <c r="B70" s="26" t="s">
        <v>350</v>
      </c>
      <c r="C70" s="22" t="s">
        <v>351</v>
      </c>
      <c r="D70" s="80">
        <v>4911</v>
      </c>
      <c r="E70" s="80"/>
      <c r="F70" s="80"/>
      <c r="G70" s="153">
        <f t="shared" si="20"/>
        <v>4911</v>
      </c>
      <c r="H70" s="80">
        <f t="shared" si="21"/>
        <v>4911</v>
      </c>
      <c r="I70" s="80"/>
      <c r="J70" s="149">
        <f>H70</f>
        <v>4911</v>
      </c>
      <c r="K70" s="150">
        <v>0</v>
      </c>
      <c r="L70" s="150"/>
      <c r="M70" s="150"/>
      <c r="N70" s="153"/>
      <c r="O70" s="153"/>
      <c r="P70" s="303"/>
      <c r="Q70" s="303"/>
      <c r="R70" s="240"/>
    </row>
    <row r="71" spans="1:18" s="34" customFormat="1" ht="13.5" customHeight="1">
      <c r="A71" s="112"/>
      <c r="B71" s="26" t="s">
        <v>352</v>
      </c>
      <c r="C71" s="22" t="s">
        <v>441</v>
      </c>
      <c r="D71" s="80">
        <v>2590</v>
      </c>
      <c r="E71" s="80"/>
      <c r="F71" s="80"/>
      <c r="G71" s="153">
        <f t="shared" si="20"/>
        <v>2590</v>
      </c>
      <c r="H71" s="80">
        <f t="shared" si="21"/>
        <v>2590</v>
      </c>
      <c r="I71" s="80"/>
      <c r="J71" s="149">
        <f aca="true" t="shared" si="22" ref="J71:J84">H71</f>
        <v>2590</v>
      </c>
      <c r="K71" s="150"/>
      <c r="L71" s="150"/>
      <c r="M71" s="150"/>
      <c r="N71" s="153"/>
      <c r="O71" s="153"/>
      <c r="P71" s="303"/>
      <c r="Q71" s="303"/>
      <c r="R71" s="240"/>
    </row>
    <row r="72" spans="1:18" s="34" customFormat="1" ht="13.5" customHeight="1">
      <c r="A72" s="112"/>
      <c r="B72" s="26" t="s">
        <v>425</v>
      </c>
      <c r="C72" s="22" t="s">
        <v>429</v>
      </c>
      <c r="D72" s="80">
        <v>200</v>
      </c>
      <c r="E72" s="80"/>
      <c r="F72" s="80"/>
      <c r="G72" s="153">
        <f t="shared" si="20"/>
        <v>200</v>
      </c>
      <c r="H72" s="80">
        <f t="shared" si="21"/>
        <v>200</v>
      </c>
      <c r="I72" s="80"/>
      <c r="J72" s="149">
        <f t="shared" si="22"/>
        <v>200</v>
      </c>
      <c r="K72" s="150"/>
      <c r="L72" s="150"/>
      <c r="M72" s="150"/>
      <c r="N72" s="153"/>
      <c r="O72" s="153"/>
      <c r="P72" s="303"/>
      <c r="Q72" s="303"/>
      <c r="R72" s="240"/>
    </row>
    <row r="73" spans="1:18" s="34" customFormat="1" ht="12.75" customHeight="1">
      <c r="A73" s="112"/>
      <c r="B73" s="26" t="s">
        <v>355</v>
      </c>
      <c r="C73" s="22" t="s">
        <v>443</v>
      </c>
      <c r="D73" s="80">
        <v>5000</v>
      </c>
      <c r="E73" s="80"/>
      <c r="F73" s="80"/>
      <c r="G73" s="153">
        <f t="shared" si="20"/>
        <v>5000</v>
      </c>
      <c r="H73" s="80">
        <f t="shared" si="21"/>
        <v>5000</v>
      </c>
      <c r="I73" s="80"/>
      <c r="J73" s="149">
        <f t="shared" si="22"/>
        <v>5000</v>
      </c>
      <c r="K73" s="150">
        <v>0</v>
      </c>
      <c r="L73" s="150"/>
      <c r="M73" s="150"/>
      <c r="N73" s="153"/>
      <c r="O73" s="153"/>
      <c r="P73" s="303"/>
      <c r="Q73" s="303"/>
      <c r="R73" s="240"/>
    </row>
    <row r="74" spans="1:18" s="34" customFormat="1" ht="12.75" customHeight="1">
      <c r="A74" s="112"/>
      <c r="B74" s="26" t="s">
        <v>568</v>
      </c>
      <c r="C74" s="22" t="s">
        <v>570</v>
      </c>
      <c r="D74" s="80">
        <v>500</v>
      </c>
      <c r="E74" s="80"/>
      <c r="F74" s="80"/>
      <c r="G74" s="153">
        <f t="shared" si="20"/>
        <v>500</v>
      </c>
      <c r="H74" s="80">
        <f t="shared" si="21"/>
        <v>500</v>
      </c>
      <c r="I74" s="80"/>
      <c r="J74" s="149">
        <f t="shared" si="22"/>
        <v>500</v>
      </c>
      <c r="K74" s="150"/>
      <c r="L74" s="150"/>
      <c r="M74" s="150"/>
      <c r="N74" s="153"/>
      <c r="O74" s="153"/>
      <c r="P74" s="303"/>
      <c r="Q74" s="303"/>
      <c r="R74" s="240"/>
    </row>
    <row r="75" spans="1:18" s="34" customFormat="1" ht="12.75" customHeight="1">
      <c r="A75" s="112"/>
      <c r="B75" s="26" t="s">
        <v>550</v>
      </c>
      <c r="C75" s="22" t="s">
        <v>554</v>
      </c>
      <c r="D75" s="80">
        <v>2020</v>
      </c>
      <c r="E75" s="80"/>
      <c r="F75" s="80"/>
      <c r="G75" s="153">
        <f t="shared" si="20"/>
        <v>2020</v>
      </c>
      <c r="H75" s="80">
        <f t="shared" si="21"/>
        <v>2020</v>
      </c>
      <c r="I75" s="80"/>
      <c r="J75" s="149">
        <f t="shared" si="22"/>
        <v>2020</v>
      </c>
      <c r="K75" s="150"/>
      <c r="L75" s="150"/>
      <c r="M75" s="150"/>
      <c r="N75" s="153"/>
      <c r="O75" s="153"/>
      <c r="P75" s="303"/>
      <c r="Q75" s="303"/>
      <c r="R75" s="240"/>
    </row>
    <row r="76" spans="1:18" s="34" customFormat="1" ht="12.75" customHeight="1">
      <c r="A76" s="112"/>
      <c r="B76" s="26" t="s">
        <v>169</v>
      </c>
      <c r="C76" s="22" t="s">
        <v>170</v>
      </c>
      <c r="D76" s="80">
        <v>50</v>
      </c>
      <c r="E76" s="80"/>
      <c r="F76" s="80"/>
      <c r="G76" s="153">
        <f t="shared" si="20"/>
        <v>50</v>
      </c>
      <c r="H76" s="80">
        <f t="shared" si="21"/>
        <v>50</v>
      </c>
      <c r="I76" s="80"/>
      <c r="J76" s="149">
        <f t="shared" si="22"/>
        <v>50</v>
      </c>
      <c r="K76" s="150"/>
      <c r="L76" s="150"/>
      <c r="M76" s="150"/>
      <c r="N76" s="153"/>
      <c r="O76" s="153"/>
      <c r="P76" s="303"/>
      <c r="Q76" s="303"/>
      <c r="R76" s="240"/>
    </row>
    <row r="77" spans="1:18" s="34" customFormat="1" ht="12.75" customHeight="1">
      <c r="A77" s="112"/>
      <c r="B77" s="26" t="s">
        <v>574</v>
      </c>
      <c r="C77" s="22" t="s">
        <v>575</v>
      </c>
      <c r="D77" s="80">
        <v>2970</v>
      </c>
      <c r="E77" s="80"/>
      <c r="F77" s="80"/>
      <c r="G77" s="153">
        <f t="shared" si="20"/>
        <v>2970</v>
      </c>
      <c r="H77" s="80">
        <f t="shared" si="21"/>
        <v>2970</v>
      </c>
      <c r="I77" s="80"/>
      <c r="J77" s="149">
        <f t="shared" si="22"/>
        <v>2970</v>
      </c>
      <c r="K77" s="150"/>
      <c r="L77" s="150"/>
      <c r="M77" s="150"/>
      <c r="N77" s="153"/>
      <c r="O77" s="153"/>
      <c r="P77" s="303"/>
      <c r="Q77" s="303"/>
      <c r="R77" s="240"/>
    </row>
    <row r="78" spans="1:18" s="34" customFormat="1" ht="13.5" customHeight="1">
      <c r="A78" s="112"/>
      <c r="B78" s="26" t="s">
        <v>357</v>
      </c>
      <c r="C78" s="22" t="s">
        <v>358</v>
      </c>
      <c r="D78" s="80">
        <v>250</v>
      </c>
      <c r="E78" s="80"/>
      <c r="F78" s="80"/>
      <c r="G78" s="153">
        <f t="shared" si="20"/>
        <v>250</v>
      </c>
      <c r="H78" s="80">
        <f t="shared" si="21"/>
        <v>250</v>
      </c>
      <c r="I78" s="80"/>
      <c r="J78" s="149">
        <f t="shared" si="22"/>
        <v>250</v>
      </c>
      <c r="K78" s="150">
        <v>0</v>
      </c>
      <c r="L78" s="150"/>
      <c r="M78" s="150"/>
      <c r="N78" s="153"/>
      <c r="O78" s="153"/>
      <c r="P78" s="303"/>
      <c r="Q78" s="303"/>
      <c r="R78" s="240"/>
    </row>
    <row r="79" spans="1:18" s="34" customFormat="1" ht="13.5" customHeight="1">
      <c r="A79" s="112"/>
      <c r="B79" s="26" t="s">
        <v>359</v>
      </c>
      <c r="C79" s="22" t="s">
        <v>360</v>
      </c>
      <c r="D79" s="80">
        <v>1053</v>
      </c>
      <c r="E79" s="80"/>
      <c r="F79" s="80"/>
      <c r="G79" s="153">
        <f t="shared" si="20"/>
        <v>1053</v>
      </c>
      <c r="H79" s="80">
        <f t="shared" si="21"/>
        <v>1053</v>
      </c>
      <c r="I79" s="80"/>
      <c r="J79" s="149">
        <f t="shared" si="22"/>
        <v>1053</v>
      </c>
      <c r="K79" s="150">
        <v>0</v>
      </c>
      <c r="L79" s="150"/>
      <c r="M79" s="150"/>
      <c r="N79" s="153"/>
      <c r="O79" s="153"/>
      <c r="P79" s="303"/>
      <c r="Q79" s="303"/>
      <c r="R79" s="240"/>
    </row>
    <row r="80" spans="1:18" s="34" customFormat="1" ht="15" customHeight="1">
      <c r="A80" s="112"/>
      <c r="B80" s="26" t="s">
        <v>361</v>
      </c>
      <c r="C80" s="22" t="s">
        <v>362</v>
      </c>
      <c r="D80" s="80">
        <v>3667</v>
      </c>
      <c r="E80" s="80"/>
      <c r="F80" s="80"/>
      <c r="G80" s="153">
        <f t="shared" si="20"/>
        <v>3667</v>
      </c>
      <c r="H80" s="80">
        <f t="shared" si="21"/>
        <v>3667</v>
      </c>
      <c r="I80" s="80"/>
      <c r="J80" s="149">
        <f t="shared" si="22"/>
        <v>3667</v>
      </c>
      <c r="K80" s="150">
        <v>0</v>
      </c>
      <c r="L80" s="150"/>
      <c r="M80" s="150"/>
      <c r="N80" s="153"/>
      <c r="O80" s="153"/>
      <c r="P80" s="303"/>
      <c r="Q80" s="303"/>
      <c r="R80" s="240"/>
    </row>
    <row r="81" spans="1:18" s="34" customFormat="1" ht="15" customHeight="1">
      <c r="A81" s="112"/>
      <c r="B81" s="26" t="s">
        <v>982</v>
      </c>
      <c r="C81" s="22" t="s">
        <v>981</v>
      </c>
      <c r="D81" s="80">
        <v>450</v>
      </c>
      <c r="E81" s="80"/>
      <c r="F81" s="80"/>
      <c r="G81" s="153">
        <f t="shared" si="20"/>
        <v>450</v>
      </c>
      <c r="H81" s="80">
        <f t="shared" si="21"/>
        <v>450</v>
      </c>
      <c r="I81" s="80"/>
      <c r="J81" s="149">
        <f t="shared" si="22"/>
        <v>450</v>
      </c>
      <c r="K81" s="150"/>
      <c r="L81" s="150"/>
      <c r="M81" s="150"/>
      <c r="N81" s="153"/>
      <c r="O81" s="153"/>
      <c r="P81" s="303"/>
      <c r="Q81" s="303"/>
      <c r="R81" s="240"/>
    </row>
    <row r="82" spans="1:18" s="34" customFormat="1" ht="15" customHeight="1">
      <c r="A82" s="112"/>
      <c r="B82" s="26" t="s">
        <v>551</v>
      </c>
      <c r="C82" s="22" t="s">
        <v>565</v>
      </c>
      <c r="D82" s="80">
        <v>450</v>
      </c>
      <c r="E82" s="80"/>
      <c r="F82" s="80"/>
      <c r="G82" s="153">
        <f t="shared" si="20"/>
        <v>450</v>
      </c>
      <c r="H82" s="80">
        <f t="shared" si="21"/>
        <v>450</v>
      </c>
      <c r="I82" s="80"/>
      <c r="J82" s="149">
        <f t="shared" si="22"/>
        <v>450</v>
      </c>
      <c r="K82" s="150"/>
      <c r="L82" s="150"/>
      <c r="M82" s="150"/>
      <c r="N82" s="153"/>
      <c r="O82" s="153"/>
      <c r="P82" s="303"/>
      <c r="Q82" s="303"/>
      <c r="R82" s="240"/>
    </row>
    <row r="83" spans="1:18" s="34" customFormat="1" ht="15" customHeight="1">
      <c r="A83" s="112"/>
      <c r="B83" s="26" t="s">
        <v>552</v>
      </c>
      <c r="C83" s="22" t="s">
        <v>566</v>
      </c>
      <c r="D83" s="80">
        <v>350</v>
      </c>
      <c r="E83" s="80"/>
      <c r="F83" s="80"/>
      <c r="G83" s="153">
        <f t="shared" si="20"/>
        <v>350</v>
      </c>
      <c r="H83" s="80">
        <f t="shared" si="21"/>
        <v>350</v>
      </c>
      <c r="I83" s="80"/>
      <c r="J83" s="149">
        <f t="shared" si="22"/>
        <v>350</v>
      </c>
      <c r="K83" s="150"/>
      <c r="L83" s="150"/>
      <c r="M83" s="150"/>
      <c r="N83" s="153"/>
      <c r="O83" s="153"/>
      <c r="P83" s="303"/>
      <c r="Q83" s="303"/>
      <c r="R83" s="240"/>
    </row>
    <row r="84" spans="1:18" s="34" customFormat="1" ht="15" customHeight="1">
      <c r="A84" s="112"/>
      <c r="B84" s="26" t="s">
        <v>553</v>
      </c>
      <c r="C84" s="22" t="s">
        <v>567</v>
      </c>
      <c r="D84" s="80">
        <v>400</v>
      </c>
      <c r="E84" s="80"/>
      <c r="F84" s="80"/>
      <c r="G84" s="153">
        <f t="shared" si="20"/>
        <v>400</v>
      </c>
      <c r="H84" s="80">
        <f t="shared" si="21"/>
        <v>400</v>
      </c>
      <c r="I84" s="80"/>
      <c r="J84" s="149">
        <f t="shared" si="22"/>
        <v>400</v>
      </c>
      <c r="K84" s="150"/>
      <c r="L84" s="150"/>
      <c r="M84" s="150"/>
      <c r="N84" s="153"/>
      <c r="O84" s="153"/>
      <c r="P84" s="303"/>
      <c r="Q84" s="303"/>
      <c r="R84" s="240"/>
    </row>
    <row r="85" spans="1:18" s="34" customFormat="1" ht="18" customHeight="1">
      <c r="A85" s="108" t="s">
        <v>403</v>
      </c>
      <c r="B85" s="117"/>
      <c r="C85" s="46" t="s">
        <v>404</v>
      </c>
      <c r="D85" s="151">
        <f aca="true" t="shared" si="23" ref="D85:N85">D86+D97+D99+D108+D134+D138+D150</f>
        <v>3744870</v>
      </c>
      <c r="E85" s="151">
        <f t="shared" si="23"/>
        <v>86739</v>
      </c>
      <c r="F85" s="151">
        <f t="shared" si="23"/>
        <v>88690</v>
      </c>
      <c r="G85" s="151">
        <f t="shared" si="23"/>
        <v>3742919</v>
      </c>
      <c r="H85" s="151">
        <f t="shared" si="23"/>
        <v>3742919</v>
      </c>
      <c r="I85" s="151">
        <f t="shared" si="23"/>
        <v>2592562</v>
      </c>
      <c r="J85" s="151">
        <f t="shared" si="23"/>
        <v>835949</v>
      </c>
      <c r="K85" s="151">
        <f t="shared" si="23"/>
        <v>8150</v>
      </c>
      <c r="L85" s="151">
        <f t="shared" si="23"/>
        <v>99140</v>
      </c>
      <c r="M85" s="151">
        <f t="shared" si="23"/>
        <v>207118</v>
      </c>
      <c r="N85" s="151">
        <f t="shared" si="23"/>
        <v>0</v>
      </c>
      <c r="O85" s="151"/>
      <c r="P85" s="151">
        <f>P86+P97+P99+P108+P134+P138+P150</f>
        <v>0</v>
      </c>
      <c r="Q85" s="151">
        <f>Q86+Q97+Q99+Q108+Q134+Q138+Q150</f>
        <v>0</v>
      </c>
      <c r="R85" s="152">
        <f>R86+R97+R99+R108+R134+R138+R150</f>
        <v>0</v>
      </c>
    </row>
    <row r="86" spans="1:18" s="34" customFormat="1" ht="17.25" customHeight="1">
      <c r="A86" s="110" t="s">
        <v>405</v>
      </c>
      <c r="B86" s="106"/>
      <c r="C86" s="65" t="s">
        <v>406</v>
      </c>
      <c r="D86" s="147">
        <f>SUM(D87:D96)</f>
        <v>183643</v>
      </c>
      <c r="E86" s="147">
        <f>SUM(E87:E96)</f>
        <v>0</v>
      </c>
      <c r="F86" s="147">
        <f>SUM(F87:F96)</f>
        <v>0</v>
      </c>
      <c r="G86" s="147">
        <f>SUM(G87:G96)</f>
        <v>183643</v>
      </c>
      <c r="H86" s="147">
        <f aca="true" t="shared" si="24" ref="H86:R86">SUM(H87:H96)</f>
        <v>183643</v>
      </c>
      <c r="I86" s="147">
        <f t="shared" si="24"/>
        <v>169570</v>
      </c>
      <c r="J86" s="147">
        <f t="shared" si="24"/>
        <v>14073</v>
      </c>
      <c r="K86" s="147">
        <f t="shared" si="24"/>
        <v>0</v>
      </c>
      <c r="L86" s="147">
        <f t="shared" si="24"/>
        <v>0</v>
      </c>
      <c r="M86" s="147">
        <f t="shared" si="24"/>
        <v>0</v>
      </c>
      <c r="N86" s="147">
        <f t="shared" si="24"/>
        <v>0</v>
      </c>
      <c r="O86" s="147"/>
      <c r="P86" s="147">
        <f t="shared" si="24"/>
        <v>0</v>
      </c>
      <c r="Q86" s="147">
        <f t="shared" si="24"/>
        <v>0</v>
      </c>
      <c r="R86" s="148">
        <f t="shared" si="24"/>
        <v>0</v>
      </c>
    </row>
    <row r="87" spans="1:18" s="34" customFormat="1" ht="14.25" customHeight="1">
      <c r="A87" s="112"/>
      <c r="B87" s="26" t="s">
        <v>342</v>
      </c>
      <c r="C87" s="22" t="s">
        <v>343</v>
      </c>
      <c r="D87" s="80">
        <v>92900</v>
      </c>
      <c r="E87" s="80"/>
      <c r="F87" s="80"/>
      <c r="G87" s="153">
        <f>D87+E87-F87</f>
        <v>92900</v>
      </c>
      <c r="H87" s="80">
        <f>G87</f>
        <v>92900</v>
      </c>
      <c r="I87" s="80">
        <f>H87</f>
        <v>92900</v>
      </c>
      <c r="J87" s="149"/>
      <c r="K87" s="150">
        <v>0</v>
      </c>
      <c r="L87" s="150"/>
      <c r="M87" s="150"/>
      <c r="N87" s="153"/>
      <c r="O87" s="153"/>
      <c r="P87" s="303"/>
      <c r="Q87" s="303"/>
      <c r="R87" s="240"/>
    </row>
    <row r="88" spans="1:18" s="34" customFormat="1" ht="15.75" customHeight="1">
      <c r="A88" s="112"/>
      <c r="B88" s="26" t="s">
        <v>346</v>
      </c>
      <c r="C88" s="22" t="s">
        <v>347</v>
      </c>
      <c r="D88" s="80">
        <v>8760</v>
      </c>
      <c r="E88" s="80"/>
      <c r="F88" s="80"/>
      <c r="G88" s="153">
        <f aca="true" t="shared" si="25" ref="G88:G96">D88+E88-F88</f>
        <v>8760</v>
      </c>
      <c r="H88" s="80">
        <f aca="true" t="shared" si="26" ref="H88:I96">G88</f>
        <v>8760</v>
      </c>
      <c r="I88" s="80">
        <f t="shared" si="26"/>
        <v>8760</v>
      </c>
      <c r="J88" s="149"/>
      <c r="K88" s="150">
        <v>0</v>
      </c>
      <c r="L88" s="150"/>
      <c r="M88" s="150"/>
      <c r="N88" s="153"/>
      <c r="O88" s="153"/>
      <c r="P88" s="303"/>
      <c r="Q88" s="303"/>
      <c r="R88" s="240"/>
    </row>
    <row r="89" spans="1:18" s="34" customFormat="1" ht="16.5" customHeight="1">
      <c r="A89" s="112"/>
      <c r="B89" s="116" t="s">
        <v>402</v>
      </c>
      <c r="C89" s="22" t="s">
        <v>17</v>
      </c>
      <c r="D89" s="80">
        <v>18935</v>
      </c>
      <c r="E89" s="80"/>
      <c r="F89" s="80"/>
      <c r="G89" s="153">
        <f t="shared" si="25"/>
        <v>18935</v>
      </c>
      <c r="H89" s="80">
        <f t="shared" si="26"/>
        <v>18935</v>
      </c>
      <c r="I89" s="80">
        <f t="shared" si="26"/>
        <v>18935</v>
      </c>
      <c r="J89" s="149"/>
      <c r="K89" s="150"/>
      <c r="L89" s="150"/>
      <c r="M89" s="150"/>
      <c r="N89" s="153"/>
      <c r="O89" s="153"/>
      <c r="P89" s="303"/>
      <c r="Q89" s="303"/>
      <c r="R89" s="240"/>
    </row>
    <row r="90" spans="1:18" s="34" customFormat="1" ht="15" customHeight="1">
      <c r="A90" s="112"/>
      <c r="B90" s="116" t="s">
        <v>348</v>
      </c>
      <c r="C90" s="22" t="s">
        <v>306</v>
      </c>
      <c r="D90" s="80">
        <v>3075</v>
      </c>
      <c r="E90" s="80"/>
      <c r="F90" s="80"/>
      <c r="G90" s="153">
        <f t="shared" si="25"/>
        <v>3075</v>
      </c>
      <c r="H90" s="80">
        <f t="shared" si="26"/>
        <v>3075</v>
      </c>
      <c r="I90" s="80">
        <f t="shared" si="26"/>
        <v>3075</v>
      </c>
      <c r="J90" s="149"/>
      <c r="K90" s="150"/>
      <c r="L90" s="150"/>
      <c r="M90" s="150"/>
      <c r="N90" s="153"/>
      <c r="O90" s="153"/>
      <c r="P90" s="303"/>
      <c r="Q90" s="303"/>
      <c r="R90" s="240"/>
    </row>
    <row r="91" spans="1:18" s="34" customFormat="1" ht="15" customHeight="1">
      <c r="A91" s="112"/>
      <c r="B91" s="116" t="s">
        <v>865</v>
      </c>
      <c r="C91" s="22" t="s">
        <v>866</v>
      </c>
      <c r="D91" s="80">
        <v>45900</v>
      </c>
      <c r="E91" s="80"/>
      <c r="F91" s="80"/>
      <c r="G91" s="153">
        <f t="shared" si="25"/>
        <v>45900</v>
      </c>
      <c r="H91" s="80">
        <f t="shared" si="26"/>
        <v>45900</v>
      </c>
      <c r="I91" s="80">
        <f t="shared" si="26"/>
        <v>45900</v>
      </c>
      <c r="J91" s="149"/>
      <c r="K91" s="150"/>
      <c r="L91" s="150"/>
      <c r="M91" s="150"/>
      <c r="N91" s="153"/>
      <c r="O91" s="153"/>
      <c r="P91" s="303"/>
      <c r="Q91" s="303"/>
      <c r="R91" s="240"/>
    </row>
    <row r="92" spans="1:18" s="34" customFormat="1" ht="15" customHeight="1">
      <c r="A92" s="112"/>
      <c r="B92" s="26" t="s">
        <v>350</v>
      </c>
      <c r="C92" s="22" t="s">
        <v>351</v>
      </c>
      <c r="D92" s="80">
        <v>1200</v>
      </c>
      <c r="E92" s="80"/>
      <c r="F92" s="80"/>
      <c r="G92" s="153">
        <f t="shared" si="25"/>
        <v>1200</v>
      </c>
      <c r="H92" s="80">
        <f t="shared" si="26"/>
        <v>1200</v>
      </c>
      <c r="I92" s="80"/>
      <c r="J92" s="149">
        <f>H92</f>
        <v>1200</v>
      </c>
      <c r="K92" s="150">
        <v>0</v>
      </c>
      <c r="L92" s="150"/>
      <c r="M92" s="150"/>
      <c r="N92" s="153"/>
      <c r="O92" s="153"/>
      <c r="P92" s="303"/>
      <c r="Q92" s="303"/>
      <c r="R92" s="240"/>
    </row>
    <row r="93" spans="1:18" s="34" customFormat="1" ht="14.25" customHeight="1">
      <c r="A93" s="112"/>
      <c r="B93" s="26" t="s">
        <v>355</v>
      </c>
      <c r="C93" s="22" t="s">
        <v>443</v>
      </c>
      <c r="D93" s="80">
        <v>6500</v>
      </c>
      <c r="E93" s="80"/>
      <c r="F93" s="80"/>
      <c r="G93" s="153">
        <f t="shared" si="25"/>
        <v>6500</v>
      </c>
      <c r="H93" s="80">
        <f t="shared" si="26"/>
        <v>6500</v>
      </c>
      <c r="I93" s="80"/>
      <c r="J93" s="149">
        <f>H93</f>
        <v>6500</v>
      </c>
      <c r="K93" s="150">
        <v>0</v>
      </c>
      <c r="L93" s="150"/>
      <c r="M93" s="150"/>
      <c r="N93" s="153"/>
      <c r="O93" s="153"/>
      <c r="P93" s="303"/>
      <c r="Q93" s="303"/>
      <c r="R93" s="240"/>
    </row>
    <row r="94" spans="1:18" s="34" customFormat="1" ht="15" customHeight="1">
      <c r="A94" s="112"/>
      <c r="B94" s="26" t="s">
        <v>361</v>
      </c>
      <c r="C94" s="22" t="s">
        <v>362</v>
      </c>
      <c r="D94" s="80">
        <v>3850</v>
      </c>
      <c r="E94" s="80"/>
      <c r="F94" s="80"/>
      <c r="G94" s="153">
        <f t="shared" si="25"/>
        <v>3850</v>
      </c>
      <c r="H94" s="80">
        <f t="shared" si="26"/>
        <v>3850</v>
      </c>
      <c r="I94" s="80"/>
      <c r="J94" s="149">
        <f>H94</f>
        <v>3850</v>
      </c>
      <c r="K94" s="150">
        <v>0</v>
      </c>
      <c r="L94" s="150"/>
      <c r="M94" s="150"/>
      <c r="N94" s="153"/>
      <c r="O94" s="153"/>
      <c r="P94" s="303"/>
      <c r="Q94" s="303"/>
      <c r="R94" s="240"/>
    </row>
    <row r="95" spans="1:18" s="34" customFormat="1" ht="15" customHeight="1">
      <c r="A95" s="112"/>
      <c r="B95" s="26" t="s">
        <v>552</v>
      </c>
      <c r="C95" s="22" t="s">
        <v>566</v>
      </c>
      <c r="D95" s="80">
        <v>700</v>
      </c>
      <c r="E95" s="80"/>
      <c r="F95" s="80"/>
      <c r="G95" s="153">
        <f t="shared" si="25"/>
        <v>700</v>
      </c>
      <c r="H95" s="80">
        <f t="shared" si="26"/>
        <v>700</v>
      </c>
      <c r="I95" s="80"/>
      <c r="J95" s="149">
        <f>H95</f>
        <v>700</v>
      </c>
      <c r="K95" s="150"/>
      <c r="L95" s="150"/>
      <c r="M95" s="150"/>
      <c r="N95" s="153"/>
      <c r="O95" s="153"/>
      <c r="P95" s="303"/>
      <c r="Q95" s="303"/>
      <c r="R95" s="240"/>
    </row>
    <row r="96" spans="1:18" s="34" customFormat="1" ht="15" customHeight="1">
      <c r="A96" s="112"/>
      <c r="B96" s="26" t="s">
        <v>553</v>
      </c>
      <c r="C96" s="292" t="s">
        <v>567</v>
      </c>
      <c r="D96" s="80">
        <v>1823</v>
      </c>
      <c r="E96" s="80"/>
      <c r="F96" s="80"/>
      <c r="G96" s="153">
        <f t="shared" si="25"/>
        <v>1823</v>
      </c>
      <c r="H96" s="80">
        <f t="shared" si="26"/>
        <v>1823</v>
      </c>
      <c r="I96" s="80"/>
      <c r="J96" s="149">
        <f>H96</f>
        <v>1823</v>
      </c>
      <c r="K96" s="150">
        <v>0</v>
      </c>
      <c r="L96" s="150"/>
      <c r="M96" s="150"/>
      <c r="N96" s="153"/>
      <c r="O96" s="153"/>
      <c r="P96" s="303"/>
      <c r="Q96" s="303"/>
      <c r="R96" s="240"/>
    </row>
    <row r="97" spans="1:18" s="33" customFormat="1" ht="17.25" customHeight="1">
      <c r="A97" s="110" t="s">
        <v>758</v>
      </c>
      <c r="B97" s="106"/>
      <c r="C97" s="65" t="s">
        <v>932</v>
      </c>
      <c r="D97" s="147">
        <f>D98</f>
        <v>3250</v>
      </c>
      <c r="E97" s="147">
        <f>E98</f>
        <v>0</v>
      </c>
      <c r="F97" s="147">
        <f>F98</f>
        <v>100</v>
      </c>
      <c r="G97" s="147">
        <f>G98</f>
        <v>3150</v>
      </c>
      <c r="H97" s="147">
        <f aca="true" t="shared" si="27" ref="H97:R97">H98</f>
        <v>3150</v>
      </c>
      <c r="I97" s="147">
        <f t="shared" si="27"/>
        <v>0</v>
      </c>
      <c r="J97" s="147">
        <f t="shared" si="27"/>
        <v>0</v>
      </c>
      <c r="K97" s="147">
        <f t="shared" si="27"/>
        <v>3150</v>
      </c>
      <c r="L97" s="147">
        <f t="shared" si="27"/>
        <v>0</v>
      </c>
      <c r="M97" s="147">
        <f t="shared" si="27"/>
        <v>0</v>
      </c>
      <c r="N97" s="147">
        <f t="shared" si="27"/>
        <v>0</v>
      </c>
      <c r="O97" s="147"/>
      <c r="P97" s="147">
        <f t="shared" si="27"/>
        <v>0</v>
      </c>
      <c r="Q97" s="147">
        <f t="shared" si="27"/>
        <v>0</v>
      </c>
      <c r="R97" s="148">
        <f t="shared" si="27"/>
        <v>0</v>
      </c>
    </row>
    <row r="98" spans="1:18" s="34" customFormat="1" ht="33.75" customHeight="1">
      <c r="A98" s="112"/>
      <c r="B98" s="26" t="s">
        <v>759</v>
      </c>
      <c r="C98" s="162" t="s">
        <v>509</v>
      </c>
      <c r="D98" s="80">
        <v>3250</v>
      </c>
      <c r="E98" s="80"/>
      <c r="F98" s="80">
        <v>100</v>
      </c>
      <c r="G98" s="153">
        <f>D98+E98-F98</f>
        <v>3150</v>
      </c>
      <c r="H98" s="80">
        <f>G98</f>
        <v>3150</v>
      </c>
      <c r="I98" s="80">
        <v>0</v>
      </c>
      <c r="J98" s="149">
        <v>0</v>
      </c>
      <c r="K98" s="150">
        <f>H98</f>
        <v>3150</v>
      </c>
      <c r="L98" s="150"/>
      <c r="M98" s="150"/>
      <c r="N98" s="153"/>
      <c r="O98" s="153"/>
      <c r="P98" s="303"/>
      <c r="Q98" s="303"/>
      <c r="R98" s="240"/>
    </row>
    <row r="99" spans="1:18" s="33" customFormat="1" ht="16.5" customHeight="1">
      <c r="A99" s="110" t="s">
        <v>408</v>
      </c>
      <c r="B99" s="106"/>
      <c r="C99" s="65" t="s">
        <v>414</v>
      </c>
      <c r="D99" s="147">
        <f aca="true" t="shared" si="28" ref="D99:R99">SUM(D100:D107)</f>
        <v>138000</v>
      </c>
      <c r="E99" s="147">
        <f t="shared" si="28"/>
        <v>2400</v>
      </c>
      <c r="F99" s="147">
        <f t="shared" si="28"/>
        <v>2400</v>
      </c>
      <c r="G99" s="147">
        <f t="shared" si="28"/>
        <v>138000</v>
      </c>
      <c r="H99" s="147">
        <f t="shared" si="28"/>
        <v>138000</v>
      </c>
      <c r="I99" s="147">
        <f t="shared" si="28"/>
        <v>0</v>
      </c>
      <c r="J99" s="147">
        <f t="shared" si="28"/>
        <v>48000</v>
      </c>
      <c r="K99" s="147">
        <f t="shared" si="28"/>
        <v>0</v>
      </c>
      <c r="L99" s="147">
        <f t="shared" si="28"/>
        <v>90000</v>
      </c>
      <c r="M99" s="147">
        <f t="shared" si="28"/>
        <v>0</v>
      </c>
      <c r="N99" s="147">
        <f t="shared" si="28"/>
        <v>0</v>
      </c>
      <c r="O99" s="147"/>
      <c r="P99" s="147">
        <f t="shared" si="28"/>
        <v>0</v>
      </c>
      <c r="Q99" s="147">
        <f t="shared" si="28"/>
        <v>0</v>
      </c>
      <c r="R99" s="148">
        <f t="shared" si="28"/>
        <v>0</v>
      </c>
    </row>
    <row r="100" spans="1:18" s="34" customFormat="1" ht="12.75" customHeight="1">
      <c r="A100" s="112"/>
      <c r="B100" s="26" t="s">
        <v>341</v>
      </c>
      <c r="C100" s="22" t="s">
        <v>102</v>
      </c>
      <c r="D100" s="80">
        <v>92400</v>
      </c>
      <c r="E100" s="80"/>
      <c r="F100" s="80">
        <v>2400</v>
      </c>
      <c r="G100" s="153">
        <f>D100+E100-F100</f>
        <v>90000</v>
      </c>
      <c r="H100" s="80">
        <f>G100</f>
        <v>90000</v>
      </c>
      <c r="I100" s="80">
        <v>0</v>
      </c>
      <c r="J100" s="149"/>
      <c r="K100" s="150">
        <v>0</v>
      </c>
      <c r="L100" s="150">
        <f>H100</f>
        <v>90000</v>
      </c>
      <c r="M100" s="150"/>
      <c r="N100" s="153"/>
      <c r="O100" s="153"/>
      <c r="P100" s="303"/>
      <c r="Q100" s="303"/>
      <c r="R100" s="240"/>
    </row>
    <row r="101" spans="1:18" s="34" customFormat="1" ht="12.75" customHeight="1">
      <c r="A101" s="112"/>
      <c r="B101" s="26" t="s">
        <v>350</v>
      </c>
      <c r="C101" s="22" t="s">
        <v>351</v>
      </c>
      <c r="D101" s="80">
        <v>7500</v>
      </c>
      <c r="E101" s="80">
        <v>300</v>
      </c>
      <c r="F101" s="80"/>
      <c r="G101" s="153">
        <f aca="true" t="shared" si="29" ref="G101:G107">D101+E101-F101</f>
        <v>7800</v>
      </c>
      <c r="H101" s="80">
        <f aca="true" t="shared" si="30" ref="H101:H107">G101</f>
        <v>7800</v>
      </c>
      <c r="I101" s="80">
        <v>0</v>
      </c>
      <c r="J101" s="149">
        <f>H101</f>
        <v>7800</v>
      </c>
      <c r="K101" s="150">
        <v>0</v>
      </c>
      <c r="L101" s="150"/>
      <c r="M101" s="150"/>
      <c r="N101" s="153"/>
      <c r="O101" s="153"/>
      <c r="P101" s="303"/>
      <c r="Q101" s="303"/>
      <c r="R101" s="240"/>
    </row>
    <row r="102" spans="1:18" s="34" customFormat="1" ht="12.75" customHeight="1">
      <c r="A102" s="112"/>
      <c r="B102" s="26" t="s">
        <v>352</v>
      </c>
      <c r="C102" s="22" t="s">
        <v>441</v>
      </c>
      <c r="D102" s="80">
        <v>12500</v>
      </c>
      <c r="E102" s="80"/>
      <c r="F102" s="80"/>
      <c r="G102" s="153">
        <f t="shared" si="29"/>
        <v>12500</v>
      </c>
      <c r="H102" s="80">
        <f t="shared" si="30"/>
        <v>12500</v>
      </c>
      <c r="I102" s="80">
        <v>0</v>
      </c>
      <c r="J102" s="149">
        <f aca="true" t="shared" si="31" ref="J102:J107">H102</f>
        <v>12500</v>
      </c>
      <c r="K102" s="150">
        <v>0</v>
      </c>
      <c r="L102" s="150"/>
      <c r="M102" s="150"/>
      <c r="N102" s="153"/>
      <c r="O102" s="153"/>
      <c r="P102" s="303"/>
      <c r="Q102" s="303"/>
      <c r="R102" s="240"/>
    </row>
    <row r="103" spans="1:18" s="34" customFormat="1" ht="12.75" customHeight="1">
      <c r="A103" s="112"/>
      <c r="B103" s="26" t="s">
        <v>355</v>
      </c>
      <c r="C103" s="22" t="s">
        <v>443</v>
      </c>
      <c r="D103" s="80">
        <v>17900</v>
      </c>
      <c r="E103" s="80"/>
      <c r="F103" s="80"/>
      <c r="G103" s="153">
        <f t="shared" si="29"/>
        <v>17900</v>
      </c>
      <c r="H103" s="80">
        <f t="shared" si="30"/>
        <v>17900</v>
      </c>
      <c r="I103" s="80">
        <v>0</v>
      </c>
      <c r="J103" s="149">
        <f t="shared" si="31"/>
        <v>17900</v>
      </c>
      <c r="K103" s="150">
        <v>0</v>
      </c>
      <c r="L103" s="150"/>
      <c r="M103" s="150"/>
      <c r="N103" s="153"/>
      <c r="O103" s="153"/>
      <c r="P103" s="303"/>
      <c r="Q103" s="303"/>
      <c r="R103" s="240"/>
    </row>
    <row r="104" spans="1:18" s="34" customFormat="1" ht="12.75" customHeight="1">
      <c r="A104" s="112"/>
      <c r="B104" s="26" t="s">
        <v>550</v>
      </c>
      <c r="C104" s="22" t="s">
        <v>554</v>
      </c>
      <c r="D104" s="80">
        <v>400</v>
      </c>
      <c r="E104" s="80"/>
      <c r="F104" s="80"/>
      <c r="G104" s="153">
        <f t="shared" si="29"/>
        <v>400</v>
      </c>
      <c r="H104" s="80">
        <f t="shared" si="30"/>
        <v>400</v>
      </c>
      <c r="I104" s="80"/>
      <c r="J104" s="149">
        <f t="shared" si="31"/>
        <v>400</v>
      </c>
      <c r="K104" s="150"/>
      <c r="L104" s="150"/>
      <c r="M104" s="150"/>
      <c r="N104" s="153"/>
      <c r="O104" s="153"/>
      <c r="P104" s="303"/>
      <c r="Q104" s="303"/>
      <c r="R104" s="240"/>
    </row>
    <row r="105" spans="1:18" s="34" customFormat="1" ht="12.75" customHeight="1">
      <c r="A105" s="112"/>
      <c r="B105" s="26" t="s">
        <v>551</v>
      </c>
      <c r="C105" s="22" t="s">
        <v>565</v>
      </c>
      <c r="D105" s="80">
        <v>800</v>
      </c>
      <c r="E105" s="80"/>
      <c r="F105" s="80"/>
      <c r="G105" s="153">
        <f t="shared" si="29"/>
        <v>800</v>
      </c>
      <c r="H105" s="80">
        <f t="shared" si="30"/>
        <v>800</v>
      </c>
      <c r="I105" s="80"/>
      <c r="J105" s="149">
        <f t="shared" si="31"/>
        <v>800</v>
      </c>
      <c r="K105" s="150"/>
      <c r="L105" s="150"/>
      <c r="M105" s="150"/>
      <c r="N105" s="153"/>
      <c r="O105" s="153"/>
      <c r="P105" s="303"/>
      <c r="Q105" s="303"/>
      <c r="R105" s="240"/>
    </row>
    <row r="106" spans="1:18" s="34" customFormat="1" ht="12.75" customHeight="1">
      <c r="A106" s="112"/>
      <c r="B106" s="26" t="s">
        <v>552</v>
      </c>
      <c r="C106" s="22" t="s">
        <v>566</v>
      </c>
      <c r="D106" s="80">
        <v>1500</v>
      </c>
      <c r="E106" s="80">
        <v>100</v>
      </c>
      <c r="F106" s="80"/>
      <c r="G106" s="153">
        <f t="shared" si="29"/>
        <v>1600</v>
      </c>
      <c r="H106" s="80">
        <f t="shared" si="30"/>
        <v>1600</v>
      </c>
      <c r="I106" s="80"/>
      <c r="J106" s="149">
        <f t="shared" si="31"/>
        <v>1600</v>
      </c>
      <c r="K106" s="150"/>
      <c r="L106" s="150"/>
      <c r="M106" s="150"/>
      <c r="N106" s="153"/>
      <c r="O106" s="153"/>
      <c r="P106" s="303"/>
      <c r="Q106" s="303"/>
      <c r="R106" s="240"/>
    </row>
    <row r="107" spans="1:18" s="34" customFormat="1" ht="12.75" customHeight="1">
      <c r="A107" s="112"/>
      <c r="B107" s="26" t="s">
        <v>553</v>
      </c>
      <c r="C107" s="22" t="s">
        <v>567</v>
      </c>
      <c r="D107" s="80">
        <v>5000</v>
      </c>
      <c r="E107" s="80">
        <v>2000</v>
      </c>
      <c r="F107" s="80"/>
      <c r="G107" s="153">
        <f t="shared" si="29"/>
        <v>7000</v>
      </c>
      <c r="H107" s="80">
        <f t="shared" si="30"/>
        <v>7000</v>
      </c>
      <c r="I107" s="80"/>
      <c r="J107" s="149">
        <f t="shared" si="31"/>
        <v>7000</v>
      </c>
      <c r="K107" s="150"/>
      <c r="L107" s="150"/>
      <c r="M107" s="150"/>
      <c r="N107" s="153"/>
      <c r="O107" s="153"/>
      <c r="P107" s="303"/>
      <c r="Q107" s="303"/>
      <c r="R107" s="240"/>
    </row>
    <row r="108" spans="1:18" s="33" customFormat="1" ht="15.75" customHeight="1">
      <c r="A108" s="110" t="s">
        <v>415</v>
      </c>
      <c r="B108" s="106"/>
      <c r="C108" s="65" t="s">
        <v>416</v>
      </c>
      <c r="D108" s="147">
        <f aca="true" t="shared" si="32" ref="D108:N108">SUM(D109:D133)</f>
        <v>3149075</v>
      </c>
      <c r="E108" s="147">
        <f t="shared" si="32"/>
        <v>84339</v>
      </c>
      <c r="F108" s="147">
        <f t="shared" si="32"/>
        <v>85690</v>
      </c>
      <c r="G108" s="147">
        <f t="shared" si="32"/>
        <v>3147724</v>
      </c>
      <c r="H108" s="147">
        <f t="shared" si="32"/>
        <v>3147724</v>
      </c>
      <c r="I108" s="147">
        <f t="shared" si="32"/>
        <v>2415677</v>
      </c>
      <c r="J108" s="147">
        <f t="shared" si="32"/>
        <v>728741</v>
      </c>
      <c r="K108" s="147">
        <f t="shared" si="32"/>
        <v>0</v>
      </c>
      <c r="L108" s="147">
        <f t="shared" si="32"/>
        <v>2000</v>
      </c>
      <c r="M108" s="147">
        <f t="shared" si="32"/>
        <v>1306</v>
      </c>
      <c r="N108" s="147">
        <f t="shared" si="32"/>
        <v>0</v>
      </c>
      <c r="O108" s="147"/>
      <c r="P108" s="147">
        <f>SUM(P109:P133)</f>
        <v>0</v>
      </c>
      <c r="Q108" s="147">
        <f>SUM(Q109:Q133)</f>
        <v>0</v>
      </c>
      <c r="R108" s="148">
        <f>SUM(R109:R133)</f>
        <v>0</v>
      </c>
    </row>
    <row r="109" spans="1:18" s="33" customFormat="1" ht="34.5" customHeight="1">
      <c r="A109" s="166"/>
      <c r="B109" s="159" t="s">
        <v>501</v>
      </c>
      <c r="C109" s="162" t="s">
        <v>509</v>
      </c>
      <c r="D109" s="158">
        <v>1306</v>
      </c>
      <c r="E109" s="158"/>
      <c r="F109" s="158"/>
      <c r="G109" s="158">
        <f aca="true" t="shared" si="33" ref="G109:G133">D109+E109-F109</f>
        <v>1306</v>
      </c>
      <c r="H109" s="158">
        <f aca="true" t="shared" si="34" ref="H109:H133">G109</f>
        <v>1306</v>
      </c>
      <c r="I109" s="158"/>
      <c r="J109" s="158"/>
      <c r="K109" s="158"/>
      <c r="L109" s="158"/>
      <c r="M109" s="158">
        <f>H109</f>
        <v>1306</v>
      </c>
      <c r="N109" s="158"/>
      <c r="O109" s="158"/>
      <c r="P109" s="158"/>
      <c r="Q109" s="158"/>
      <c r="R109" s="173"/>
    </row>
    <row r="110" spans="1:18" s="34" customFormat="1" ht="14.25" customHeight="1">
      <c r="A110" s="112"/>
      <c r="B110" s="26" t="s">
        <v>973</v>
      </c>
      <c r="C110" s="63" t="s">
        <v>104</v>
      </c>
      <c r="D110" s="80">
        <v>2000</v>
      </c>
      <c r="E110" s="80"/>
      <c r="F110" s="80"/>
      <c r="G110" s="158">
        <f t="shared" si="33"/>
        <v>2000</v>
      </c>
      <c r="H110" s="158">
        <f t="shared" si="34"/>
        <v>2000</v>
      </c>
      <c r="I110" s="80">
        <v>0</v>
      </c>
      <c r="J110" s="149"/>
      <c r="K110" s="150"/>
      <c r="L110" s="150">
        <f>H110</f>
        <v>2000</v>
      </c>
      <c r="M110" s="150"/>
      <c r="N110" s="153"/>
      <c r="O110" s="153"/>
      <c r="P110" s="303"/>
      <c r="Q110" s="303"/>
      <c r="R110" s="240"/>
    </row>
    <row r="111" spans="1:18" s="34" customFormat="1" ht="13.5" customHeight="1">
      <c r="A111" s="112"/>
      <c r="B111" s="26" t="s">
        <v>342</v>
      </c>
      <c r="C111" s="22" t="s">
        <v>343</v>
      </c>
      <c r="D111" s="80">
        <v>2037420</v>
      </c>
      <c r="E111" s="80"/>
      <c r="F111" s="80">
        <v>73600</v>
      </c>
      <c r="G111" s="158">
        <f t="shared" si="33"/>
        <v>1963820</v>
      </c>
      <c r="H111" s="158">
        <f t="shared" si="34"/>
        <v>1963820</v>
      </c>
      <c r="I111" s="80">
        <f>H111</f>
        <v>1963820</v>
      </c>
      <c r="J111" s="149"/>
      <c r="K111" s="150"/>
      <c r="L111" s="150"/>
      <c r="M111" s="150"/>
      <c r="N111" s="153"/>
      <c r="O111" s="153"/>
      <c r="P111" s="303"/>
      <c r="Q111" s="303"/>
      <c r="R111" s="240"/>
    </row>
    <row r="112" spans="1:18" s="34" customFormat="1" ht="14.25" customHeight="1">
      <c r="A112" s="112"/>
      <c r="B112" s="26" t="s">
        <v>346</v>
      </c>
      <c r="C112" s="22" t="s">
        <v>347</v>
      </c>
      <c r="D112" s="80">
        <v>140438</v>
      </c>
      <c r="E112" s="80"/>
      <c r="F112" s="80"/>
      <c r="G112" s="158">
        <f t="shared" si="33"/>
        <v>140438</v>
      </c>
      <c r="H112" s="158">
        <f t="shared" si="34"/>
        <v>140438</v>
      </c>
      <c r="I112" s="80">
        <f>H112</f>
        <v>140438</v>
      </c>
      <c r="J112" s="149"/>
      <c r="K112" s="150"/>
      <c r="L112" s="150"/>
      <c r="M112" s="150"/>
      <c r="N112" s="153"/>
      <c r="O112" s="153"/>
      <c r="P112" s="303"/>
      <c r="Q112" s="303"/>
      <c r="R112" s="240"/>
    </row>
    <row r="113" spans="1:18" s="34" customFormat="1" ht="15" customHeight="1">
      <c r="A113" s="112"/>
      <c r="B113" s="116" t="s">
        <v>402</v>
      </c>
      <c r="C113" s="22" t="s">
        <v>17</v>
      </c>
      <c r="D113" s="80">
        <v>200468</v>
      </c>
      <c r="E113" s="80">
        <v>40013</v>
      </c>
      <c r="F113" s="80"/>
      <c r="G113" s="158">
        <f t="shared" si="33"/>
        <v>240481</v>
      </c>
      <c r="H113" s="158">
        <f t="shared" si="34"/>
        <v>240481</v>
      </c>
      <c r="I113" s="80">
        <f>H113</f>
        <v>240481</v>
      </c>
      <c r="J113" s="149"/>
      <c r="K113" s="150"/>
      <c r="L113" s="150"/>
      <c r="M113" s="150"/>
      <c r="N113" s="153"/>
      <c r="O113" s="153"/>
      <c r="P113" s="303"/>
      <c r="Q113" s="303"/>
      <c r="R113" s="240"/>
    </row>
    <row r="114" spans="1:18" s="34" customFormat="1" ht="15" customHeight="1">
      <c r="A114" s="112"/>
      <c r="B114" s="116" t="s">
        <v>348</v>
      </c>
      <c r="C114" s="22" t="s">
        <v>306</v>
      </c>
      <c r="D114" s="80">
        <v>40545</v>
      </c>
      <c r="E114" s="80"/>
      <c r="F114" s="80"/>
      <c r="G114" s="158">
        <f t="shared" si="33"/>
        <v>40545</v>
      </c>
      <c r="H114" s="158">
        <f t="shared" si="34"/>
        <v>40545</v>
      </c>
      <c r="I114" s="80">
        <f>H114</f>
        <v>40545</v>
      </c>
      <c r="J114" s="149"/>
      <c r="K114" s="150"/>
      <c r="L114" s="150"/>
      <c r="M114" s="150"/>
      <c r="N114" s="153"/>
      <c r="O114" s="153"/>
      <c r="P114" s="303"/>
      <c r="Q114" s="303"/>
      <c r="R114" s="240"/>
    </row>
    <row r="115" spans="1:18" s="34" customFormat="1" ht="15.75" customHeight="1">
      <c r="A115" s="112"/>
      <c r="B115" s="116" t="s">
        <v>865</v>
      </c>
      <c r="C115" s="22" t="s">
        <v>866</v>
      </c>
      <c r="D115" s="80">
        <v>40393</v>
      </c>
      <c r="E115" s="80"/>
      <c r="F115" s="80">
        <v>10000</v>
      </c>
      <c r="G115" s="158">
        <f t="shared" si="33"/>
        <v>30393</v>
      </c>
      <c r="H115" s="158">
        <f t="shared" si="34"/>
        <v>30393</v>
      </c>
      <c r="I115" s="80">
        <f>H115</f>
        <v>30393</v>
      </c>
      <c r="J115" s="149"/>
      <c r="K115" s="150"/>
      <c r="L115" s="150"/>
      <c r="M115" s="150"/>
      <c r="N115" s="153"/>
      <c r="O115" s="153"/>
      <c r="P115" s="303"/>
      <c r="Q115" s="303"/>
      <c r="R115" s="240"/>
    </row>
    <row r="116" spans="1:18" s="34" customFormat="1" ht="15.75" customHeight="1">
      <c r="A116" s="112"/>
      <c r="B116" s="26" t="s">
        <v>350</v>
      </c>
      <c r="C116" s="22" t="s">
        <v>351</v>
      </c>
      <c r="D116" s="80">
        <v>57000</v>
      </c>
      <c r="E116" s="80">
        <v>3000</v>
      </c>
      <c r="F116" s="80"/>
      <c r="G116" s="158">
        <f t="shared" si="33"/>
        <v>60000</v>
      </c>
      <c r="H116" s="158">
        <f t="shared" si="34"/>
        <v>60000</v>
      </c>
      <c r="I116" s="80">
        <v>0</v>
      </c>
      <c r="J116" s="149">
        <f>H116</f>
        <v>60000</v>
      </c>
      <c r="K116" s="150"/>
      <c r="L116" s="150"/>
      <c r="M116" s="150"/>
      <c r="N116" s="153"/>
      <c r="O116" s="153"/>
      <c r="P116" s="303"/>
      <c r="Q116" s="303"/>
      <c r="R116" s="240"/>
    </row>
    <row r="117" spans="1:18" s="34" customFormat="1" ht="15.75" customHeight="1">
      <c r="A117" s="112"/>
      <c r="B117" s="26" t="s">
        <v>352</v>
      </c>
      <c r="C117" s="22" t="s">
        <v>441</v>
      </c>
      <c r="D117" s="80">
        <v>65000</v>
      </c>
      <c r="E117" s="80"/>
      <c r="F117" s="80"/>
      <c r="G117" s="158">
        <f t="shared" si="33"/>
        <v>65000</v>
      </c>
      <c r="H117" s="158">
        <f t="shared" si="34"/>
        <v>65000</v>
      </c>
      <c r="I117" s="80">
        <v>0</v>
      </c>
      <c r="J117" s="149">
        <f aca="true" t="shared" si="35" ref="J117:J133">H117</f>
        <v>65000</v>
      </c>
      <c r="K117" s="150"/>
      <c r="L117" s="150"/>
      <c r="M117" s="150"/>
      <c r="N117" s="153"/>
      <c r="O117" s="153"/>
      <c r="P117" s="303"/>
      <c r="Q117" s="303"/>
      <c r="R117" s="240"/>
    </row>
    <row r="118" spans="1:18" s="34" customFormat="1" ht="15.75" customHeight="1">
      <c r="A118" s="112"/>
      <c r="B118" s="26" t="s">
        <v>354</v>
      </c>
      <c r="C118" s="22" t="s">
        <v>442</v>
      </c>
      <c r="D118" s="80">
        <v>1000</v>
      </c>
      <c r="E118" s="80"/>
      <c r="F118" s="80"/>
      <c r="G118" s="158">
        <f t="shared" si="33"/>
        <v>1000</v>
      </c>
      <c r="H118" s="158">
        <f t="shared" si="34"/>
        <v>1000</v>
      </c>
      <c r="I118" s="80"/>
      <c r="J118" s="149">
        <f t="shared" si="35"/>
        <v>1000</v>
      </c>
      <c r="K118" s="150"/>
      <c r="L118" s="150"/>
      <c r="M118" s="150"/>
      <c r="N118" s="153"/>
      <c r="O118" s="153"/>
      <c r="P118" s="303"/>
      <c r="Q118" s="303"/>
      <c r="R118" s="240"/>
    </row>
    <row r="119" spans="1:18" s="34" customFormat="1" ht="15.75" customHeight="1">
      <c r="A119" s="112"/>
      <c r="B119" s="26" t="s">
        <v>425</v>
      </c>
      <c r="C119" s="22" t="s">
        <v>429</v>
      </c>
      <c r="D119" s="80">
        <v>2250</v>
      </c>
      <c r="E119" s="80"/>
      <c r="F119" s="80"/>
      <c r="G119" s="158">
        <f t="shared" si="33"/>
        <v>2250</v>
      </c>
      <c r="H119" s="158">
        <f t="shared" si="34"/>
        <v>2250</v>
      </c>
      <c r="I119" s="80">
        <v>0</v>
      </c>
      <c r="J119" s="149">
        <f t="shared" si="35"/>
        <v>2250</v>
      </c>
      <c r="K119" s="150"/>
      <c r="L119" s="150"/>
      <c r="M119" s="150"/>
      <c r="N119" s="153"/>
      <c r="O119" s="153"/>
      <c r="P119" s="303"/>
      <c r="Q119" s="303"/>
      <c r="R119" s="240"/>
    </row>
    <row r="120" spans="1:18" s="34" customFormat="1" ht="13.5" customHeight="1">
      <c r="A120" s="112"/>
      <c r="B120" s="26" t="s">
        <v>355</v>
      </c>
      <c r="C120" s="22" t="s">
        <v>443</v>
      </c>
      <c r="D120" s="80">
        <v>440267</v>
      </c>
      <c r="E120" s="80">
        <v>30000</v>
      </c>
      <c r="F120" s="80"/>
      <c r="G120" s="158">
        <f t="shared" si="33"/>
        <v>470267</v>
      </c>
      <c r="H120" s="158">
        <f t="shared" si="34"/>
        <v>470267</v>
      </c>
      <c r="I120" s="80">
        <v>0</v>
      </c>
      <c r="J120" s="149">
        <f t="shared" si="35"/>
        <v>470267</v>
      </c>
      <c r="K120" s="150"/>
      <c r="L120" s="150"/>
      <c r="M120" s="150"/>
      <c r="N120" s="153"/>
      <c r="O120" s="153"/>
      <c r="P120" s="303"/>
      <c r="Q120" s="303"/>
      <c r="R120" s="240"/>
    </row>
    <row r="121" spans="1:18" s="34" customFormat="1" ht="13.5" customHeight="1">
      <c r="A121" s="112"/>
      <c r="B121" s="26" t="s">
        <v>867</v>
      </c>
      <c r="C121" s="22" t="s">
        <v>753</v>
      </c>
      <c r="D121" s="80">
        <v>2928</v>
      </c>
      <c r="E121" s="80">
        <v>293</v>
      </c>
      <c r="F121" s="80"/>
      <c r="G121" s="158">
        <f t="shared" si="33"/>
        <v>3221</v>
      </c>
      <c r="H121" s="158">
        <f t="shared" si="34"/>
        <v>3221</v>
      </c>
      <c r="I121" s="80">
        <v>0</v>
      </c>
      <c r="J121" s="149">
        <f t="shared" si="35"/>
        <v>3221</v>
      </c>
      <c r="K121" s="150"/>
      <c r="L121" s="150"/>
      <c r="M121" s="150"/>
      <c r="N121" s="153"/>
      <c r="O121" s="153"/>
      <c r="P121" s="303"/>
      <c r="Q121" s="303"/>
      <c r="R121" s="240"/>
    </row>
    <row r="122" spans="1:18" s="34" customFormat="1" ht="13.5" customHeight="1">
      <c r="A122" s="112"/>
      <c r="B122" s="26" t="s">
        <v>568</v>
      </c>
      <c r="C122" s="22" t="s">
        <v>570</v>
      </c>
      <c r="D122" s="80">
        <v>10000</v>
      </c>
      <c r="E122" s="80"/>
      <c r="F122" s="80"/>
      <c r="G122" s="158">
        <f t="shared" si="33"/>
        <v>10000</v>
      </c>
      <c r="H122" s="158">
        <f t="shared" si="34"/>
        <v>10000</v>
      </c>
      <c r="I122" s="80"/>
      <c r="J122" s="149">
        <f t="shared" si="35"/>
        <v>10000</v>
      </c>
      <c r="K122" s="150"/>
      <c r="L122" s="150"/>
      <c r="M122" s="150"/>
      <c r="N122" s="153"/>
      <c r="O122" s="153"/>
      <c r="P122" s="303"/>
      <c r="Q122" s="303"/>
      <c r="R122" s="240"/>
    </row>
    <row r="123" spans="1:18" s="34" customFormat="1" ht="13.5" customHeight="1">
      <c r="A123" s="112"/>
      <c r="B123" s="26" t="s">
        <v>550</v>
      </c>
      <c r="C123" s="22" t="s">
        <v>554</v>
      </c>
      <c r="D123" s="80">
        <v>9000</v>
      </c>
      <c r="E123" s="80"/>
      <c r="F123" s="80"/>
      <c r="G123" s="158">
        <f t="shared" si="33"/>
        <v>9000</v>
      </c>
      <c r="H123" s="158">
        <f t="shared" si="34"/>
        <v>9000</v>
      </c>
      <c r="I123" s="80"/>
      <c r="J123" s="149">
        <f t="shared" si="35"/>
        <v>9000</v>
      </c>
      <c r="K123" s="150"/>
      <c r="L123" s="150"/>
      <c r="M123" s="150"/>
      <c r="N123" s="153"/>
      <c r="O123" s="153"/>
      <c r="P123" s="303"/>
      <c r="Q123" s="303"/>
      <c r="R123" s="240"/>
    </row>
    <row r="124" spans="1:18" s="34" customFormat="1" ht="13.5" customHeight="1">
      <c r="A124" s="112"/>
      <c r="B124" s="26" t="s">
        <v>569</v>
      </c>
      <c r="C124" s="22" t="s">
        <v>571</v>
      </c>
      <c r="D124" s="80">
        <v>600</v>
      </c>
      <c r="E124" s="80"/>
      <c r="F124" s="80"/>
      <c r="G124" s="158">
        <f t="shared" si="33"/>
        <v>600</v>
      </c>
      <c r="H124" s="158">
        <f t="shared" si="34"/>
        <v>600</v>
      </c>
      <c r="I124" s="80"/>
      <c r="J124" s="149">
        <f t="shared" si="35"/>
        <v>600</v>
      </c>
      <c r="K124" s="150"/>
      <c r="L124" s="150"/>
      <c r="M124" s="150"/>
      <c r="N124" s="153"/>
      <c r="O124" s="153"/>
      <c r="P124" s="303"/>
      <c r="Q124" s="303"/>
      <c r="R124" s="240"/>
    </row>
    <row r="125" spans="1:18" s="34" customFormat="1" ht="14.25" customHeight="1">
      <c r="A125" s="112"/>
      <c r="B125" s="26" t="s">
        <v>357</v>
      </c>
      <c r="C125" s="22" t="s">
        <v>358</v>
      </c>
      <c r="D125" s="80">
        <v>8500</v>
      </c>
      <c r="E125" s="80"/>
      <c r="F125" s="80"/>
      <c r="G125" s="158">
        <f t="shared" si="33"/>
        <v>8500</v>
      </c>
      <c r="H125" s="158">
        <f t="shared" si="34"/>
        <v>8500</v>
      </c>
      <c r="I125" s="80">
        <v>0</v>
      </c>
      <c r="J125" s="149">
        <f t="shared" si="35"/>
        <v>8500</v>
      </c>
      <c r="K125" s="150"/>
      <c r="L125" s="150"/>
      <c r="M125" s="150"/>
      <c r="N125" s="153"/>
      <c r="O125" s="153"/>
      <c r="P125" s="303"/>
      <c r="Q125" s="303"/>
      <c r="R125" s="240"/>
    </row>
    <row r="126" spans="1:18" s="34" customFormat="1" ht="14.25" customHeight="1">
      <c r="A126" s="112"/>
      <c r="B126" s="26" t="s">
        <v>957</v>
      </c>
      <c r="C126" s="22" t="s">
        <v>958</v>
      </c>
      <c r="D126" s="80">
        <v>4000</v>
      </c>
      <c r="E126" s="80"/>
      <c r="F126" s="80">
        <v>2000</v>
      </c>
      <c r="G126" s="158">
        <f t="shared" si="33"/>
        <v>2000</v>
      </c>
      <c r="H126" s="158">
        <f t="shared" si="34"/>
        <v>2000</v>
      </c>
      <c r="I126" s="80">
        <v>0</v>
      </c>
      <c r="J126" s="149">
        <f t="shared" si="35"/>
        <v>2000</v>
      </c>
      <c r="K126" s="150"/>
      <c r="L126" s="150"/>
      <c r="M126" s="150"/>
      <c r="N126" s="153"/>
      <c r="O126" s="153"/>
      <c r="P126" s="303"/>
      <c r="Q126" s="303"/>
      <c r="R126" s="240"/>
    </row>
    <row r="127" spans="1:18" s="34" customFormat="1" ht="15.75" customHeight="1">
      <c r="A127" s="112"/>
      <c r="B127" s="26" t="s">
        <v>359</v>
      </c>
      <c r="C127" s="22" t="s">
        <v>360</v>
      </c>
      <c r="D127" s="80">
        <v>1680</v>
      </c>
      <c r="E127" s="80"/>
      <c r="F127" s="80"/>
      <c r="G127" s="158">
        <f t="shared" si="33"/>
        <v>1680</v>
      </c>
      <c r="H127" s="158">
        <f t="shared" si="34"/>
        <v>1680</v>
      </c>
      <c r="I127" s="80">
        <v>0</v>
      </c>
      <c r="J127" s="149">
        <f t="shared" si="35"/>
        <v>1680</v>
      </c>
      <c r="K127" s="150"/>
      <c r="L127" s="150"/>
      <c r="M127" s="150"/>
      <c r="N127" s="153"/>
      <c r="O127" s="153"/>
      <c r="P127" s="303"/>
      <c r="Q127" s="303"/>
      <c r="R127" s="240"/>
    </row>
    <row r="128" spans="1:18" s="34" customFormat="1" ht="15.75" customHeight="1">
      <c r="A128" s="112"/>
      <c r="B128" s="26" t="s">
        <v>361</v>
      </c>
      <c r="C128" s="22" t="s">
        <v>362</v>
      </c>
      <c r="D128" s="80">
        <v>47300</v>
      </c>
      <c r="E128" s="80"/>
      <c r="F128" s="80"/>
      <c r="G128" s="158">
        <f t="shared" si="33"/>
        <v>47300</v>
      </c>
      <c r="H128" s="158">
        <f t="shared" si="34"/>
        <v>47300</v>
      </c>
      <c r="I128" s="80">
        <v>0</v>
      </c>
      <c r="J128" s="149">
        <f t="shared" si="35"/>
        <v>47300</v>
      </c>
      <c r="K128" s="150"/>
      <c r="L128" s="150"/>
      <c r="M128" s="150"/>
      <c r="N128" s="153"/>
      <c r="O128" s="153"/>
      <c r="P128" s="303"/>
      <c r="Q128" s="303"/>
      <c r="R128" s="240"/>
    </row>
    <row r="129" spans="1:18" s="34" customFormat="1" ht="15.75" customHeight="1">
      <c r="A129" s="113"/>
      <c r="B129" s="116" t="s">
        <v>375</v>
      </c>
      <c r="C129" s="22" t="s">
        <v>376</v>
      </c>
      <c r="D129" s="80">
        <v>90</v>
      </c>
      <c r="E129" s="80"/>
      <c r="F129" s="80">
        <v>90</v>
      </c>
      <c r="G129" s="158">
        <f t="shared" si="33"/>
        <v>0</v>
      </c>
      <c r="H129" s="158">
        <f t="shared" si="34"/>
        <v>0</v>
      </c>
      <c r="I129" s="80">
        <v>0</v>
      </c>
      <c r="J129" s="149">
        <f t="shared" si="35"/>
        <v>0</v>
      </c>
      <c r="K129" s="150"/>
      <c r="L129" s="150"/>
      <c r="M129" s="150"/>
      <c r="N129" s="153"/>
      <c r="O129" s="153"/>
      <c r="P129" s="303"/>
      <c r="Q129" s="303"/>
      <c r="R129" s="240"/>
    </row>
    <row r="130" spans="1:18" s="34" customFormat="1" ht="16.5" customHeight="1">
      <c r="A130" s="113"/>
      <c r="B130" s="116" t="s">
        <v>873</v>
      </c>
      <c r="C130" s="22" t="s">
        <v>761</v>
      </c>
      <c r="D130" s="80">
        <v>700</v>
      </c>
      <c r="E130" s="80"/>
      <c r="F130" s="80"/>
      <c r="G130" s="158">
        <f t="shared" si="33"/>
        <v>700</v>
      </c>
      <c r="H130" s="158">
        <f t="shared" si="34"/>
        <v>700</v>
      </c>
      <c r="I130" s="80">
        <v>0</v>
      </c>
      <c r="J130" s="149">
        <f t="shared" si="35"/>
        <v>700</v>
      </c>
      <c r="K130" s="150"/>
      <c r="L130" s="150"/>
      <c r="M130" s="150"/>
      <c r="N130" s="153"/>
      <c r="O130" s="153"/>
      <c r="P130" s="303"/>
      <c r="Q130" s="303"/>
      <c r="R130" s="240"/>
    </row>
    <row r="131" spans="1:18" s="34" customFormat="1" ht="13.5" customHeight="1">
      <c r="A131" s="113"/>
      <c r="B131" s="116" t="s">
        <v>551</v>
      </c>
      <c r="C131" s="22" t="s">
        <v>565</v>
      </c>
      <c r="D131" s="80">
        <v>12000</v>
      </c>
      <c r="E131" s="80"/>
      <c r="F131" s="80"/>
      <c r="G131" s="158">
        <f t="shared" si="33"/>
        <v>12000</v>
      </c>
      <c r="H131" s="158">
        <f t="shared" si="34"/>
        <v>12000</v>
      </c>
      <c r="I131" s="80"/>
      <c r="J131" s="149">
        <f t="shared" si="35"/>
        <v>12000</v>
      </c>
      <c r="K131" s="150"/>
      <c r="L131" s="150"/>
      <c r="M131" s="150"/>
      <c r="N131" s="153"/>
      <c r="O131" s="153"/>
      <c r="P131" s="303"/>
      <c r="Q131" s="303"/>
      <c r="R131" s="240"/>
    </row>
    <row r="132" spans="1:18" s="34" customFormat="1" ht="13.5" customHeight="1">
      <c r="A132" s="113"/>
      <c r="B132" s="116" t="s">
        <v>552</v>
      </c>
      <c r="C132" s="22" t="s">
        <v>566</v>
      </c>
      <c r="D132" s="80">
        <v>4000</v>
      </c>
      <c r="E132" s="80">
        <v>500</v>
      </c>
      <c r="F132" s="80"/>
      <c r="G132" s="158">
        <f t="shared" si="33"/>
        <v>4500</v>
      </c>
      <c r="H132" s="158">
        <f t="shared" si="34"/>
        <v>4500</v>
      </c>
      <c r="I132" s="80"/>
      <c r="J132" s="149">
        <f t="shared" si="35"/>
        <v>4500</v>
      </c>
      <c r="K132" s="150"/>
      <c r="L132" s="150"/>
      <c r="M132" s="150"/>
      <c r="N132" s="153"/>
      <c r="O132" s="153"/>
      <c r="P132" s="303"/>
      <c r="Q132" s="303"/>
      <c r="R132" s="240"/>
    </row>
    <row r="133" spans="1:18" s="34" customFormat="1" ht="13.5" customHeight="1">
      <c r="A133" s="113"/>
      <c r="B133" s="116" t="s">
        <v>553</v>
      </c>
      <c r="C133" s="22" t="s">
        <v>567</v>
      </c>
      <c r="D133" s="80">
        <v>20190</v>
      </c>
      <c r="E133" s="80">
        <v>10533</v>
      </c>
      <c r="F133" s="80"/>
      <c r="G133" s="158">
        <f t="shared" si="33"/>
        <v>30723</v>
      </c>
      <c r="H133" s="158">
        <f t="shared" si="34"/>
        <v>30723</v>
      </c>
      <c r="I133" s="80"/>
      <c r="J133" s="149">
        <f t="shared" si="35"/>
        <v>30723</v>
      </c>
      <c r="K133" s="150"/>
      <c r="L133" s="150"/>
      <c r="M133" s="150"/>
      <c r="N133" s="153"/>
      <c r="O133" s="153"/>
      <c r="P133" s="303"/>
      <c r="Q133" s="303"/>
      <c r="R133" s="240"/>
    </row>
    <row r="134" spans="1:18" s="34" customFormat="1" ht="15" customHeight="1">
      <c r="A134" s="110" t="s">
        <v>417</v>
      </c>
      <c r="B134" s="106"/>
      <c r="C134" s="65" t="s">
        <v>488</v>
      </c>
      <c r="D134" s="147">
        <f aca="true" t="shared" si="36" ref="D134:N134">SUM(D135:D137)</f>
        <v>10455</v>
      </c>
      <c r="E134" s="147">
        <f t="shared" si="36"/>
        <v>0</v>
      </c>
      <c r="F134" s="147">
        <f t="shared" si="36"/>
        <v>0</v>
      </c>
      <c r="G134" s="147">
        <f t="shared" si="36"/>
        <v>10455</v>
      </c>
      <c r="H134" s="147">
        <f t="shared" si="36"/>
        <v>10455</v>
      </c>
      <c r="I134" s="147">
        <f t="shared" si="36"/>
        <v>3315</v>
      </c>
      <c r="J134" s="147">
        <f t="shared" si="36"/>
        <v>0</v>
      </c>
      <c r="K134" s="147">
        <f t="shared" si="36"/>
        <v>0</v>
      </c>
      <c r="L134" s="147">
        <f t="shared" si="36"/>
        <v>7140</v>
      </c>
      <c r="M134" s="147">
        <f t="shared" si="36"/>
        <v>0</v>
      </c>
      <c r="N134" s="147">
        <f t="shared" si="36"/>
        <v>0</v>
      </c>
      <c r="O134" s="147"/>
      <c r="P134" s="147">
        <f>SUM(P135:P137)</f>
        <v>0</v>
      </c>
      <c r="Q134" s="147">
        <f>SUM(Q135:Q137)</f>
        <v>0</v>
      </c>
      <c r="R134" s="148">
        <f>SUM(R135:R137)</f>
        <v>0</v>
      </c>
    </row>
    <row r="135" spans="1:18" s="34" customFormat="1" ht="16.5" customHeight="1">
      <c r="A135" s="113"/>
      <c r="B135" s="26" t="s">
        <v>341</v>
      </c>
      <c r="C135" s="23" t="s">
        <v>106</v>
      </c>
      <c r="D135" s="80">
        <v>7140</v>
      </c>
      <c r="E135" s="80"/>
      <c r="F135" s="80"/>
      <c r="G135" s="153">
        <f>D135+E135-F135</f>
        <v>7140</v>
      </c>
      <c r="H135" s="80">
        <f>G135</f>
        <v>7140</v>
      </c>
      <c r="I135" s="80"/>
      <c r="J135" s="149">
        <v>0</v>
      </c>
      <c r="K135" s="150">
        <v>0</v>
      </c>
      <c r="L135" s="150">
        <f>H135</f>
        <v>7140</v>
      </c>
      <c r="M135" s="150"/>
      <c r="N135" s="153"/>
      <c r="O135" s="153"/>
      <c r="P135" s="303"/>
      <c r="Q135" s="303"/>
      <c r="R135" s="240"/>
    </row>
    <row r="136" spans="1:18" s="34" customFormat="1" ht="15.75" customHeight="1">
      <c r="A136" s="112"/>
      <c r="B136" s="26" t="s">
        <v>372</v>
      </c>
      <c r="C136" s="22" t="s">
        <v>17</v>
      </c>
      <c r="D136" s="80">
        <v>435</v>
      </c>
      <c r="E136" s="80"/>
      <c r="F136" s="80"/>
      <c r="G136" s="153">
        <f>D136+E136-F136</f>
        <v>435</v>
      </c>
      <c r="H136" s="80">
        <f>G136</f>
        <v>435</v>
      </c>
      <c r="I136" s="80">
        <f>H136</f>
        <v>435</v>
      </c>
      <c r="J136" s="149"/>
      <c r="K136" s="150">
        <v>0</v>
      </c>
      <c r="L136" s="150"/>
      <c r="M136" s="150"/>
      <c r="N136" s="153"/>
      <c r="O136" s="153"/>
      <c r="P136" s="303"/>
      <c r="Q136" s="303"/>
      <c r="R136" s="240"/>
    </row>
    <row r="137" spans="1:18" s="34" customFormat="1" ht="15.75" customHeight="1">
      <c r="A137" s="112"/>
      <c r="B137" s="26" t="s">
        <v>865</v>
      </c>
      <c r="C137" s="22" t="s">
        <v>866</v>
      </c>
      <c r="D137" s="80">
        <v>2880</v>
      </c>
      <c r="E137" s="80"/>
      <c r="F137" s="80"/>
      <c r="G137" s="153">
        <f>D137+E137-F137</f>
        <v>2880</v>
      </c>
      <c r="H137" s="80">
        <f>G137</f>
        <v>2880</v>
      </c>
      <c r="I137" s="80">
        <f>H137</f>
        <v>2880</v>
      </c>
      <c r="J137" s="149">
        <v>0</v>
      </c>
      <c r="K137" s="150">
        <v>0</v>
      </c>
      <c r="L137" s="150"/>
      <c r="M137" s="150"/>
      <c r="N137" s="153"/>
      <c r="O137" s="153"/>
      <c r="P137" s="303"/>
      <c r="Q137" s="303"/>
      <c r="R137" s="240"/>
    </row>
    <row r="138" spans="1:18" s="33" customFormat="1" ht="24.75" customHeight="1">
      <c r="A138" s="110" t="s">
        <v>602</v>
      </c>
      <c r="B138" s="106"/>
      <c r="C138" s="65" t="s">
        <v>603</v>
      </c>
      <c r="D138" s="147">
        <f>SUM(D139:D149)</f>
        <v>234555</v>
      </c>
      <c r="E138" s="147">
        <f aca="true" t="shared" si="37" ref="E138:R138">SUM(E139:E149)</f>
        <v>0</v>
      </c>
      <c r="F138" s="147">
        <f t="shared" si="37"/>
        <v>500</v>
      </c>
      <c r="G138" s="147">
        <f t="shared" si="37"/>
        <v>234055</v>
      </c>
      <c r="H138" s="147">
        <f t="shared" si="37"/>
        <v>234055</v>
      </c>
      <c r="I138" s="147">
        <f t="shared" si="37"/>
        <v>4000</v>
      </c>
      <c r="J138" s="147">
        <f t="shared" si="37"/>
        <v>19243</v>
      </c>
      <c r="K138" s="147">
        <f t="shared" si="37"/>
        <v>5000</v>
      </c>
      <c r="L138" s="147">
        <f t="shared" si="37"/>
        <v>0</v>
      </c>
      <c r="M138" s="147">
        <f t="shared" si="37"/>
        <v>205812</v>
      </c>
      <c r="N138" s="147">
        <f t="shared" si="37"/>
        <v>0</v>
      </c>
      <c r="O138" s="147">
        <f t="shared" si="37"/>
        <v>0</v>
      </c>
      <c r="P138" s="147">
        <f t="shared" si="37"/>
        <v>0</v>
      </c>
      <c r="Q138" s="147">
        <f t="shared" si="37"/>
        <v>0</v>
      </c>
      <c r="R138" s="147">
        <f t="shared" si="37"/>
        <v>0</v>
      </c>
    </row>
    <row r="139" spans="1:18" s="33" customFormat="1" ht="35.25" customHeight="1">
      <c r="A139" s="166"/>
      <c r="B139" s="159" t="s">
        <v>171</v>
      </c>
      <c r="C139" s="22" t="s">
        <v>172</v>
      </c>
      <c r="D139" s="158">
        <v>18812</v>
      </c>
      <c r="E139" s="158"/>
      <c r="F139" s="158"/>
      <c r="G139" s="158">
        <f>D139+E139-F139</f>
        <v>18812</v>
      </c>
      <c r="H139" s="158">
        <f>G139</f>
        <v>18812</v>
      </c>
      <c r="I139" s="158"/>
      <c r="J139" s="158"/>
      <c r="K139" s="158"/>
      <c r="L139" s="158"/>
      <c r="M139" s="158">
        <f>H139</f>
        <v>18812</v>
      </c>
      <c r="N139" s="158"/>
      <c r="O139" s="158"/>
      <c r="P139" s="158"/>
      <c r="Q139" s="158"/>
      <c r="R139" s="173"/>
    </row>
    <row r="140" spans="1:18" s="33" customFormat="1" ht="22.5" customHeight="1">
      <c r="A140" s="166"/>
      <c r="B140" s="159" t="s">
        <v>579</v>
      </c>
      <c r="C140" s="22" t="s">
        <v>989</v>
      </c>
      <c r="D140" s="158">
        <v>5000</v>
      </c>
      <c r="E140" s="158"/>
      <c r="F140" s="158"/>
      <c r="G140" s="158">
        <f aca="true" t="shared" si="38" ref="G140:G149">D140+E140-F140</f>
        <v>5000</v>
      </c>
      <c r="H140" s="158">
        <f aca="true" t="shared" si="39" ref="H140:H149">G140</f>
        <v>5000</v>
      </c>
      <c r="I140" s="158"/>
      <c r="J140" s="158"/>
      <c r="K140" s="158">
        <f>H140</f>
        <v>5000</v>
      </c>
      <c r="L140" s="158"/>
      <c r="M140" s="158"/>
      <c r="N140" s="158"/>
      <c r="O140" s="158"/>
      <c r="P140" s="158"/>
      <c r="Q140" s="158"/>
      <c r="R140" s="173"/>
    </row>
    <row r="141" spans="1:18" s="34" customFormat="1" ht="15.75" customHeight="1">
      <c r="A141" s="112"/>
      <c r="B141" s="26" t="s">
        <v>865</v>
      </c>
      <c r="C141" s="22" t="s">
        <v>96</v>
      </c>
      <c r="D141" s="80">
        <v>4000</v>
      </c>
      <c r="E141" s="80"/>
      <c r="F141" s="80"/>
      <c r="G141" s="158">
        <f t="shared" si="38"/>
        <v>4000</v>
      </c>
      <c r="H141" s="158">
        <f t="shared" si="39"/>
        <v>4000</v>
      </c>
      <c r="I141" s="158">
        <f>H141</f>
        <v>4000</v>
      </c>
      <c r="J141" s="149"/>
      <c r="K141" s="150"/>
      <c r="L141" s="150"/>
      <c r="M141" s="158"/>
      <c r="N141" s="153"/>
      <c r="O141" s="153"/>
      <c r="P141" s="303"/>
      <c r="Q141" s="303"/>
      <c r="R141" s="240"/>
    </row>
    <row r="142" spans="1:18" s="34" customFormat="1" ht="15.75" customHeight="1">
      <c r="A142" s="112"/>
      <c r="B142" s="26" t="s">
        <v>990</v>
      </c>
      <c r="C142" s="22" t="s">
        <v>96</v>
      </c>
      <c r="D142" s="80">
        <v>24225</v>
      </c>
      <c r="E142" s="80"/>
      <c r="F142" s="80"/>
      <c r="G142" s="158">
        <f t="shared" si="38"/>
        <v>24225</v>
      </c>
      <c r="H142" s="158">
        <f t="shared" si="39"/>
        <v>24225</v>
      </c>
      <c r="I142" s="158"/>
      <c r="J142" s="149"/>
      <c r="K142" s="150"/>
      <c r="L142" s="150"/>
      <c r="M142" s="158">
        <f>H142</f>
        <v>24225</v>
      </c>
      <c r="N142" s="153"/>
      <c r="O142" s="153"/>
      <c r="P142" s="303"/>
      <c r="Q142" s="303"/>
      <c r="R142" s="240"/>
    </row>
    <row r="143" spans="1:18" s="34" customFormat="1" ht="15.75" customHeight="1">
      <c r="A143" s="112"/>
      <c r="B143" s="26" t="s">
        <v>991</v>
      </c>
      <c r="C143" s="22" t="s">
        <v>96</v>
      </c>
      <c r="D143" s="80">
        <v>4275</v>
      </c>
      <c r="E143" s="80"/>
      <c r="F143" s="80"/>
      <c r="G143" s="158">
        <f t="shared" si="38"/>
        <v>4275</v>
      </c>
      <c r="H143" s="158">
        <f t="shared" si="39"/>
        <v>4275</v>
      </c>
      <c r="I143" s="158"/>
      <c r="J143" s="149"/>
      <c r="K143" s="150"/>
      <c r="L143" s="150"/>
      <c r="M143" s="158">
        <f>H143</f>
        <v>4275</v>
      </c>
      <c r="N143" s="153"/>
      <c r="O143" s="153"/>
      <c r="P143" s="303"/>
      <c r="Q143" s="303"/>
      <c r="R143" s="240"/>
    </row>
    <row r="144" spans="1:18" s="34" customFormat="1" ht="15.75" customHeight="1">
      <c r="A144" s="112"/>
      <c r="B144" s="26" t="s">
        <v>350</v>
      </c>
      <c r="C144" s="22" t="s">
        <v>351</v>
      </c>
      <c r="D144" s="80">
        <v>13193</v>
      </c>
      <c r="E144" s="80"/>
      <c r="F144" s="80">
        <v>200</v>
      </c>
      <c r="G144" s="158">
        <f t="shared" si="38"/>
        <v>12993</v>
      </c>
      <c r="H144" s="158">
        <f t="shared" si="39"/>
        <v>12993</v>
      </c>
      <c r="I144" s="80"/>
      <c r="J144" s="149">
        <f>H144</f>
        <v>12993</v>
      </c>
      <c r="K144" s="150"/>
      <c r="L144" s="150"/>
      <c r="M144" s="158"/>
      <c r="N144" s="153"/>
      <c r="O144" s="153"/>
      <c r="P144" s="303"/>
      <c r="Q144" s="303"/>
      <c r="R144" s="240"/>
    </row>
    <row r="145" spans="1:18" s="42" customFormat="1" ht="15.75" customHeight="1">
      <c r="A145" s="112"/>
      <c r="B145" s="26" t="s">
        <v>355</v>
      </c>
      <c r="C145" s="22" t="s">
        <v>443</v>
      </c>
      <c r="D145" s="80">
        <v>6090</v>
      </c>
      <c r="E145" s="80"/>
      <c r="F145" s="80"/>
      <c r="G145" s="158">
        <f t="shared" si="38"/>
        <v>6090</v>
      </c>
      <c r="H145" s="158">
        <f t="shared" si="39"/>
        <v>6090</v>
      </c>
      <c r="I145" s="80"/>
      <c r="J145" s="149">
        <f>H145</f>
        <v>6090</v>
      </c>
      <c r="K145" s="150"/>
      <c r="L145" s="150"/>
      <c r="M145" s="158"/>
      <c r="N145" s="153"/>
      <c r="O145" s="153"/>
      <c r="P145" s="303"/>
      <c r="Q145" s="303"/>
      <c r="R145" s="240"/>
    </row>
    <row r="146" spans="1:18" s="42" customFormat="1" ht="15.75" customHeight="1">
      <c r="A146" s="112"/>
      <c r="B146" s="26" t="s">
        <v>20</v>
      </c>
      <c r="C146" s="22" t="s">
        <v>443</v>
      </c>
      <c r="D146" s="80">
        <v>134725</v>
      </c>
      <c r="E146" s="80"/>
      <c r="F146" s="80"/>
      <c r="G146" s="158">
        <f t="shared" si="38"/>
        <v>134725</v>
      </c>
      <c r="H146" s="158">
        <f t="shared" si="39"/>
        <v>134725</v>
      </c>
      <c r="I146" s="80"/>
      <c r="J146" s="149"/>
      <c r="K146" s="150"/>
      <c r="L146" s="150"/>
      <c r="M146" s="158">
        <f>H146</f>
        <v>134725</v>
      </c>
      <c r="N146" s="153"/>
      <c r="O146" s="153"/>
      <c r="P146" s="303"/>
      <c r="Q146" s="303"/>
      <c r="R146" s="240"/>
    </row>
    <row r="147" spans="1:18" s="42" customFormat="1" ht="15.75" customHeight="1">
      <c r="A147" s="112"/>
      <c r="B147" s="26" t="s">
        <v>21</v>
      </c>
      <c r="C147" s="22" t="s">
        <v>443</v>
      </c>
      <c r="D147" s="80">
        <v>23775</v>
      </c>
      <c r="E147" s="80"/>
      <c r="F147" s="80"/>
      <c r="G147" s="158">
        <f t="shared" si="38"/>
        <v>23775</v>
      </c>
      <c r="H147" s="158">
        <f t="shared" si="39"/>
        <v>23775</v>
      </c>
      <c r="I147" s="80"/>
      <c r="J147" s="149"/>
      <c r="K147" s="150"/>
      <c r="L147" s="150"/>
      <c r="M147" s="158">
        <f>H147</f>
        <v>23775</v>
      </c>
      <c r="N147" s="153"/>
      <c r="O147" s="153"/>
      <c r="P147" s="303"/>
      <c r="Q147" s="303"/>
      <c r="R147" s="240"/>
    </row>
    <row r="148" spans="1:18" s="42" customFormat="1" ht="15.75" customHeight="1">
      <c r="A148" s="112"/>
      <c r="B148" s="26" t="s">
        <v>569</v>
      </c>
      <c r="C148" s="22" t="s">
        <v>311</v>
      </c>
      <c r="D148" s="80">
        <v>300</v>
      </c>
      <c r="E148" s="80"/>
      <c r="F148" s="80">
        <v>300</v>
      </c>
      <c r="G148" s="158">
        <f t="shared" si="38"/>
        <v>0</v>
      </c>
      <c r="H148" s="158">
        <f t="shared" si="39"/>
        <v>0</v>
      </c>
      <c r="I148" s="80"/>
      <c r="J148" s="149">
        <f>H148</f>
        <v>0</v>
      </c>
      <c r="K148" s="150"/>
      <c r="L148" s="150"/>
      <c r="M148" s="158"/>
      <c r="N148" s="153"/>
      <c r="O148" s="153"/>
      <c r="P148" s="303"/>
      <c r="Q148" s="303"/>
      <c r="R148" s="240"/>
    </row>
    <row r="149" spans="1:18" s="42" customFormat="1" ht="15.75" customHeight="1">
      <c r="A149" s="112"/>
      <c r="B149" s="26" t="s">
        <v>359</v>
      </c>
      <c r="C149" s="22" t="s">
        <v>360</v>
      </c>
      <c r="D149" s="80">
        <v>160</v>
      </c>
      <c r="E149" s="80"/>
      <c r="F149" s="80"/>
      <c r="G149" s="158">
        <f t="shared" si="38"/>
        <v>160</v>
      </c>
      <c r="H149" s="158">
        <f t="shared" si="39"/>
        <v>160</v>
      </c>
      <c r="I149" s="80"/>
      <c r="J149" s="149">
        <f>H149</f>
        <v>160</v>
      </c>
      <c r="K149" s="150"/>
      <c r="L149" s="150"/>
      <c r="M149" s="158"/>
      <c r="N149" s="153"/>
      <c r="O149" s="153"/>
      <c r="P149" s="303"/>
      <c r="Q149" s="303"/>
      <c r="R149" s="240"/>
    </row>
    <row r="150" spans="1:18" s="42" customFormat="1" ht="21" customHeight="1">
      <c r="A150" s="110" t="s">
        <v>420</v>
      </c>
      <c r="B150" s="106"/>
      <c r="C150" s="65" t="s">
        <v>421</v>
      </c>
      <c r="D150" s="147">
        <f>SUM(D151:D153)</f>
        <v>25892</v>
      </c>
      <c r="E150" s="147">
        <f>SUM(E151:E153)</f>
        <v>0</v>
      </c>
      <c r="F150" s="147">
        <f>SUM(F151:F153)</f>
        <v>0</v>
      </c>
      <c r="G150" s="147">
        <f>SUM(G151:G153)</f>
        <v>25892</v>
      </c>
      <c r="H150" s="147">
        <f aca="true" t="shared" si="40" ref="H150:R150">SUM(H151:H153)</f>
        <v>25892</v>
      </c>
      <c r="I150" s="147">
        <f t="shared" si="40"/>
        <v>0</v>
      </c>
      <c r="J150" s="147">
        <f t="shared" si="40"/>
        <v>25892</v>
      </c>
      <c r="K150" s="147">
        <f t="shared" si="40"/>
        <v>0</v>
      </c>
      <c r="L150" s="147">
        <f t="shared" si="40"/>
        <v>0</v>
      </c>
      <c r="M150" s="147">
        <f t="shared" si="40"/>
        <v>0</v>
      </c>
      <c r="N150" s="147">
        <f t="shared" si="40"/>
        <v>0</v>
      </c>
      <c r="O150" s="147"/>
      <c r="P150" s="147">
        <f t="shared" si="40"/>
        <v>0</v>
      </c>
      <c r="Q150" s="147">
        <f t="shared" si="40"/>
        <v>0</v>
      </c>
      <c r="R150" s="148">
        <f t="shared" si="40"/>
        <v>0</v>
      </c>
    </row>
    <row r="151" spans="1:18" s="34" customFormat="1" ht="15.75" customHeight="1">
      <c r="A151" s="112"/>
      <c r="B151" s="26" t="s">
        <v>350</v>
      </c>
      <c r="C151" s="22" t="s">
        <v>351</v>
      </c>
      <c r="D151" s="80">
        <v>51</v>
      </c>
      <c r="E151" s="80"/>
      <c r="F151" s="80"/>
      <c r="G151" s="153">
        <f>D151+E151-F151</f>
        <v>51</v>
      </c>
      <c r="H151" s="80">
        <f>G151</f>
        <v>51</v>
      </c>
      <c r="I151" s="80"/>
      <c r="J151" s="149">
        <f>H151</f>
        <v>51</v>
      </c>
      <c r="K151" s="150"/>
      <c r="L151" s="150"/>
      <c r="M151" s="150"/>
      <c r="N151" s="153"/>
      <c r="O151" s="153"/>
      <c r="P151" s="303"/>
      <c r="Q151" s="303"/>
      <c r="R151" s="240"/>
    </row>
    <row r="152" spans="1:18" s="34" customFormat="1" ht="15.75" customHeight="1">
      <c r="A152" s="112"/>
      <c r="B152" s="26" t="s">
        <v>355</v>
      </c>
      <c r="C152" s="22" t="s">
        <v>443</v>
      </c>
      <c r="D152" s="80">
        <v>506</v>
      </c>
      <c r="E152" s="80"/>
      <c r="F152" s="80"/>
      <c r="G152" s="153">
        <f>D152+E152-F152</f>
        <v>506</v>
      </c>
      <c r="H152" s="80">
        <f>G152</f>
        <v>506</v>
      </c>
      <c r="I152" s="80">
        <v>0</v>
      </c>
      <c r="J152" s="149">
        <f>H152</f>
        <v>506</v>
      </c>
      <c r="K152" s="150">
        <v>0</v>
      </c>
      <c r="L152" s="150"/>
      <c r="M152" s="150"/>
      <c r="N152" s="153"/>
      <c r="O152" s="153"/>
      <c r="P152" s="303"/>
      <c r="Q152" s="303"/>
      <c r="R152" s="240"/>
    </row>
    <row r="153" spans="1:18" s="34" customFormat="1" ht="18.75" customHeight="1">
      <c r="A153" s="112"/>
      <c r="B153" s="26" t="s">
        <v>359</v>
      </c>
      <c r="C153" s="22" t="s">
        <v>360</v>
      </c>
      <c r="D153" s="80">
        <v>25335</v>
      </c>
      <c r="E153" s="80"/>
      <c r="F153" s="80"/>
      <c r="G153" s="153">
        <f>D153+E153-F153</f>
        <v>25335</v>
      </c>
      <c r="H153" s="80">
        <f>G153</f>
        <v>25335</v>
      </c>
      <c r="I153" s="80">
        <v>0</v>
      </c>
      <c r="J153" s="149">
        <f>H153</f>
        <v>25335</v>
      </c>
      <c r="K153" s="150">
        <v>0</v>
      </c>
      <c r="L153" s="150"/>
      <c r="M153" s="150"/>
      <c r="N153" s="153"/>
      <c r="O153" s="153"/>
      <c r="P153" s="303"/>
      <c r="Q153" s="303"/>
      <c r="R153" s="240"/>
    </row>
    <row r="154" spans="1:18" s="34" customFormat="1" ht="27" customHeight="1">
      <c r="A154" s="108" t="s">
        <v>422</v>
      </c>
      <c r="B154" s="117"/>
      <c r="C154" s="46" t="s">
        <v>423</v>
      </c>
      <c r="D154" s="151">
        <f>D155+D158+D185+D197+D200</f>
        <v>3070605</v>
      </c>
      <c r="E154" s="151">
        <f aca="true" t="shared" si="41" ref="E154:R154">E155+E158+E185+E197+E200</f>
        <v>7049</v>
      </c>
      <c r="F154" s="151">
        <f t="shared" si="41"/>
        <v>7049</v>
      </c>
      <c r="G154" s="151">
        <f t="shared" si="41"/>
        <v>3070605</v>
      </c>
      <c r="H154" s="151">
        <f t="shared" si="41"/>
        <v>3057605</v>
      </c>
      <c r="I154" s="151">
        <f t="shared" si="41"/>
        <v>2397150</v>
      </c>
      <c r="J154" s="151">
        <f t="shared" si="41"/>
        <v>494786</v>
      </c>
      <c r="K154" s="151">
        <f t="shared" si="41"/>
        <v>11000</v>
      </c>
      <c r="L154" s="151">
        <f t="shared" si="41"/>
        <v>154669</v>
      </c>
      <c r="M154" s="151">
        <f t="shared" si="41"/>
        <v>0</v>
      </c>
      <c r="N154" s="151">
        <f t="shared" si="41"/>
        <v>0</v>
      </c>
      <c r="O154" s="151">
        <f t="shared" si="41"/>
        <v>0</v>
      </c>
      <c r="P154" s="151">
        <f t="shared" si="41"/>
        <v>13000</v>
      </c>
      <c r="Q154" s="151">
        <f t="shared" si="41"/>
        <v>13000</v>
      </c>
      <c r="R154" s="151">
        <f t="shared" si="41"/>
        <v>0</v>
      </c>
    </row>
    <row r="155" spans="1:18" s="34" customFormat="1" ht="20.25" customHeight="1">
      <c r="A155" s="172" t="s">
        <v>23</v>
      </c>
      <c r="B155" s="106"/>
      <c r="C155" s="65" t="s">
        <v>24</v>
      </c>
      <c r="D155" s="147">
        <f>D156+D157</f>
        <v>24000</v>
      </c>
      <c r="E155" s="147">
        <f>E156+E157</f>
        <v>0</v>
      </c>
      <c r="F155" s="147">
        <f>F156+F157</f>
        <v>0</v>
      </c>
      <c r="G155" s="147">
        <f>G156+G157</f>
        <v>24000</v>
      </c>
      <c r="H155" s="147">
        <f>H156+H157</f>
        <v>11000</v>
      </c>
      <c r="I155" s="147">
        <f aca="true" t="shared" si="42" ref="I155:R155">I156+I157</f>
        <v>0</v>
      </c>
      <c r="J155" s="147">
        <f t="shared" si="42"/>
        <v>0</v>
      </c>
      <c r="K155" s="147">
        <f t="shared" si="42"/>
        <v>11000</v>
      </c>
      <c r="L155" s="147">
        <f t="shared" si="42"/>
        <v>0</v>
      </c>
      <c r="M155" s="147">
        <f t="shared" si="42"/>
        <v>0</v>
      </c>
      <c r="N155" s="147">
        <f t="shared" si="42"/>
        <v>0</v>
      </c>
      <c r="O155" s="147"/>
      <c r="P155" s="147">
        <f t="shared" si="42"/>
        <v>13000</v>
      </c>
      <c r="Q155" s="147">
        <f t="shared" si="42"/>
        <v>13000</v>
      </c>
      <c r="R155" s="148">
        <f t="shared" si="42"/>
        <v>0</v>
      </c>
    </row>
    <row r="156" spans="1:18" s="34" customFormat="1" ht="18.75" customHeight="1">
      <c r="A156" s="246"/>
      <c r="B156" s="159" t="s">
        <v>312</v>
      </c>
      <c r="C156" s="162" t="s">
        <v>313</v>
      </c>
      <c r="D156" s="158">
        <v>11000</v>
      </c>
      <c r="E156" s="158"/>
      <c r="F156" s="158"/>
      <c r="G156" s="158">
        <f>D156+E156-F156</f>
        <v>11000</v>
      </c>
      <c r="H156" s="158">
        <f>G156</f>
        <v>11000</v>
      </c>
      <c r="I156" s="158"/>
      <c r="J156" s="158"/>
      <c r="K156" s="158">
        <f>H156</f>
        <v>11000</v>
      </c>
      <c r="L156" s="158"/>
      <c r="M156" s="158"/>
      <c r="N156" s="158"/>
      <c r="O156" s="158"/>
      <c r="P156" s="158"/>
      <c r="Q156" s="158"/>
      <c r="R156" s="173"/>
    </row>
    <row r="157" spans="1:18" s="34" customFormat="1" ht="23.25" customHeight="1">
      <c r="A157" s="166"/>
      <c r="B157" s="159" t="s">
        <v>25</v>
      </c>
      <c r="C157" s="162" t="s">
        <v>26</v>
      </c>
      <c r="D157" s="158">
        <v>13000</v>
      </c>
      <c r="E157" s="158"/>
      <c r="F157" s="158"/>
      <c r="G157" s="158">
        <f>D157+E157-F157</f>
        <v>13000</v>
      </c>
      <c r="H157" s="158"/>
      <c r="I157" s="158"/>
      <c r="J157" s="158"/>
      <c r="K157" s="158"/>
      <c r="L157" s="158"/>
      <c r="M157" s="158"/>
      <c r="N157" s="158"/>
      <c r="O157" s="158"/>
      <c r="P157" s="158">
        <f>G157</f>
        <v>13000</v>
      </c>
      <c r="Q157" s="158">
        <f>P157</f>
        <v>13000</v>
      </c>
      <c r="R157" s="173"/>
    </row>
    <row r="158" spans="1:18" s="34" customFormat="1" ht="26.25" customHeight="1">
      <c r="A158" s="110" t="s">
        <v>444</v>
      </c>
      <c r="B158" s="106"/>
      <c r="C158" s="65" t="s">
        <v>445</v>
      </c>
      <c r="D158" s="147">
        <f>SUM(D159:D184)</f>
        <v>2908000</v>
      </c>
      <c r="E158" s="147">
        <f>SUM(E159:E184)</f>
        <v>6000</v>
      </c>
      <c r="F158" s="147">
        <f>SUM(F159:F184)</f>
        <v>6000</v>
      </c>
      <c r="G158" s="147">
        <f>SUM(G159:G184)</f>
        <v>2908000</v>
      </c>
      <c r="H158" s="147">
        <f aca="true" t="shared" si="43" ref="H158:R158">SUM(H159:H184)</f>
        <v>2908000</v>
      </c>
      <c r="I158" s="147">
        <f t="shared" si="43"/>
        <v>2307000</v>
      </c>
      <c r="J158" s="147">
        <f t="shared" si="43"/>
        <v>446331</v>
      </c>
      <c r="K158" s="147">
        <f t="shared" si="43"/>
        <v>0</v>
      </c>
      <c r="L158" s="147">
        <f t="shared" si="43"/>
        <v>154669</v>
      </c>
      <c r="M158" s="147">
        <f t="shared" si="43"/>
        <v>0</v>
      </c>
      <c r="N158" s="147">
        <f t="shared" si="43"/>
        <v>0</v>
      </c>
      <c r="O158" s="147"/>
      <c r="P158" s="147">
        <f t="shared" si="43"/>
        <v>0</v>
      </c>
      <c r="Q158" s="147">
        <f t="shared" si="43"/>
        <v>0</v>
      </c>
      <c r="R158" s="148">
        <f t="shared" si="43"/>
        <v>0</v>
      </c>
    </row>
    <row r="159" spans="1:18" s="34" customFormat="1" ht="15.75" customHeight="1">
      <c r="A159" s="112"/>
      <c r="B159" s="26" t="s">
        <v>754</v>
      </c>
      <c r="C159" s="22" t="s">
        <v>110</v>
      </c>
      <c r="D159" s="80">
        <v>160669</v>
      </c>
      <c r="E159" s="80"/>
      <c r="F159" s="80">
        <v>6000</v>
      </c>
      <c r="G159" s="153">
        <f>D159+E159-F159</f>
        <v>154669</v>
      </c>
      <c r="H159" s="80">
        <f>G159</f>
        <v>154669</v>
      </c>
      <c r="I159" s="80"/>
      <c r="J159" s="149">
        <v>0</v>
      </c>
      <c r="K159" s="149"/>
      <c r="L159" s="149">
        <f>H159</f>
        <v>154669</v>
      </c>
      <c r="M159" s="149"/>
      <c r="N159" s="153"/>
      <c r="O159" s="153"/>
      <c r="P159" s="303"/>
      <c r="Q159" s="303"/>
      <c r="R159" s="240"/>
    </row>
    <row r="160" spans="1:18" s="34" customFormat="1" ht="21.75" customHeight="1">
      <c r="A160" s="112"/>
      <c r="B160" s="26" t="s">
        <v>344</v>
      </c>
      <c r="C160" s="22" t="s">
        <v>109</v>
      </c>
      <c r="D160" s="80">
        <v>61000</v>
      </c>
      <c r="E160" s="80"/>
      <c r="F160" s="80"/>
      <c r="G160" s="153">
        <f aca="true" t="shared" si="44" ref="G160:G184">D160+E160-F160</f>
        <v>61000</v>
      </c>
      <c r="H160" s="80">
        <f aca="true" t="shared" si="45" ref="H160:H184">G160</f>
        <v>61000</v>
      </c>
      <c r="I160" s="80">
        <f>H160</f>
        <v>61000</v>
      </c>
      <c r="J160" s="149">
        <v>0</v>
      </c>
      <c r="K160" s="149"/>
      <c r="L160" s="149"/>
      <c r="M160" s="149"/>
      <c r="N160" s="153"/>
      <c r="O160" s="153"/>
      <c r="P160" s="303"/>
      <c r="Q160" s="303"/>
      <c r="R160" s="240"/>
    </row>
    <row r="161" spans="1:18" s="34" customFormat="1" ht="15.75" customHeight="1">
      <c r="A161" s="112"/>
      <c r="B161" s="26" t="s">
        <v>346</v>
      </c>
      <c r="C161" s="22" t="s">
        <v>660</v>
      </c>
      <c r="D161" s="80">
        <v>5189</v>
      </c>
      <c r="E161" s="80"/>
      <c r="F161" s="80"/>
      <c r="G161" s="153">
        <f t="shared" si="44"/>
        <v>5189</v>
      </c>
      <c r="H161" s="80">
        <f t="shared" si="45"/>
        <v>5189</v>
      </c>
      <c r="I161" s="80">
        <f aca="true" t="shared" si="46" ref="I161:I167">H161</f>
        <v>5189</v>
      </c>
      <c r="J161" s="149">
        <v>0</v>
      </c>
      <c r="K161" s="149"/>
      <c r="L161" s="149"/>
      <c r="M161" s="149"/>
      <c r="N161" s="153"/>
      <c r="O161" s="153"/>
      <c r="P161" s="303"/>
      <c r="Q161" s="303"/>
      <c r="R161" s="240"/>
    </row>
    <row r="162" spans="1:18" s="34" customFormat="1" ht="21.75" customHeight="1">
      <c r="A162" s="112"/>
      <c r="B162" s="26" t="s">
        <v>433</v>
      </c>
      <c r="C162" s="22" t="s">
        <v>189</v>
      </c>
      <c r="D162" s="80">
        <v>1943000</v>
      </c>
      <c r="E162" s="80"/>
      <c r="F162" s="80"/>
      <c r="G162" s="153">
        <f t="shared" si="44"/>
        <v>1943000</v>
      </c>
      <c r="H162" s="80">
        <f t="shared" si="45"/>
        <v>1943000</v>
      </c>
      <c r="I162" s="80">
        <f t="shared" si="46"/>
        <v>1943000</v>
      </c>
      <c r="J162" s="149">
        <v>0</v>
      </c>
      <c r="K162" s="149"/>
      <c r="L162" s="149"/>
      <c r="M162" s="149"/>
      <c r="N162" s="153"/>
      <c r="O162" s="153"/>
      <c r="P162" s="303"/>
      <c r="Q162" s="303"/>
      <c r="R162" s="240"/>
    </row>
    <row r="163" spans="1:18" s="34" customFormat="1" ht="15" customHeight="1">
      <c r="A163" s="112"/>
      <c r="B163" s="26" t="s">
        <v>434</v>
      </c>
      <c r="C163" s="22" t="s">
        <v>435</v>
      </c>
      <c r="D163" s="80">
        <v>123000</v>
      </c>
      <c r="E163" s="80"/>
      <c r="F163" s="80"/>
      <c r="G163" s="153">
        <f t="shared" si="44"/>
        <v>123000</v>
      </c>
      <c r="H163" s="80">
        <f t="shared" si="45"/>
        <v>123000</v>
      </c>
      <c r="I163" s="80">
        <f t="shared" si="46"/>
        <v>123000</v>
      </c>
      <c r="J163" s="149">
        <v>0</v>
      </c>
      <c r="K163" s="149"/>
      <c r="L163" s="149"/>
      <c r="M163" s="149"/>
      <c r="N163" s="153"/>
      <c r="O163" s="153"/>
      <c r="P163" s="303"/>
      <c r="Q163" s="303"/>
      <c r="R163" s="240"/>
    </row>
    <row r="164" spans="1:18" s="34" customFormat="1" ht="15.75" customHeight="1">
      <c r="A164" s="112"/>
      <c r="B164" s="26" t="s">
        <v>436</v>
      </c>
      <c r="C164" s="22" t="s">
        <v>437</v>
      </c>
      <c r="D164" s="80">
        <v>161811</v>
      </c>
      <c r="E164" s="80"/>
      <c r="F164" s="80"/>
      <c r="G164" s="153">
        <f t="shared" si="44"/>
        <v>161811</v>
      </c>
      <c r="H164" s="80">
        <f t="shared" si="45"/>
        <v>161811</v>
      </c>
      <c r="I164" s="80">
        <f t="shared" si="46"/>
        <v>161811</v>
      </c>
      <c r="J164" s="149">
        <v>0</v>
      </c>
      <c r="K164" s="149"/>
      <c r="L164" s="149"/>
      <c r="M164" s="149"/>
      <c r="N164" s="153"/>
      <c r="O164" s="153"/>
      <c r="P164" s="303"/>
      <c r="Q164" s="303"/>
      <c r="R164" s="240"/>
    </row>
    <row r="165" spans="1:18" s="34" customFormat="1" ht="24" customHeight="1">
      <c r="A165" s="112"/>
      <c r="B165" s="26" t="s">
        <v>213</v>
      </c>
      <c r="C165" s="22" t="s">
        <v>190</v>
      </c>
      <c r="D165" s="80">
        <v>2000</v>
      </c>
      <c r="E165" s="80"/>
      <c r="F165" s="80"/>
      <c r="G165" s="153">
        <f t="shared" si="44"/>
        <v>2000</v>
      </c>
      <c r="H165" s="80">
        <f t="shared" si="45"/>
        <v>2000</v>
      </c>
      <c r="I165" s="80">
        <f t="shared" si="46"/>
        <v>2000</v>
      </c>
      <c r="J165" s="149"/>
      <c r="K165" s="149"/>
      <c r="L165" s="149"/>
      <c r="M165" s="149"/>
      <c r="N165" s="153"/>
      <c r="O165" s="153"/>
      <c r="P165" s="303"/>
      <c r="Q165" s="303"/>
      <c r="R165" s="240"/>
    </row>
    <row r="166" spans="1:18" s="34" customFormat="1" ht="18" customHeight="1">
      <c r="A166" s="112"/>
      <c r="B166" s="116" t="s">
        <v>402</v>
      </c>
      <c r="C166" s="22" t="s">
        <v>17</v>
      </c>
      <c r="D166" s="80">
        <v>9300</v>
      </c>
      <c r="E166" s="80"/>
      <c r="F166" s="80"/>
      <c r="G166" s="153">
        <f t="shared" si="44"/>
        <v>9300</v>
      </c>
      <c r="H166" s="80">
        <f t="shared" si="45"/>
        <v>9300</v>
      </c>
      <c r="I166" s="80">
        <f t="shared" si="46"/>
        <v>9300</v>
      </c>
      <c r="J166" s="149"/>
      <c r="K166" s="149"/>
      <c r="L166" s="149"/>
      <c r="M166" s="149"/>
      <c r="N166" s="153"/>
      <c r="O166" s="153"/>
      <c r="P166" s="303"/>
      <c r="Q166" s="303"/>
      <c r="R166" s="240"/>
    </row>
    <row r="167" spans="1:18" s="34" customFormat="1" ht="15.75" customHeight="1">
      <c r="A167" s="112"/>
      <c r="B167" s="26" t="s">
        <v>348</v>
      </c>
      <c r="C167" s="22" t="s">
        <v>306</v>
      </c>
      <c r="D167" s="80">
        <v>1700</v>
      </c>
      <c r="E167" s="80"/>
      <c r="F167" s="80"/>
      <c r="G167" s="153">
        <f t="shared" si="44"/>
        <v>1700</v>
      </c>
      <c r="H167" s="80">
        <f t="shared" si="45"/>
        <v>1700</v>
      </c>
      <c r="I167" s="80">
        <f t="shared" si="46"/>
        <v>1700</v>
      </c>
      <c r="J167" s="149"/>
      <c r="K167" s="149"/>
      <c r="L167" s="149"/>
      <c r="M167" s="149"/>
      <c r="N167" s="153"/>
      <c r="O167" s="153"/>
      <c r="P167" s="303"/>
      <c r="Q167" s="303"/>
      <c r="R167" s="240"/>
    </row>
    <row r="168" spans="1:18" s="34" customFormat="1" ht="15.75" customHeight="1">
      <c r="A168" s="112"/>
      <c r="B168" s="26" t="s">
        <v>755</v>
      </c>
      <c r="C168" s="22" t="s">
        <v>756</v>
      </c>
      <c r="D168" s="80">
        <v>91235</v>
      </c>
      <c r="E168" s="80"/>
      <c r="F168" s="80"/>
      <c r="G168" s="153">
        <f t="shared" si="44"/>
        <v>91235</v>
      </c>
      <c r="H168" s="80">
        <f t="shared" si="45"/>
        <v>91235</v>
      </c>
      <c r="I168" s="80"/>
      <c r="J168" s="149">
        <f>H168</f>
        <v>91235</v>
      </c>
      <c r="K168" s="149"/>
      <c r="L168" s="149"/>
      <c r="M168" s="149"/>
      <c r="N168" s="153"/>
      <c r="O168" s="153"/>
      <c r="P168" s="303"/>
      <c r="Q168" s="303"/>
      <c r="R168" s="240"/>
    </row>
    <row r="169" spans="1:18" s="34" customFormat="1" ht="15.75" customHeight="1">
      <c r="A169" s="112"/>
      <c r="B169" s="26" t="s">
        <v>350</v>
      </c>
      <c r="C169" s="22" t="s">
        <v>351</v>
      </c>
      <c r="D169" s="80">
        <v>170000</v>
      </c>
      <c r="E169" s="80"/>
      <c r="F169" s="80"/>
      <c r="G169" s="153">
        <f t="shared" si="44"/>
        <v>170000</v>
      </c>
      <c r="H169" s="80">
        <f t="shared" si="45"/>
        <v>170000</v>
      </c>
      <c r="I169" s="80"/>
      <c r="J169" s="149">
        <f aca="true" t="shared" si="47" ref="J169:J184">H169</f>
        <v>170000</v>
      </c>
      <c r="K169" s="149"/>
      <c r="L169" s="149"/>
      <c r="M169" s="149"/>
      <c r="N169" s="153"/>
      <c r="O169" s="153"/>
      <c r="P169" s="303"/>
      <c r="Q169" s="303"/>
      <c r="R169" s="240"/>
    </row>
    <row r="170" spans="1:18" s="34" customFormat="1" ht="16.5" customHeight="1">
      <c r="A170" s="112"/>
      <c r="B170" s="26" t="s">
        <v>439</v>
      </c>
      <c r="C170" s="22" t="s">
        <v>440</v>
      </c>
      <c r="D170" s="80">
        <v>21000</v>
      </c>
      <c r="E170" s="80"/>
      <c r="F170" s="80"/>
      <c r="G170" s="153">
        <f t="shared" si="44"/>
        <v>21000</v>
      </c>
      <c r="H170" s="80">
        <f t="shared" si="45"/>
        <v>21000</v>
      </c>
      <c r="I170" s="80"/>
      <c r="J170" s="149">
        <f t="shared" si="47"/>
        <v>21000</v>
      </c>
      <c r="K170" s="149"/>
      <c r="L170" s="149"/>
      <c r="M170" s="149"/>
      <c r="N170" s="153"/>
      <c r="O170" s="153"/>
      <c r="P170" s="303"/>
      <c r="Q170" s="303"/>
      <c r="R170" s="240"/>
    </row>
    <row r="171" spans="1:18" s="34" customFormat="1" ht="15.75" customHeight="1">
      <c r="A171" s="112"/>
      <c r="B171" s="26" t="s">
        <v>352</v>
      </c>
      <c r="C171" s="22" t="s">
        <v>441</v>
      </c>
      <c r="D171" s="80">
        <v>29000</v>
      </c>
      <c r="E171" s="80">
        <v>1000</v>
      </c>
      <c r="F171" s="80"/>
      <c r="G171" s="153">
        <f t="shared" si="44"/>
        <v>30000</v>
      </c>
      <c r="H171" s="80">
        <f t="shared" si="45"/>
        <v>30000</v>
      </c>
      <c r="I171" s="80"/>
      <c r="J171" s="149">
        <f t="shared" si="47"/>
        <v>30000</v>
      </c>
      <c r="K171" s="149"/>
      <c r="L171" s="149"/>
      <c r="M171" s="149"/>
      <c r="N171" s="153"/>
      <c r="O171" s="153"/>
      <c r="P171" s="303"/>
      <c r="Q171" s="303"/>
      <c r="R171" s="240"/>
    </row>
    <row r="172" spans="1:18" s="34" customFormat="1" ht="17.25" customHeight="1">
      <c r="A172" s="112"/>
      <c r="B172" s="26" t="s">
        <v>354</v>
      </c>
      <c r="C172" s="22" t="s">
        <v>442</v>
      </c>
      <c r="D172" s="80">
        <v>20000</v>
      </c>
      <c r="E172" s="80">
        <v>5000</v>
      </c>
      <c r="F172" s="80"/>
      <c r="G172" s="153">
        <f t="shared" si="44"/>
        <v>25000</v>
      </c>
      <c r="H172" s="80">
        <f t="shared" si="45"/>
        <v>25000</v>
      </c>
      <c r="I172" s="80"/>
      <c r="J172" s="149">
        <f t="shared" si="47"/>
        <v>25000</v>
      </c>
      <c r="K172" s="149"/>
      <c r="L172" s="149"/>
      <c r="M172" s="149"/>
      <c r="N172" s="153"/>
      <c r="O172" s="153"/>
      <c r="P172" s="303"/>
      <c r="Q172" s="303"/>
      <c r="R172" s="240"/>
    </row>
    <row r="173" spans="1:18" s="34" customFormat="1" ht="17.25" customHeight="1">
      <c r="A173" s="112"/>
      <c r="B173" s="26" t="s">
        <v>425</v>
      </c>
      <c r="C173" s="22" t="s">
        <v>429</v>
      </c>
      <c r="D173" s="80">
        <v>15000</v>
      </c>
      <c r="E173" s="80"/>
      <c r="F173" s="80"/>
      <c r="G173" s="153">
        <f t="shared" si="44"/>
        <v>15000</v>
      </c>
      <c r="H173" s="80">
        <f t="shared" si="45"/>
        <v>15000</v>
      </c>
      <c r="I173" s="80"/>
      <c r="J173" s="149">
        <f t="shared" si="47"/>
        <v>15000</v>
      </c>
      <c r="K173" s="149"/>
      <c r="L173" s="149"/>
      <c r="M173" s="149"/>
      <c r="N173" s="153"/>
      <c r="O173" s="153"/>
      <c r="P173" s="303"/>
      <c r="Q173" s="303"/>
      <c r="R173" s="240"/>
    </row>
    <row r="174" spans="1:18" s="34" customFormat="1" ht="17.25" customHeight="1">
      <c r="A174" s="112"/>
      <c r="B174" s="26" t="s">
        <v>355</v>
      </c>
      <c r="C174" s="22" t="s">
        <v>443</v>
      </c>
      <c r="D174" s="80">
        <v>38000</v>
      </c>
      <c r="E174" s="80"/>
      <c r="F174" s="80"/>
      <c r="G174" s="153">
        <f t="shared" si="44"/>
        <v>38000</v>
      </c>
      <c r="H174" s="80">
        <f t="shared" si="45"/>
        <v>38000</v>
      </c>
      <c r="I174" s="80"/>
      <c r="J174" s="149">
        <f t="shared" si="47"/>
        <v>38000</v>
      </c>
      <c r="K174" s="149"/>
      <c r="L174" s="149"/>
      <c r="M174" s="149"/>
      <c r="N174" s="153"/>
      <c r="O174" s="153"/>
      <c r="P174" s="303"/>
      <c r="Q174" s="303"/>
      <c r="R174" s="240"/>
    </row>
    <row r="175" spans="1:18" s="34" customFormat="1" ht="17.25" customHeight="1">
      <c r="A175" s="112"/>
      <c r="B175" s="26" t="s">
        <v>867</v>
      </c>
      <c r="C175" s="23" t="s">
        <v>868</v>
      </c>
      <c r="D175" s="80">
        <v>2000</v>
      </c>
      <c r="E175" s="80"/>
      <c r="F175" s="80"/>
      <c r="G175" s="153">
        <f t="shared" si="44"/>
        <v>2000</v>
      </c>
      <c r="H175" s="80">
        <f t="shared" si="45"/>
        <v>2000</v>
      </c>
      <c r="I175" s="80"/>
      <c r="J175" s="149">
        <f t="shared" si="47"/>
        <v>2000</v>
      </c>
      <c r="K175" s="149"/>
      <c r="L175" s="149"/>
      <c r="M175" s="149"/>
      <c r="N175" s="153"/>
      <c r="O175" s="153"/>
      <c r="P175" s="303"/>
      <c r="Q175" s="303"/>
      <c r="R175" s="240"/>
    </row>
    <row r="176" spans="1:18" s="34" customFormat="1" ht="17.25" customHeight="1">
      <c r="A176" s="112"/>
      <c r="B176" s="26" t="s">
        <v>568</v>
      </c>
      <c r="C176" s="22" t="s">
        <v>570</v>
      </c>
      <c r="D176" s="80">
        <v>5000</v>
      </c>
      <c r="E176" s="80"/>
      <c r="F176" s="80"/>
      <c r="G176" s="153">
        <f t="shared" si="44"/>
        <v>5000</v>
      </c>
      <c r="H176" s="80">
        <f t="shared" si="45"/>
        <v>5000</v>
      </c>
      <c r="I176" s="80"/>
      <c r="J176" s="149">
        <f t="shared" si="47"/>
        <v>5000</v>
      </c>
      <c r="K176" s="149"/>
      <c r="L176" s="149"/>
      <c r="M176" s="149"/>
      <c r="N176" s="153"/>
      <c r="O176" s="153"/>
      <c r="P176" s="303"/>
      <c r="Q176" s="303"/>
      <c r="R176" s="240"/>
    </row>
    <row r="177" spans="1:18" s="34" customFormat="1" ht="17.25" customHeight="1">
      <c r="A177" s="112"/>
      <c r="B177" s="26" t="s">
        <v>550</v>
      </c>
      <c r="C177" s="22" t="s">
        <v>554</v>
      </c>
      <c r="D177" s="80">
        <v>5000</v>
      </c>
      <c r="E177" s="80"/>
      <c r="F177" s="80"/>
      <c r="G177" s="153">
        <f t="shared" si="44"/>
        <v>5000</v>
      </c>
      <c r="H177" s="80">
        <f t="shared" si="45"/>
        <v>5000</v>
      </c>
      <c r="I177" s="80"/>
      <c r="J177" s="149">
        <f t="shared" si="47"/>
        <v>5000</v>
      </c>
      <c r="K177" s="149"/>
      <c r="L177" s="149"/>
      <c r="M177" s="149"/>
      <c r="N177" s="153"/>
      <c r="O177" s="153"/>
      <c r="P177" s="303"/>
      <c r="Q177" s="303"/>
      <c r="R177" s="240"/>
    </row>
    <row r="178" spans="1:18" s="34" customFormat="1" ht="14.25" customHeight="1">
      <c r="A178" s="112"/>
      <c r="B178" s="26" t="s">
        <v>357</v>
      </c>
      <c r="C178" s="22" t="s">
        <v>358</v>
      </c>
      <c r="D178" s="80">
        <v>7000</v>
      </c>
      <c r="E178" s="80"/>
      <c r="F178" s="80"/>
      <c r="G178" s="153">
        <f t="shared" si="44"/>
        <v>7000</v>
      </c>
      <c r="H178" s="80">
        <f t="shared" si="45"/>
        <v>7000</v>
      </c>
      <c r="I178" s="80"/>
      <c r="J178" s="149">
        <f t="shared" si="47"/>
        <v>7000</v>
      </c>
      <c r="K178" s="149"/>
      <c r="L178" s="149"/>
      <c r="M178" s="149"/>
      <c r="N178" s="153"/>
      <c r="O178" s="153"/>
      <c r="P178" s="303"/>
      <c r="Q178" s="303"/>
      <c r="R178" s="240"/>
    </row>
    <row r="179" spans="1:18" s="34" customFormat="1" ht="15.75" customHeight="1">
      <c r="A179" s="112"/>
      <c r="B179" s="26" t="s">
        <v>359</v>
      </c>
      <c r="C179" s="22" t="s">
        <v>360</v>
      </c>
      <c r="D179" s="80">
        <v>12000</v>
      </c>
      <c r="E179" s="80"/>
      <c r="F179" s="80"/>
      <c r="G179" s="153">
        <f t="shared" si="44"/>
        <v>12000</v>
      </c>
      <c r="H179" s="80">
        <f t="shared" si="45"/>
        <v>12000</v>
      </c>
      <c r="I179" s="80"/>
      <c r="J179" s="149">
        <f t="shared" si="47"/>
        <v>12000</v>
      </c>
      <c r="K179" s="149"/>
      <c r="L179" s="149"/>
      <c r="M179" s="149"/>
      <c r="N179" s="153"/>
      <c r="O179" s="153"/>
      <c r="P179" s="303"/>
      <c r="Q179" s="303"/>
      <c r="R179" s="240"/>
    </row>
    <row r="180" spans="1:18" s="34" customFormat="1" ht="18" customHeight="1">
      <c r="A180" s="112"/>
      <c r="B180" s="26" t="s">
        <v>361</v>
      </c>
      <c r="C180" s="22" t="s">
        <v>362</v>
      </c>
      <c r="D180" s="80">
        <v>2096</v>
      </c>
      <c r="E180" s="80"/>
      <c r="F180" s="80"/>
      <c r="G180" s="153">
        <f t="shared" si="44"/>
        <v>2096</v>
      </c>
      <c r="H180" s="80">
        <f t="shared" si="45"/>
        <v>2096</v>
      </c>
      <c r="I180" s="80"/>
      <c r="J180" s="149">
        <f t="shared" si="47"/>
        <v>2096</v>
      </c>
      <c r="K180" s="149"/>
      <c r="L180" s="149"/>
      <c r="M180" s="149"/>
      <c r="N180" s="153"/>
      <c r="O180" s="153"/>
      <c r="P180" s="303"/>
      <c r="Q180" s="303"/>
      <c r="R180" s="240"/>
    </row>
    <row r="181" spans="1:18" s="34" customFormat="1" ht="20.25" customHeight="1">
      <c r="A181" s="112"/>
      <c r="B181" s="26" t="s">
        <v>424</v>
      </c>
      <c r="C181" s="22" t="s">
        <v>173</v>
      </c>
      <c r="D181" s="80">
        <v>14040</v>
      </c>
      <c r="E181" s="80"/>
      <c r="F181" s="80"/>
      <c r="G181" s="153">
        <f t="shared" si="44"/>
        <v>14040</v>
      </c>
      <c r="H181" s="80">
        <f t="shared" si="45"/>
        <v>14040</v>
      </c>
      <c r="I181" s="80"/>
      <c r="J181" s="149">
        <f t="shared" si="47"/>
        <v>14040</v>
      </c>
      <c r="K181" s="149"/>
      <c r="L181" s="149"/>
      <c r="M181" s="149"/>
      <c r="N181" s="153"/>
      <c r="O181" s="153"/>
      <c r="P181" s="303"/>
      <c r="Q181" s="303"/>
      <c r="R181" s="240"/>
    </row>
    <row r="182" spans="1:18" s="34" customFormat="1" ht="18.75" customHeight="1">
      <c r="A182" s="112"/>
      <c r="B182" s="26" t="s">
        <v>446</v>
      </c>
      <c r="C182" s="22" t="s">
        <v>576</v>
      </c>
      <c r="D182" s="80">
        <v>160</v>
      </c>
      <c r="E182" s="80"/>
      <c r="F182" s="80"/>
      <c r="G182" s="153">
        <f t="shared" si="44"/>
        <v>160</v>
      </c>
      <c r="H182" s="80">
        <f t="shared" si="45"/>
        <v>160</v>
      </c>
      <c r="I182" s="80"/>
      <c r="J182" s="149">
        <f t="shared" si="47"/>
        <v>160</v>
      </c>
      <c r="K182" s="149"/>
      <c r="L182" s="149"/>
      <c r="M182" s="149"/>
      <c r="N182" s="153"/>
      <c r="O182" s="153"/>
      <c r="P182" s="303"/>
      <c r="Q182" s="303"/>
      <c r="R182" s="240"/>
    </row>
    <row r="183" spans="1:18" s="34" customFormat="1" ht="18.75" customHeight="1">
      <c r="A183" s="112"/>
      <c r="B183" s="26" t="s">
        <v>552</v>
      </c>
      <c r="C183" s="22" t="s">
        <v>566</v>
      </c>
      <c r="D183" s="80">
        <v>5800</v>
      </c>
      <c r="E183" s="80"/>
      <c r="F183" s="80"/>
      <c r="G183" s="153">
        <f t="shared" si="44"/>
        <v>5800</v>
      </c>
      <c r="H183" s="80">
        <f t="shared" si="45"/>
        <v>5800</v>
      </c>
      <c r="I183" s="80"/>
      <c r="J183" s="149">
        <f t="shared" si="47"/>
        <v>5800</v>
      </c>
      <c r="K183" s="149"/>
      <c r="L183" s="149"/>
      <c r="M183" s="149"/>
      <c r="N183" s="153"/>
      <c r="O183" s="153"/>
      <c r="P183" s="303"/>
      <c r="Q183" s="303"/>
      <c r="R183" s="240"/>
    </row>
    <row r="184" spans="1:18" s="34" customFormat="1" ht="18.75" customHeight="1">
      <c r="A184" s="112"/>
      <c r="B184" s="26" t="s">
        <v>553</v>
      </c>
      <c r="C184" s="22" t="s">
        <v>567</v>
      </c>
      <c r="D184" s="80">
        <v>3000</v>
      </c>
      <c r="E184" s="80"/>
      <c r="F184" s="80"/>
      <c r="G184" s="153">
        <f t="shared" si="44"/>
        <v>3000</v>
      </c>
      <c r="H184" s="80">
        <f t="shared" si="45"/>
        <v>3000</v>
      </c>
      <c r="I184" s="80"/>
      <c r="J184" s="149">
        <f t="shared" si="47"/>
        <v>3000</v>
      </c>
      <c r="K184" s="149"/>
      <c r="L184" s="149"/>
      <c r="M184" s="149"/>
      <c r="N184" s="153"/>
      <c r="O184" s="153"/>
      <c r="P184" s="303"/>
      <c r="Q184" s="303"/>
      <c r="R184" s="240"/>
    </row>
    <row r="185" spans="1:18" s="34" customFormat="1" ht="19.5" customHeight="1">
      <c r="A185" s="237" t="s">
        <v>339</v>
      </c>
      <c r="B185" s="238"/>
      <c r="C185" s="352" t="s">
        <v>340</v>
      </c>
      <c r="D185" s="239">
        <f>SUM(D186:D196)</f>
        <v>63770</v>
      </c>
      <c r="E185" s="239">
        <f>SUM(E186:E196)</f>
        <v>1049</v>
      </c>
      <c r="F185" s="239">
        <f>SUM(F186:F196)</f>
        <v>1049</v>
      </c>
      <c r="G185" s="239">
        <f>SUM(G186:G196)</f>
        <v>63770</v>
      </c>
      <c r="H185" s="239">
        <f>SUM(H186:H196)</f>
        <v>63770</v>
      </c>
      <c r="I185" s="239">
        <f aca="true" t="shared" si="48" ref="I185:R185">SUM(I186:I196)</f>
        <v>52870</v>
      </c>
      <c r="J185" s="239">
        <f t="shared" si="48"/>
        <v>10900</v>
      </c>
      <c r="K185" s="239">
        <f t="shared" si="48"/>
        <v>0</v>
      </c>
      <c r="L185" s="239">
        <f t="shared" si="48"/>
        <v>0</v>
      </c>
      <c r="M185" s="239">
        <f t="shared" si="48"/>
        <v>0</v>
      </c>
      <c r="N185" s="239">
        <f t="shared" si="48"/>
        <v>0</v>
      </c>
      <c r="O185" s="239"/>
      <c r="P185" s="239">
        <f t="shared" si="48"/>
        <v>0</v>
      </c>
      <c r="Q185" s="239">
        <f t="shared" si="48"/>
        <v>0</v>
      </c>
      <c r="R185" s="291">
        <f t="shared" si="48"/>
        <v>0</v>
      </c>
    </row>
    <row r="186" spans="1:18" s="34" customFormat="1" ht="15" customHeight="1">
      <c r="A186" s="112"/>
      <c r="B186" s="26" t="s">
        <v>342</v>
      </c>
      <c r="C186" s="22" t="s">
        <v>343</v>
      </c>
      <c r="D186" s="80">
        <v>40565</v>
      </c>
      <c r="E186" s="80"/>
      <c r="F186" s="80"/>
      <c r="G186" s="158">
        <f>D186+E186-F186</f>
        <v>40565</v>
      </c>
      <c r="H186" s="80">
        <f>G186</f>
        <v>40565</v>
      </c>
      <c r="I186" s="80">
        <f>H186</f>
        <v>40565</v>
      </c>
      <c r="J186" s="149"/>
      <c r="K186" s="149"/>
      <c r="L186" s="149"/>
      <c r="M186" s="149"/>
      <c r="N186" s="153"/>
      <c r="O186" s="153"/>
      <c r="P186" s="303"/>
      <c r="Q186" s="303"/>
      <c r="R186" s="240"/>
    </row>
    <row r="187" spans="1:18" s="34" customFormat="1" ht="15" customHeight="1">
      <c r="A187" s="112"/>
      <c r="B187" s="26" t="s">
        <v>346</v>
      </c>
      <c r="C187" s="22" t="s">
        <v>660</v>
      </c>
      <c r="D187" s="80">
        <v>3100</v>
      </c>
      <c r="E187" s="80"/>
      <c r="F187" s="80"/>
      <c r="G187" s="158">
        <f aca="true" t="shared" si="49" ref="G187:G196">D187+E187-F187</f>
        <v>3100</v>
      </c>
      <c r="H187" s="80">
        <f aca="true" t="shared" si="50" ref="H187:H196">G187</f>
        <v>3100</v>
      </c>
      <c r="I187" s="80">
        <f>H187</f>
        <v>3100</v>
      </c>
      <c r="J187" s="149"/>
      <c r="K187" s="149"/>
      <c r="L187" s="149"/>
      <c r="M187" s="149"/>
      <c r="N187" s="153"/>
      <c r="O187" s="153"/>
      <c r="P187" s="303"/>
      <c r="Q187" s="303"/>
      <c r="R187" s="240"/>
    </row>
    <row r="188" spans="1:18" s="34" customFormat="1" ht="15" customHeight="1">
      <c r="A188" s="112"/>
      <c r="B188" s="26" t="s">
        <v>372</v>
      </c>
      <c r="C188" s="22" t="s">
        <v>17</v>
      </c>
      <c r="D188" s="80">
        <v>7920</v>
      </c>
      <c r="E188" s="80"/>
      <c r="F188" s="80"/>
      <c r="G188" s="158">
        <f t="shared" si="49"/>
        <v>7920</v>
      </c>
      <c r="H188" s="80">
        <f t="shared" si="50"/>
        <v>7920</v>
      </c>
      <c r="I188" s="80">
        <f>H188</f>
        <v>7920</v>
      </c>
      <c r="J188" s="149"/>
      <c r="K188" s="149"/>
      <c r="L188" s="149"/>
      <c r="M188" s="149"/>
      <c r="N188" s="153"/>
      <c r="O188" s="153"/>
      <c r="P188" s="303"/>
      <c r="Q188" s="303"/>
      <c r="R188" s="240"/>
    </row>
    <row r="189" spans="1:18" s="34" customFormat="1" ht="15" customHeight="1">
      <c r="A189" s="112"/>
      <c r="B189" s="26" t="s">
        <v>348</v>
      </c>
      <c r="C189" s="22" t="s">
        <v>306</v>
      </c>
      <c r="D189" s="80">
        <v>1285</v>
      </c>
      <c r="E189" s="80"/>
      <c r="F189" s="80"/>
      <c r="G189" s="158">
        <f t="shared" si="49"/>
        <v>1285</v>
      </c>
      <c r="H189" s="80">
        <f t="shared" si="50"/>
        <v>1285</v>
      </c>
      <c r="I189" s="80">
        <f>H189</f>
        <v>1285</v>
      </c>
      <c r="J189" s="149"/>
      <c r="K189" s="149"/>
      <c r="L189" s="149"/>
      <c r="M189" s="149"/>
      <c r="N189" s="153"/>
      <c r="O189" s="153"/>
      <c r="P189" s="303"/>
      <c r="Q189" s="303"/>
      <c r="R189" s="240"/>
    </row>
    <row r="190" spans="1:18" s="34" customFormat="1" ht="15" customHeight="1">
      <c r="A190" s="112"/>
      <c r="B190" s="26" t="s">
        <v>350</v>
      </c>
      <c r="C190" s="22" t="s">
        <v>351</v>
      </c>
      <c r="D190" s="80">
        <v>3200</v>
      </c>
      <c r="E190" s="80"/>
      <c r="F190" s="80">
        <v>500</v>
      </c>
      <c r="G190" s="158">
        <f t="shared" si="49"/>
        <v>2700</v>
      </c>
      <c r="H190" s="80">
        <f t="shared" si="50"/>
        <v>2700</v>
      </c>
      <c r="I190" s="80"/>
      <c r="J190" s="149">
        <f>H190</f>
        <v>2700</v>
      </c>
      <c r="K190" s="149"/>
      <c r="L190" s="149"/>
      <c r="M190" s="149"/>
      <c r="N190" s="153"/>
      <c r="O190" s="153"/>
      <c r="P190" s="303"/>
      <c r="Q190" s="303"/>
      <c r="R190" s="240"/>
    </row>
    <row r="191" spans="1:18" s="34" customFormat="1" ht="15" customHeight="1">
      <c r="A191" s="112"/>
      <c r="B191" s="26" t="s">
        <v>355</v>
      </c>
      <c r="C191" s="22" t="s">
        <v>443</v>
      </c>
      <c r="D191" s="80">
        <v>3100</v>
      </c>
      <c r="E191" s="80"/>
      <c r="F191" s="80">
        <v>500</v>
      </c>
      <c r="G191" s="158">
        <f t="shared" si="49"/>
        <v>2600</v>
      </c>
      <c r="H191" s="80">
        <f t="shared" si="50"/>
        <v>2600</v>
      </c>
      <c r="I191" s="80"/>
      <c r="J191" s="149">
        <f aca="true" t="shared" si="51" ref="J191:J196">H191</f>
        <v>2600</v>
      </c>
      <c r="K191" s="149"/>
      <c r="L191" s="149"/>
      <c r="M191" s="149"/>
      <c r="N191" s="153"/>
      <c r="O191" s="153"/>
      <c r="P191" s="303"/>
      <c r="Q191" s="303"/>
      <c r="R191" s="240"/>
    </row>
    <row r="192" spans="1:18" s="34" customFormat="1" ht="15" customHeight="1">
      <c r="A192" s="112"/>
      <c r="B192" s="26" t="s">
        <v>357</v>
      </c>
      <c r="C192" s="22" t="s">
        <v>358</v>
      </c>
      <c r="D192" s="80">
        <v>1000</v>
      </c>
      <c r="E192" s="80"/>
      <c r="F192" s="80">
        <v>49</v>
      </c>
      <c r="G192" s="158">
        <f t="shared" si="49"/>
        <v>951</v>
      </c>
      <c r="H192" s="80">
        <f t="shared" si="50"/>
        <v>951</v>
      </c>
      <c r="I192" s="80"/>
      <c r="J192" s="149">
        <f t="shared" si="51"/>
        <v>951</v>
      </c>
      <c r="K192" s="149"/>
      <c r="L192" s="149"/>
      <c r="M192" s="149"/>
      <c r="N192" s="153"/>
      <c r="O192" s="153"/>
      <c r="P192" s="303"/>
      <c r="Q192" s="303"/>
      <c r="R192" s="240"/>
    </row>
    <row r="193" spans="1:18" s="34" customFormat="1" ht="15" customHeight="1">
      <c r="A193" s="112"/>
      <c r="B193" s="26" t="s">
        <v>361</v>
      </c>
      <c r="C193" s="22" t="s">
        <v>362</v>
      </c>
      <c r="D193" s="80">
        <v>1100</v>
      </c>
      <c r="E193" s="80">
        <v>48</v>
      </c>
      <c r="F193" s="80"/>
      <c r="G193" s="158">
        <f t="shared" si="49"/>
        <v>1148</v>
      </c>
      <c r="H193" s="80">
        <f t="shared" si="50"/>
        <v>1148</v>
      </c>
      <c r="I193" s="80"/>
      <c r="J193" s="149">
        <f t="shared" si="51"/>
        <v>1148</v>
      </c>
      <c r="K193" s="149"/>
      <c r="L193" s="149"/>
      <c r="M193" s="149"/>
      <c r="N193" s="153"/>
      <c r="O193" s="153"/>
      <c r="P193" s="303"/>
      <c r="Q193" s="303"/>
      <c r="R193" s="240"/>
    </row>
    <row r="194" spans="1:18" s="34" customFormat="1" ht="14.25" customHeight="1">
      <c r="A194" s="112"/>
      <c r="B194" s="26" t="s">
        <v>551</v>
      </c>
      <c r="C194" s="22" t="s">
        <v>984</v>
      </c>
      <c r="D194" s="80">
        <v>1000</v>
      </c>
      <c r="E194" s="80"/>
      <c r="F194" s="80"/>
      <c r="G194" s="158">
        <f t="shared" si="49"/>
        <v>1000</v>
      </c>
      <c r="H194" s="80">
        <f t="shared" si="50"/>
        <v>1000</v>
      </c>
      <c r="I194" s="80"/>
      <c r="J194" s="149">
        <f t="shared" si="51"/>
        <v>1000</v>
      </c>
      <c r="K194" s="149"/>
      <c r="L194" s="149"/>
      <c r="M194" s="149"/>
      <c r="N194" s="153"/>
      <c r="O194" s="153"/>
      <c r="P194" s="303"/>
      <c r="Q194" s="303"/>
      <c r="R194" s="240"/>
    </row>
    <row r="195" spans="1:18" s="34" customFormat="1" ht="14.25" customHeight="1">
      <c r="A195" s="112"/>
      <c r="B195" s="26" t="s">
        <v>552</v>
      </c>
      <c r="C195" s="22" t="s">
        <v>566</v>
      </c>
      <c r="D195" s="80">
        <v>500</v>
      </c>
      <c r="E195" s="80">
        <v>1</v>
      </c>
      <c r="F195" s="80"/>
      <c r="G195" s="158">
        <f t="shared" si="49"/>
        <v>501</v>
      </c>
      <c r="H195" s="80">
        <f t="shared" si="50"/>
        <v>501</v>
      </c>
      <c r="I195" s="80"/>
      <c r="J195" s="149">
        <f t="shared" si="51"/>
        <v>501</v>
      </c>
      <c r="K195" s="149"/>
      <c r="L195" s="149"/>
      <c r="M195" s="149"/>
      <c r="N195" s="153"/>
      <c r="O195" s="153"/>
      <c r="P195" s="303"/>
      <c r="Q195" s="303"/>
      <c r="R195" s="240"/>
    </row>
    <row r="196" spans="1:18" s="34" customFormat="1" ht="14.25" customHeight="1">
      <c r="A196" s="112"/>
      <c r="B196" s="26" t="s">
        <v>553</v>
      </c>
      <c r="C196" s="22" t="s">
        <v>567</v>
      </c>
      <c r="D196" s="80">
        <v>1000</v>
      </c>
      <c r="E196" s="80">
        <v>1000</v>
      </c>
      <c r="F196" s="80"/>
      <c r="G196" s="158">
        <f t="shared" si="49"/>
        <v>2000</v>
      </c>
      <c r="H196" s="80">
        <f t="shared" si="50"/>
        <v>2000</v>
      </c>
      <c r="I196" s="80"/>
      <c r="J196" s="149">
        <f t="shared" si="51"/>
        <v>2000</v>
      </c>
      <c r="K196" s="149"/>
      <c r="L196" s="149"/>
      <c r="M196" s="149"/>
      <c r="N196" s="153"/>
      <c r="O196" s="153"/>
      <c r="P196" s="303"/>
      <c r="Q196" s="303"/>
      <c r="R196" s="240"/>
    </row>
    <row r="197" spans="1:18" s="34" customFormat="1" ht="14.25" customHeight="1">
      <c r="A197" s="237" t="s">
        <v>941</v>
      </c>
      <c r="B197" s="238"/>
      <c r="C197" s="498" t="s">
        <v>939</v>
      </c>
      <c r="D197" s="239">
        <f>SUM(D198:D199)</f>
        <v>575</v>
      </c>
      <c r="E197" s="239">
        <f aca="true" t="shared" si="52" ref="E197:R197">SUM(E198:E199)</f>
        <v>0</v>
      </c>
      <c r="F197" s="239">
        <f t="shared" si="52"/>
        <v>0</v>
      </c>
      <c r="G197" s="239">
        <f t="shared" si="52"/>
        <v>575</v>
      </c>
      <c r="H197" s="239">
        <f t="shared" si="52"/>
        <v>575</v>
      </c>
      <c r="I197" s="239">
        <f t="shared" si="52"/>
        <v>0</v>
      </c>
      <c r="J197" s="239">
        <f t="shared" si="52"/>
        <v>575</v>
      </c>
      <c r="K197" s="239">
        <f t="shared" si="52"/>
        <v>0</v>
      </c>
      <c r="L197" s="239">
        <f t="shared" si="52"/>
        <v>0</v>
      </c>
      <c r="M197" s="239">
        <f t="shared" si="52"/>
        <v>0</v>
      </c>
      <c r="N197" s="239">
        <f t="shared" si="52"/>
        <v>0</v>
      </c>
      <c r="O197" s="239">
        <f t="shared" si="52"/>
        <v>0</v>
      </c>
      <c r="P197" s="239">
        <f t="shared" si="52"/>
        <v>0</v>
      </c>
      <c r="Q197" s="239">
        <f t="shared" si="52"/>
        <v>0</v>
      </c>
      <c r="R197" s="239">
        <f t="shared" si="52"/>
        <v>0</v>
      </c>
    </row>
    <row r="198" spans="1:18" s="34" customFormat="1" ht="14.25" customHeight="1">
      <c r="A198" s="112"/>
      <c r="B198" s="26" t="s">
        <v>350</v>
      </c>
      <c r="C198" s="22" t="s">
        <v>351</v>
      </c>
      <c r="D198" s="80">
        <v>529</v>
      </c>
      <c r="E198" s="80"/>
      <c r="F198" s="80"/>
      <c r="G198" s="158">
        <f>D198+E198-F198</f>
        <v>529</v>
      </c>
      <c r="H198" s="80">
        <f>G198</f>
        <v>529</v>
      </c>
      <c r="I198" s="80"/>
      <c r="J198" s="149">
        <f>H198</f>
        <v>529</v>
      </c>
      <c r="K198" s="149"/>
      <c r="L198" s="149"/>
      <c r="M198" s="149"/>
      <c r="N198" s="153"/>
      <c r="O198" s="153"/>
      <c r="P198" s="303"/>
      <c r="Q198" s="303"/>
      <c r="R198" s="240"/>
    </row>
    <row r="199" spans="1:18" s="34" customFormat="1" ht="14.25" customHeight="1">
      <c r="A199" s="112"/>
      <c r="B199" s="26" t="s">
        <v>355</v>
      </c>
      <c r="C199" s="22" t="s">
        <v>443</v>
      </c>
      <c r="D199" s="80">
        <v>46</v>
      </c>
      <c r="E199" s="80"/>
      <c r="F199" s="80"/>
      <c r="G199" s="158">
        <f>D199+E199-F199</f>
        <v>46</v>
      </c>
      <c r="H199" s="80">
        <f>G199</f>
        <v>46</v>
      </c>
      <c r="I199" s="80"/>
      <c r="J199" s="149">
        <f>H199</f>
        <v>46</v>
      </c>
      <c r="K199" s="149"/>
      <c r="L199" s="149"/>
      <c r="M199" s="149"/>
      <c r="N199" s="153"/>
      <c r="O199" s="153"/>
      <c r="P199" s="303"/>
      <c r="Q199" s="303"/>
      <c r="R199" s="240"/>
    </row>
    <row r="200" spans="1:18" s="34" customFormat="1" ht="14.25" customHeight="1">
      <c r="A200" s="237" t="s">
        <v>555</v>
      </c>
      <c r="B200" s="238"/>
      <c r="C200" s="352" t="s">
        <v>421</v>
      </c>
      <c r="D200" s="239">
        <f>SUM(D201:D208)</f>
        <v>74260</v>
      </c>
      <c r="E200" s="239">
        <f aca="true" t="shared" si="53" ref="E200:R200">SUM(E201:E208)</f>
        <v>0</v>
      </c>
      <c r="F200" s="239">
        <f t="shared" si="53"/>
        <v>0</v>
      </c>
      <c r="G200" s="239">
        <f t="shared" si="53"/>
        <v>74260</v>
      </c>
      <c r="H200" s="239">
        <f t="shared" si="53"/>
        <v>74260</v>
      </c>
      <c r="I200" s="239">
        <f t="shared" si="53"/>
        <v>37280</v>
      </c>
      <c r="J200" s="239">
        <f t="shared" si="53"/>
        <v>36980</v>
      </c>
      <c r="K200" s="239">
        <f t="shared" si="53"/>
        <v>0</v>
      </c>
      <c r="L200" s="239">
        <f t="shared" si="53"/>
        <v>0</v>
      </c>
      <c r="M200" s="239">
        <f t="shared" si="53"/>
        <v>0</v>
      </c>
      <c r="N200" s="239">
        <f t="shared" si="53"/>
        <v>0</v>
      </c>
      <c r="O200" s="239">
        <f t="shared" si="53"/>
        <v>0</v>
      </c>
      <c r="P200" s="239">
        <f t="shared" si="53"/>
        <v>0</v>
      </c>
      <c r="Q200" s="239">
        <f t="shared" si="53"/>
        <v>0</v>
      </c>
      <c r="R200" s="291">
        <f t="shared" si="53"/>
        <v>0</v>
      </c>
    </row>
    <row r="201" spans="1:18" s="34" customFormat="1" ht="14.25" customHeight="1">
      <c r="A201" s="112"/>
      <c r="B201" s="26" t="s">
        <v>342</v>
      </c>
      <c r="C201" s="22" t="s">
        <v>343</v>
      </c>
      <c r="D201" s="80">
        <v>11717</v>
      </c>
      <c r="E201" s="80"/>
      <c r="F201" s="80"/>
      <c r="G201" s="158">
        <f>D201+E201-F201</f>
        <v>11717</v>
      </c>
      <c r="H201" s="80">
        <f>G201</f>
        <v>11717</v>
      </c>
      <c r="I201" s="80">
        <f>H201</f>
        <v>11717</v>
      </c>
      <c r="J201" s="149"/>
      <c r="K201" s="149"/>
      <c r="L201" s="149"/>
      <c r="M201" s="149"/>
      <c r="N201" s="153"/>
      <c r="O201" s="153"/>
      <c r="P201" s="303"/>
      <c r="Q201" s="303"/>
      <c r="R201" s="240"/>
    </row>
    <row r="202" spans="1:18" s="34" customFormat="1" ht="14.25" customHeight="1">
      <c r="A202" s="112"/>
      <c r="B202" s="26" t="s">
        <v>372</v>
      </c>
      <c r="C202" s="22" t="s">
        <v>17</v>
      </c>
      <c r="D202" s="80">
        <v>1192</v>
      </c>
      <c r="E202" s="80"/>
      <c r="F202" s="80"/>
      <c r="G202" s="158">
        <f aca="true" t="shared" si="54" ref="G202:G208">D202+E202-F202</f>
        <v>1192</v>
      </c>
      <c r="H202" s="80">
        <f aca="true" t="shared" si="55" ref="H202:I208">G202</f>
        <v>1192</v>
      </c>
      <c r="I202" s="80">
        <f t="shared" si="55"/>
        <v>1192</v>
      </c>
      <c r="J202" s="149"/>
      <c r="K202" s="149"/>
      <c r="L202" s="149"/>
      <c r="M202" s="149"/>
      <c r="N202" s="153"/>
      <c r="O202" s="153"/>
      <c r="P202" s="303"/>
      <c r="Q202" s="303"/>
      <c r="R202" s="240"/>
    </row>
    <row r="203" spans="1:18" s="34" customFormat="1" ht="14.25" customHeight="1">
      <c r="A203" s="112"/>
      <c r="B203" s="26" t="s">
        <v>348</v>
      </c>
      <c r="C203" s="22" t="s">
        <v>306</v>
      </c>
      <c r="D203" s="80">
        <v>191</v>
      </c>
      <c r="E203" s="80"/>
      <c r="F203" s="80"/>
      <c r="G203" s="158">
        <f t="shared" si="54"/>
        <v>191</v>
      </c>
      <c r="H203" s="80">
        <f t="shared" si="55"/>
        <v>191</v>
      </c>
      <c r="I203" s="80">
        <f t="shared" si="55"/>
        <v>191</v>
      </c>
      <c r="J203" s="149"/>
      <c r="K203" s="149"/>
      <c r="L203" s="149"/>
      <c r="M203" s="149"/>
      <c r="N203" s="153"/>
      <c r="O203" s="153"/>
      <c r="P203" s="303"/>
      <c r="Q203" s="303"/>
      <c r="R203" s="240"/>
    </row>
    <row r="204" spans="1:18" s="34" customFormat="1" ht="14.25" customHeight="1">
      <c r="A204" s="112"/>
      <c r="B204" s="26" t="s">
        <v>865</v>
      </c>
      <c r="C204" s="22" t="s">
        <v>866</v>
      </c>
      <c r="D204" s="80">
        <v>24180</v>
      </c>
      <c r="E204" s="80"/>
      <c r="F204" s="80"/>
      <c r="G204" s="158">
        <f t="shared" si="54"/>
        <v>24180</v>
      </c>
      <c r="H204" s="80">
        <f t="shared" si="55"/>
        <v>24180</v>
      </c>
      <c r="I204" s="80">
        <f t="shared" si="55"/>
        <v>24180</v>
      </c>
      <c r="J204" s="149"/>
      <c r="K204" s="149"/>
      <c r="L204" s="149"/>
      <c r="M204" s="149"/>
      <c r="N204" s="153"/>
      <c r="O204" s="153"/>
      <c r="P204" s="303"/>
      <c r="Q204" s="303"/>
      <c r="R204" s="240"/>
    </row>
    <row r="205" spans="1:18" s="34" customFormat="1" ht="14.25" customHeight="1">
      <c r="A205" s="112"/>
      <c r="B205" s="26" t="s">
        <v>350</v>
      </c>
      <c r="C205" s="22" t="s">
        <v>351</v>
      </c>
      <c r="D205" s="80">
        <v>1050</v>
      </c>
      <c r="E205" s="80"/>
      <c r="F205" s="80"/>
      <c r="G205" s="158">
        <f t="shared" si="54"/>
        <v>1050</v>
      </c>
      <c r="H205" s="80">
        <f t="shared" si="55"/>
        <v>1050</v>
      </c>
      <c r="I205" s="80"/>
      <c r="J205" s="149">
        <f>H205</f>
        <v>1050</v>
      </c>
      <c r="K205" s="149"/>
      <c r="L205" s="149"/>
      <c r="M205" s="149"/>
      <c r="N205" s="153"/>
      <c r="O205" s="153"/>
      <c r="P205" s="303"/>
      <c r="Q205" s="303"/>
      <c r="R205" s="240"/>
    </row>
    <row r="206" spans="1:18" s="34" customFormat="1" ht="14.25" customHeight="1">
      <c r="A206" s="112"/>
      <c r="B206" s="26" t="s">
        <v>352</v>
      </c>
      <c r="C206" s="22" t="s">
        <v>441</v>
      </c>
      <c r="D206" s="80">
        <v>3580</v>
      </c>
      <c r="E206" s="80"/>
      <c r="F206" s="80"/>
      <c r="G206" s="158">
        <f t="shared" si="54"/>
        <v>3580</v>
      </c>
      <c r="H206" s="80">
        <f t="shared" si="55"/>
        <v>3580</v>
      </c>
      <c r="I206" s="80"/>
      <c r="J206" s="149">
        <f>H206</f>
        <v>3580</v>
      </c>
      <c r="K206" s="149"/>
      <c r="L206" s="149"/>
      <c r="M206" s="149"/>
      <c r="N206" s="153"/>
      <c r="O206" s="153"/>
      <c r="P206" s="303"/>
      <c r="Q206" s="303"/>
      <c r="R206" s="240"/>
    </row>
    <row r="207" spans="1:18" s="34" customFormat="1" ht="14.25" customHeight="1">
      <c r="A207" s="112"/>
      <c r="B207" s="26" t="s">
        <v>355</v>
      </c>
      <c r="C207" s="22" t="s">
        <v>443</v>
      </c>
      <c r="D207" s="80">
        <v>32150</v>
      </c>
      <c r="E207" s="80"/>
      <c r="F207" s="80"/>
      <c r="G207" s="158">
        <f t="shared" si="54"/>
        <v>32150</v>
      </c>
      <c r="H207" s="80">
        <f t="shared" si="55"/>
        <v>32150</v>
      </c>
      <c r="I207" s="80"/>
      <c r="J207" s="149">
        <f>H207</f>
        <v>32150</v>
      </c>
      <c r="K207" s="149"/>
      <c r="L207" s="149"/>
      <c r="M207" s="149"/>
      <c r="N207" s="153"/>
      <c r="O207" s="153"/>
      <c r="P207" s="303"/>
      <c r="Q207" s="303"/>
      <c r="R207" s="240"/>
    </row>
    <row r="208" spans="1:18" s="34" customFormat="1" ht="14.25" customHeight="1">
      <c r="A208" s="112"/>
      <c r="B208" s="26" t="s">
        <v>550</v>
      </c>
      <c r="C208" s="22" t="s">
        <v>554</v>
      </c>
      <c r="D208" s="80">
        <v>200</v>
      </c>
      <c r="E208" s="80"/>
      <c r="F208" s="80"/>
      <c r="G208" s="158">
        <f t="shared" si="54"/>
        <v>200</v>
      </c>
      <c r="H208" s="80">
        <f t="shared" si="55"/>
        <v>200</v>
      </c>
      <c r="I208" s="80"/>
      <c r="J208" s="149">
        <f>H208</f>
        <v>200</v>
      </c>
      <c r="K208" s="149"/>
      <c r="L208" s="149"/>
      <c r="M208" s="149"/>
      <c r="N208" s="153"/>
      <c r="O208" s="153"/>
      <c r="P208" s="303"/>
      <c r="Q208" s="303"/>
      <c r="R208" s="240"/>
    </row>
    <row r="209" spans="1:18" s="34" customFormat="1" ht="15.75" customHeight="1">
      <c r="A209" s="108" t="s">
        <v>457</v>
      </c>
      <c r="B209" s="117"/>
      <c r="C209" s="46" t="s">
        <v>804</v>
      </c>
      <c r="D209" s="151">
        <f aca="true" t="shared" si="56" ref="D209:R209">D210+D213</f>
        <v>1037933</v>
      </c>
      <c r="E209" s="151">
        <f t="shared" si="56"/>
        <v>0</v>
      </c>
      <c r="F209" s="151">
        <f t="shared" si="56"/>
        <v>0</v>
      </c>
      <c r="G209" s="151">
        <f t="shared" si="56"/>
        <v>1037933</v>
      </c>
      <c r="H209" s="151">
        <f t="shared" si="56"/>
        <v>1037933</v>
      </c>
      <c r="I209" s="151">
        <f t="shared" si="56"/>
        <v>0</v>
      </c>
      <c r="J209" s="151">
        <f t="shared" si="56"/>
        <v>0</v>
      </c>
      <c r="K209" s="151">
        <f t="shared" si="56"/>
        <v>0</v>
      </c>
      <c r="L209" s="151">
        <f t="shared" si="56"/>
        <v>0</v>
      </c>
      <c r="M209" s="151">
        <f t="shared" si="56"/>
        <v>0</v>
      </c>
      <c r="N209" s="151">
        <f t="shared" si="56"/>
        <v>1030100</v>
      </c>
      <c r="O209" s="151">
        <f t="shared" si="56"/>
        <v>7833</v>
      </c>
      <c r="P209" s="151">
        <f t="shared" si="56"/>
        <v>0</v>
      </c>
      <c r="Q209" s="151">
        <f t="shared" si="56"/>
        <v>0</v>
      </c>
      <c r="R209" s="152">
        <f t="shared" si="56"/>
        <v>0</v>
      </c>
    </row>
    <row r="210" spans="1:18" s="34" customFormat="1" ht="27" customHeight="1">
      <c r="A210" s="110" t="s">
        <v>458</v>
      </c>
      <c r="B210" s="106"/>
      <c r="C210" s="65" t="s">
        <v>388</v>
      </c>
      <c r="D210" s="147">
        <f aca="true" t="shared" si="57" ref="D210:R210">SUM(D211:D212)</f>
        <v>1030100</v>
      </c>
      <c r="E210" s="147">
        <f t="shared" si="57"/>
        <v>0</v>
      </c>
      <c r="F210" s="147">
        <f t="shared" si="57"/>
        <v>0</v>
      </c>
      <c r="G210" s="147">
        <f t="shared" si="57"/>
        <v>1030100</v>
      </c>
      <c r="H210" s="147">
        <f t="shared" si="57"/>
        <v>1030100</v>
      </c>
      <c r="I210" s="147">
        <f t="shared" si="57"/>
        <v>0</v>
      </c>
      <c r="J210" s="147">
        <f t="shared" si="57"/>
        <v>0</v>
      </c>
      <c r="K210" s="147">
        <f t="shared" si="57"/>
        <v>0</v>
      </c>
      <c r="L210" s="147">
        <f t="shared" si="57"/>
        <v>0</v>
      </c>
      <c r="M210" s="147">
        <f t="shared" si="57"/>
        <v>0</v>
      </c>
      <c r="N210" s="147">
        <f t="shared" si="57"/>
        <v>1030100</v>
      </c>
      <c r="O210" s="147">
        <f t="shared" si="57"/>
        <v>0</v>
      </c>
      <c r="P210" s="147">
        <f t="shared" si="57"/>
        <v>0</v>
      </c>
      <c r="Q210" s="147">
        <f t="shared" si="57"/>
        <v>0</v>
      </c>
      <c r="R210" s="147">
        <f t="shared" si="57"/>
        <v>0</v>
      </c>
    </row>
    <row r="211" spans="1:18" s="34" customFormat="1" ht="24" customHeight="1">
      <c r="A211" s="118"/>
      <c r="B211" s="115" t="s">
        <v>314</v>
      </c>
      <c r="C211" s="22" t="s">
        <v>315</v>
      </c>
      <c r="D211" s="153">
        <v>25000</v>
      </c>
      <c r="E211" s="153"/>
      <c r="F211" s="153"/>
      <c r="G211" s="153">
        <f>D211+E211-F211</f>
        <v>25000</v>
      </c>
      <c r="H211" s="153">
        <f>G211</f>
        <v>25000</v>
      </c>
      <c r="I211" s="153"/>
      <c r="J211" s="153"/>
      <c r="K211" s="153"/>
      <c r="L211" s="153"/>
      <c r="M211" s="153"/>
      <c r="N211" s="153">
        <f>H211</f>
        <v>25000</v>
      </c>
      <c r="O211" s="153"/>
      <c r="P211" s="303"/>
      <c r="Q211" s="303"/>
      <c r="R211" s="240"/>
    </row>
    <row r="212" spans="1:18" s="34" customFormat="1" ht="36.75" customHeight="1">
      <c r="A212" s="112"/>
      <c r="B212" s="26" t="s">
        <v>270</v>
      </c>
      <c r="C212" s="22" t="s">
        <v>271</v>
      </c>
      <c r="D212" s="80">
        <v>1005100</v>
      </c>
      <c r="E212" s="80"/>
      <c r="F212" s="80"/>
      <c r="G212" s="153">
        <f>D212+E212-F212</f>
        <v>1005100</v>
      </c>
      <c r="H212" s="153">
        <f>G212</f>
        <v>1005100</v>
      </c>
      <c r="I212" s="80">
        <v>0</v>
      </c>
      <c r="J212" s="149"/>
      <c r="K212" s="150">
        <v>0</v>
      </c>
      <c r="L212" s="150"/>
      <c r="M212" s="150"/>
      <c r="N212" s="153">
        <f>H212</f>
        <v>1005100</v>
      </c>
      <c r="O212" s="153"/>
      <c r="P212" s="303"/>
      <c r="Q212" s="303"/>
      <c r="R212" s="240"/>
    </row>
    <row r="213" spans="1:18" s="34" customFormat="1" ht="39" customHeight="1">
      <c r="A213" s="237" t="s">
        <v>964</v>
      </c>
      <c r="B213" s="238"/>
      <c r="C213" s="352" t="s">
        <v>965</v>
      </c>
      <c r="D213" s="239">
        <f>D214</f>
        <v>7833</v>
      </c>
      <c r="E213" s="239">
        <f aca="true" t="shared" si="58" ref="E213:R213">E214</f>
        <v>0</v>
      </c>
      <c r="F213" s="239">
        <f t="shared" si="58"/>
        <v>0</v>
      </c>
      <c r="G213" s="239">
        <f t="shared" si="58"/>
        <v>7833</v>
      </c>
      <c r="H213" s="239">
        <f t="shared" si="58"/>
        <v>7833</v>
      </c>
      <c r="I213" s="239">
        <f t="shared" si="58"/>
        <v>0</v>
      </c>
      <c r="J213" s="239">
        <f t="shared" si="58"/>
        <v>0</v>
      </c>
      <c r="K213" s="239">
        <f t="shared" si="58"/>
        <v>0</v>
      </c>
      <c r="L213" s="239">
        <f t="shared" si="58"/>
        <v>0</v>
      </c>
      <c r="M213" s="239">
        <f t="shared" si="58"/>
        <v>0</v>
      </c>
      <c r="N213" s="239">
        <f t="shared" si="58"/>
        <v>0</v>
      </c>
      <c r="O213" s="239">
        <f t="shared" si="58"/>
        <v>7833</v>
      </c>
      <c r="P213" s="239">
        <f t="shared" si="58"/>
        <v>0</v>
      </c>
      <c r="Q213" s="239">
        <f t="shared" si="58"/>
        <v>0</v>
      </c>
      <c r="R213" s="291">
        <f t="shared" si="58"/>
        <v>0</v>
      </c>
    </row>
    <row r="214" spans="1:18" s="34" customFormat="1" ht="17.25" customHeight="1">
      <c r="A214" s="112"/>
      <c r="B214" s="26" t="s">
        <v>966</v>
      </c>
      <c r="C214" s="22" t="s">
        <v>967</v>
      </c>
      <c r="D214" s="80">
        <v>7833</v>
      </c>
      <c r="E214" s="80"/>
      <c r="F214" s="80"/>
      <c r="G214" s="153">
        <f>D214+E214-F214</f>
        <v>7833</v>
      </c>
      <c r="H214" s="153">
        <f>G214</f>
        <v>7833</v>
      </c>
      <c r="I214" s="80"/>
      <c r="J214" s="149"/>
      <c r="K214" s="150"/>
      <c r="L214" s="150"/>
      <c r="M214" s="150"/>
      <c r="N214" s="153"/>
      <c r="O214" s="153">
        <f>H214</f>
        <v>7833</v>
      </c>
      <c r="P214" s="303"/>
      <c r="Q214" s="303"/>
      <c r="R214" s="240"/>
    </row>
    <row r="215" spans="1:18" s="34" customFormat="1" ht="16.5" customHeight="1">
      <c r="A215" s="108" t="s">
        <v>459</v>
      </c>
      <c r="B215" s="117"/>
      <c r="C215" s="46" t="s">
        <v>460</v>
      </c>
      <c r="D215" s="151">
        <f>D216</f>
        <v>745648</v>
      </c>
      <c r="E215" s="151">
        <f>E216</f>
        <v>0</v>
      </c>
      <c r="F215" s="151">
        <f>F216</f>
        <v>0</v>
      </c>
      <c r="G215" s="151">
        <f>G216</f>
        <v>745648</v>
      </c>
      <c r="H215" s="151">
        <f aca="true" t="shared" si="59" ref="H215:R215">H216</f>
        <v>745648</v>
      </c>
      <c r="I215" s="151">
        <f t="shared" si="59"/>
        <v>0</v>
      </c>
      <c r="J215" s="151">
        <f t="shared" si="59"/>
        <v>745648</v>
      </c>
      <c r="K215" s="151">
        <f t="shared" si="59"/>
        <v>0</v>
      </c>
      <c r="L215" s="151">
        <f t="shared" si="59"/>
        <v>0</v>
      </c>
      <c r="M215" s="151">
        <f t="shared" si="59"/>
        <v>0</v>
      </c>
      <c r="N215" s="151">
        <f t="shared" si="59"/>
        <v>0</v>
      </c>
      <c r="O215" s="151"/>
      <c r="P215" s="151">
        <f t="shared" si="59"/>
        <v>0</v>
      </c>
      <c r="Q215" s="151">
        <f t="shared" si="59"/>
        <v>0</v>
      </c>
      <c r="R215" s="152">
        <f t="shared" si="59"/>
        <v>0</v>
      </c>
    </row>
    <row r="216" spans="1:18" s="34" customFormat="1" ht="15" customHeight="1">
      <c r="A216" s="110" t="s">
        <v>461</v>
      </c>
      <c r="B216" s="106"/>
      <c r="C216" s="65" t="s">
        <v>462</v>
      </c>
      <c r="D216" s="147">
        <f>D217+D218+D219</f>
        <v>745648</v>
      </c>
      <c r="E216" s="147">
        <f>E217+E218+E219</f>
        <v>0</v>
      </c>
      <c r="F216" s="147">
        <f>F217+F218+F219</f>
        <v>0</v>
      </c>
      <c r="G216" s="147">
        <f>G217+G218+G219</f>
        <v>745648</v>
      </c>
      <c r="H216" s="147">
        <f>H217+H218+H219</f>
        <v>745648</v>
      </c>
      <c r="I216" s="147">
        <f aca="true" t="shared" si="60" ref="I216:R216">I217+I218+I219</f>
        <v>0</v>
      </c>
      <c r="J216" s="147">
        <f t="shared" si="60"/>
        <v>745648</v>
      </c>
      <c r="K216" s="147">
        <f t="shared" si="60"/>
        <v>0</v>
      </c>
      <c r="L216" s="147">
        <f t="shared" si="60"/>
        <v>0</v>
      </c>
      <c r="M216" s="147">
        <f t="shared" si="60"/>
        <v>0</v>
      </c>
      <c r="N216" s="147">
        <f t="shared" si="60"/>
        <v>0</v>
      </c>
      <c r="O216" s="147"/>
      <c r="P216" s="147">
        <f t="shared" si="60"/>
        <v>0</v>
      </c>
      <c r="Q216" s="147">
        <f t="shared" si="60"/>
        <v>0</v>
      </c>
      <c r="R216" s="148">
        <f t="shared" si="60"/>
        <v>0</v>
      </c>
    </row>
    <row r="217" spans="1:18" s="34" customFormat="1" ht="15" customHeight="1">
      <c r="A217" s="166"/>
      <c r="B217" s="159" t="s">
        <v>463</v>
      </c>
      <c r="C217" s="162" t="s">
        <v>32</v>
      </c>
      <c r="D217" s="158">
        <v>70000</v>
      </c>
      <c r="E217" s="158"/>
      <c r="F217" s="158"/>
      <c r="G217" s="158">
        <f>D217+E217-F217</f>
        <v>70000</v>
      </c>
      <c r="H217" s="158">
        <f>G217</f>
        <v>70000</v>
      </c>
      <c r="I217" s="158"/>
      <c r="J217" s="149">
        <f>H217</f>
        <v>70000</v>
      </c>
      <c r="K217" s="158"/>
      <c r="L217" s="158"/>
      <c r="M217" s="158"/>
      <c r="N217" s="158"/>
      <c r="O217" s="158"/>
      <c r="P217" s="158"/>
      <c r="Q217" s="158"/>
      <c r="R217" s="173"/>
    </row>
    <row r="218" spans="1:18" s="34" customFormat="1" ht="17.25" customHeight="1">
      <c r="A218" s="112"/>
      <c r="B218" s="26" t="s">
        <v>463</v>
      </c>
      <c r="C218" s="22" t="s">
        <v>174</v>
      </c>
      <c r="D218" s="80">
        <v>1000</v>
      </c>
      <c r="E218" s="80"/>
      <c r="F218" s="80"/>
      <c r="G218" s="158">
        <f>D218+E218-F218</f>
        <v>1000</v>
      </c>
      <c r="H218" s="158">
        <f>G218</f>
        <v>1000</v>
      </c>
      <c r="I218" s="80">
        <v>0</v>
      </c>
      <c r="J218" s="149">
        <f>H218</f>
        <v>1000</v>
      </c>
      <c r="K218" s="150">
        <v>0</v>
      </c>
      <c r="L218" s="150"/>
      <c r="M218" s="150"/>
      <c r="N218" s="153"/>
      <c r="O218" s="153"/>
      <c r="P218" s="303"/>
      <c r="Q218" s="303"/>
      <c r="R218" s="240"/>
    </row>
    <row r="219" spans="1:18" s="34" customFormat="1" ht="17.25" customHeight="1">
      <c r="A219" s="112"/>
      <c r="B219" s="26" t="s">
        <v>463</v>
      </c>
      <c r="C219" s="22" t="s">
        <v>464</v>
      </c>
      <c r="D219" s="80">
        <v>674648</v>
      </c>
      <c r="E219" s="80"/>
      <c r="F219" s="80"/>
      <c r="G219" s="158">
        <f>D219+E219-F219</f>
        <v>674648</v>
      </c>
      <c r="H219" s="158">
        <f>G219</f>
        <v>674648</v>
      </c>
      <c r="I219" s="80">
        <v>0</v>
      </c>
      <c r="J219" s="149">
        <f>H219</f>
        <v>674648</v>
      </c>
      <c r="K219" s="150">
        <v>0</v>
      </c>
      <c r="L219" s="150"/>
      <c r="M219" s="150"/>
      <c r="N219" s="153"/>
      <c r="O219" s="153"/>
      <c r="P219" s="303"/>
      <c r="Q219" s="303"/>
      <c r="R219" s="240"/>
    </row>
    <row r="220" spans="1:18" s="34" customFormat="1" ht="20.25" customHeight="1">
      <c r="A220" s="108" t="s">
        <v>465</v>
      </c>
      <c r="B220" s="117"/>
      <c r="C220" s="46" t="s">
        <v>466</v>
      </c>
      <c r="D220" s="151">
        <f aca="true" t="shared" si="61" ref="D220:R220">D221+D239+D241+D255+D278+D284+D313+D327+D342+D344+D358+D391</f>
        <v>19680880</v>
      </c>
      <c r="E220" s="151">
        <f t="shared" si="61"/>
        <v>134833</v>
      </c>
      <c r="F220" s="151">
        <f t="shared" si="61"/>
        <v>23842</v>
      </c>
      <c r="G220" s="151">
        <f t="shared" si="61"/>
        <v>19791871</v>
      </c>
      <c r="H220" s="151">
        <f t="shared" si="61"/>
        <v>15677210</v>
      </c>
      <c r="I220" s="151">
        <f t="shared" si="61"/>
        <v>9726844</v>
      </c>
      <c r="J220" s="151">
        <f t="shared" si="61"/>
        <v>2642056</v>
      </c>
      <c r="K220" s="151">
        <f t="shared" si="61"/>
        <v>2484927</v>
      </c>
      <c r="L220" s="151">
        <f t="shared" si="61"/>
        <v>13185</v>
      </c>
      <c r="M220" s="151">
        <f t="shared" si="61"/>
        <v>810198</v>
      </c>
      <c r="N220" s="151">
        <f t="shared" si="61"/>
        <v>0</v>
      </c>
      <c r="O220" s="151">
        <f t="shared" si="61"/>
        <v>0</v>
      </c>
      <c r="P220" s="151">
        <f t="shared" si="61"/>
        <v>4114661</v>
      </c>
      <c r="Q220" s="151">
        <f t="shared" si="61"/>
        <v>278981</v>
      </c>
      <c r="R220" s="152">
        <f t="shared" si="61"/>
        <v>3835680</v>
      </c>
    </row>
    <row r="221" spans="1:18" s="34" customFormat="1" ht="19.5" customHeight="1">
      <c r="A221" s="110" t="s">
        <v>467</v>
      </c>
      <c r="B221" s="106"/>
      <c r="C221" s="65" t="s">
        <v>468</v>
      </c>
      <c r="D221" s="147">
        <f aca="true" t="shared" si="62" ref="D221:K221">SUM(D222:D238)</f>
        <v>1448518</v>
      </c>
      <c r="E221" s="147">
        <f t="shared" si="62"/>
        <v>0</v>
      </c>
      <c r="F221" s="147">
        <f t="shared" si="62"/>
        <v>0</v>
      </c>
      <c r="G221" s="147">
        <f t="shared" si="62"/>
        <v>1448518</v>
      </c>
      <c r="H221" s="147">
        <f t="shared" si="62"/>
        <v>1448518</v>
      </c>
      <c r="I221" s="147">
        <f t="shared" si="62"/>
        <v>536297</v>
      </c>
      <c r="J221" s="147">
        <f t="shared" si="62"/>
        <v>127328</v>
      </c>
      <c r="K221" s="147">
        <f t="shared" si="62"/>
        <v>784893</v>
      </c>
      <c r="L221" s="147">
        <f aca="true" t="shared" si="63" ref="L221:R221">SUM(L222:L238)</f>
        <v>0</v>
      </c>
      <c r="M221" s="147">
        <f t="shared" si="63"/>
        <v>0</v>
      </c>
      <c r="N221" s="147">
        <f t="shared" si="63"/>
        <v>0</v>
      </c>
      <c r="O221" s="147"/>
      <c r="P221" s="147">
        <f t="shared" si="63"/>
        <v>0</v>
      </c>
      <c r="Q221" s="147">
        <f t="shared" si="63"/>
        <v>0</v>
      </c>
      <c r="R221" s="148">
        <f t="shared" si="63"/>
        <v>0</v>
      </c>
    </row>
    <row r="222" spans="1:18" s="34" customFormat="1" ht="17.25" customHeight="1">
      <c r="A222" s="166"/>
      <c r="B222" s="159" t="s">
        <v>472</v>
      </c>
      <c r="C222" s="22" t="s">
        <v>316</v>
      </c>
      <c r="D222" s="158">
        <v>784893</v>
      </c>
      <c r="E222" s="158"/>
      <c r="F222" s="158"/>
      <c r="G222" s="158">
        <f>D222+E222-F222</f>
        <v>784893</v>
      </c>
      <c r="H222" s="158">
        <f>G222</f>
        <v>784893</v>
      </c>
      <c r="I222" s="158"/>
      <c r="J222" s="158"/>
      <c r="K222" s="158">
        <f>H222</f>
        <v>784893</v>
      </c>
      <c r="L222" s="158"/>
      <c r="M222" s="158"/>
      <c r="N222" s="158"/>
      <c r="O222" s="158"/>
      <c r="P222" s="158"/>
      <c r="Q222" s="158"/>
      <c r="R222" s="173"/>
    </row>
    <row r="223" spans="1:18" s="34" customFormat="1" ht="16.5" customHeight="1">
      <c r="A223" s="113"/>
      <c r="B223" s="26" t="s">
        <v>342</v>
      </c>
      <c r="C223" s="22" t="s">
        <v>343</v>
      </c>
      <c r="D223" s="80">
        <v>412861</v>
      </c>
      <c r="E223" s="80"/>
      <c r="F223" s="80"/>
      <c r="G223" s="158">
        <f aca="true" t="shared" si="64" ref="G223:G238">D223+E223-F223</f>
        <v>412861</v>
      </c>
      <c r="H223" s="158">
        <f aca="true" t="shared" si="65" ref="H223:H238">G223</f>
        <v>412861</v>
      </c>
      <c r="I223" s="80">
        <f>H223</f>
        <v>412861</v>
      </c>
      <c r="J223" s="149"/>
      <c r="K223" s="150">
        <v>0</v>
      </c>
      <c r="L223" s="150"/>
      <c r="M223" s="150"/>
      <c r="N223" s="153"/>
      <c r="O223" s="153"/>
      <c r="P223" s="303"/>
      <c r="Q223" s="303"/>
      <c r="R223" s="240"/>
    </row>
    <row r="224" spans="1:18" s="34" customFormat="1" ht="15.75" customHeight="1">
      <c r="A224" s="113"/>
      <c r="B224" s="26" t="s">
        <v>346</v>
      </c>
      <c r="C224" s="22" t="s">
        <v>660</v>
      </c>
      <c r="D224" s="80">
        <v>33136</v>
      </c>
      <c r="E224" s="80"/>
      <c r="F224" s="80"/>
      <c r="G224" s="158">
        <f t="shared" si="64"/>
        <v>33136</v>
      </c>
      <c r="H224" s="158">
        <f t="shared" si="65"/>
        <v>33136</v>
      </c>
      <c r="I224" s="80">
        <f>H224</f>
        <v>33136</v>
      </c>
      <c r="J224" s="149"/>
      <c r="K224" s="150">
        <v>0</v>
      </c>
      <c r="L224" s="150"/>
      <c r="M224" s="150"/>
      <c r="N224" s="153"/>
      <c r="O224" s="153"/>
      <c r="P224" s="303"/>
      <c r="Q224" s="303"/>
      <c r="R224" s="240"/>
    </row>
    <row r="225" spans="1:18" s="34" customFormat="1" ht="15" customHeight="1">
      <c r="A225" s="113"/>
      <c r="B225" s="116" t="s">
        <v>402</v>
      </c>
      <c r="C225" s="22" t="s">
        <v>17</v>
      </c>
      <c r="D225" s="80">
        <v>74697</v>
      </c>
      <c r="E225" s="80"/>
      <c r="F225" s="80"/>
      <c r="G225" s="158">
        <f t="shared" si="64"/>
        <v>74697</v>
      </c>
      <c r="H225" s="158">
        <f t="shared" si="65"/>
        <v>74697</v>
      </c>
      <c r="I225" s="80">
        <f>H225</f>
        <v>74697</v>
      </c>
      <c r="J225" s="149"/>
      <c r="K225" s="150">
        <v>0</v>
      </c>
      <c r="L225" s="150"/>
      <c r="M225" s="150"/>
      <c r="N225" s="153"/>
      <c r="O225" s="153"/>
      <c r="P225" s="303"/>
      <c r="Q225" s="303"/>
      <c r="R225" s="240"/>
    </row>
    <row r="226" spans="1:18" s="34" customFormat="1" ht="15" customHeight="1">
      <c r="A226" s="113"/>
      <c r="B226" s="116" t="s">
        <v>348</v>
      </c>
      <c r="C226" s="22" t="s">
        <v>306</v>
      </c>
      <c r="D226" s="80">
        <v>11603</v>
      </c>
      <c r="E226" s="80"/>
      <c r="F226" s="80"/>
      <c r="G226" s="158">
        <f t="shared" si="64"/>
        <v>11603</v>
      </c>
      <c r="H226" s="158">
        <f t="shared" si="65"/>
        <v>11603</v>
      </c>
      <c r="I226" s="80">
        <f>H226</f>
        <v>11603</v>
      </c>
      <c r="J226" s="149"/>
      <c r="K226" s="150">
        <v>0</v>
      </c>
      <c r="L226" s="150"/>
      <c r="M226" s="150"/>
      <c r="N226" s="153"/>
      <c r="O226" s="153"/>
      <c r="P226" s="303"/>
      <c r="Q226" s="303"/>
      <c r="R226" s="240"/>
    </row>
    <row r="227" spans="1:18" s="34" customFormat="1" ht="15" customHeight="1">
      <c r="A227" s="113"/>
      <c r="B227" s="116" t="s">
        <v>865</v>
      </c>
      <c r="C227" s="22" t="s">
        <v>866</v>
      </c>
      <c r="D227" s="80">
        <v>4000</v>
      </c>
      <c r="E227" s="80"/>
      <c r="F227" s="80"/>
      <c r="G227" s="158">
        <f t="shared" si="64"/>
        <v>4000</v>
      </c>
      <c r="H227" s="158">
        <f t="shared" si="65"/>
        <v>4000</v>
      </c>
      <c r="I227" s="80">
        <f>H227</f>
        <v>4000</v>
      </c>
      <c r="J227" s="149"/>
      <c r="K227" s="150"/>
      <c r="L227" s="150"/>
      <c r="M227" s="150"/>
      <c r="N227" s="153"/>
      <c r="O227" s="153"/>
      <c r="P227" s="303"/>
      <c r="Q227" s="303"/>
      <c r="R227" s="240"/>
    </row>
    <row r="228" spans="1:18" s="34" customFormat="1" ht="16.5" customHeight="1">
      <c r="A228" s="113"/>
      <c r="B228" s="116" t="s">
        <v>350</v>
      </c>
      <c r="C228" s="22" t="s">
        <v>469</v>
      </c>
      <c r="D228" s="80">
        <v>56274</v>
      </c>
      <c r="E228" s="80"/>
      <c r="F228" s="80"/>
      <c r="G228" s="158">
        <f t="shared" si="64"/>
        <v>56274</v>
      </c>
      <c r="H228" s="158">
        <f t="shared" si="65"/>
        <v>56274</v>
      </c>
      <c r="I228" s="80">
        <v>0</v>
      </c>
      <c r="J228" s="149">
        <f>H228</f>
        <v>56274</v>
      </c>
      <c r="K228" s="150">
        <v>0</v>
      </c>
      <c r="L228" s="150"/>
      <c r="M228" s="150"/>
      <c r="N228" s="153"/>
      <c r="O228" s="153"/>
      <c r="P228" s="303"/>
      <c r="Q228" s="303"/>
      <c r="R228" s="240"/>
    </row>
    <row r="229" spans="1:18" s="34" customFormat="1" ht="16.5" customHeight="1">
      <c r="A229" s="113"/>
      <c r="B229" s="116" t="s">
        <v>352</v>
      </c>
      <c r="C229" s="22" t="s">
        <v>441</v>
      </c>
      <c r="D229" s="80">
        <v>15199</v>
      </c>
      <c r="E229" s="80"/>
      <c r="F229" s="80"/>
      <c r="G229" s="158">
        <f t="shared" si="64"/>
        <v>15199</v>
      </c>
      <c r="H229" s="158">
        <f t="shared" si="65"/>
        <v>15199</v>
      </c>
      <c r="I229" s="80">
        <v>0</v>
      </c>
      <c r="J229" s="149">
        <f aca="true" t="shared" si="66" ref="J229:J238">H229</f>
        <v>15199</v>
      </c>
      <c r="K229" s="150">
        <v>0</v>
      </c>
      <c r="L229" s="150"/>
      <c r="M229" s="150"/>
      <c r="N229" s="153"/>
      <c r="O229" s="153"/>
      <c r="P229" s="303"/>
      <c r="Q229" s="303"/>
      <c r="R229" s="240"/>
    </row>
    <row r="230" spans="1:18" s="34" customFormat="1" ht="16.5" customHeight="1">
      <c r="A230" s="113"/>
      <c r="B230" s="116" t="s">
        <v>425</v>
      </c>
      <c r="C230" s="22" t="s">
        <v>429</v>
      </c>
      <c r="D230" s="80">
        <v>2020</v>
      </c>
      <c r="E230" s="80"/>
      <c r="F230" s="80"/>
      <c r="G230" s="158">
        <f t="shared" si="64"/>
        <v>2020</v>
      </c>
      <c r="H230" s="158">
        <f t="shared" si="65"/>
        <v>2020</v>
      </c>
      <c r="I230" s="80">
        <v>0</v>
      </c>
      <c r="J230" s="149">
        <f t="shared" si="66"/>
        <v>2020</v>
      </c>
      <c r="K230" s="150">
        <v>0</v>
      </c>
      <c r="L230" s="150"/>
      <c r="M230" s="150"/>
      <c r="N230" s="153"/>
      <c r="O230" s="153"/>
      <c r="P230" s="303"/>
      <c r="Q230" s="303"/>
      <c r="R230" s="240"/>
    </row>
    <row r="231" spans="1:18" s="34" customFormat="1" ht="16.5" customHeight="1">
      <c r="A231" s="113"/>
      <c r="B231" s="116" t="s">
        <v>355</v>
      </c>
      <c r="C231" s="22" t="s">
        <v>443</v>
      </c>
      <c r="D231" s="80">
        <v>12799</v>
      </c>
      <c r="E231" s="80"/>
      <c r="F231" s="80"/>
      <c r="G231" s="158">
        <f t="shared" si="64"/>
        <v>12799</v>
      </c>
      <c r="H231" s="158">
        <f t="shared" si="65"/>
        <v>12799</v>
      </c>
      <c r="I231" s="80">
        <v>0</v>
      </c>
      <c r="J231" s="149">
        <f t="shared" si="66"/>
        <v>12799</v>
      </c>
      <c r="K231" s="150">
        <v>0</v>
      </c>
      <c r="L231" s="150"/>
      <c r="M231" s="150"/>
      <c r="N231" s="153"/>
      <c r="O231" s="153"/>
      <c r="P231" s="303"/>
      <c r="Q231" s="303"/>
      <c r="R231" s="240"/>
    </row>
    <row r="232" spans="1:18" s="34" customFormat="1" ht="16.5" customHeight="1">
      <c r="A232" s="113"/>
      <c r="B232" s="116" t="s">
        <v>867</v>
      </c>
      <c r="C232" s="23" t="s">
        <v>868</v>
      </c>
      <c r="D232" s="80">
        <v>520</v>
      </c>
      <c r="E232" s="80"/>
      <c r="F232" s="80"/>
      <c r="G232" s="158">
        <f t="shared" si="64"/>
        <v>520</v>
      </c>
      <c r="H232" s="158">
        <f t="shared" si="65"/>
        <v>520</v>
      </c>
      <c r="I232" s="80"/>
      <c r="J232" s="149">
        <f t="shared" si="66"/>
        <v>520</v>
      </c>
      <c r="K232" s="150"/>
      <c r="L232" s="150"/>
      <c r="M232" s="150"/>
      <c r="N232" s="153"/>
      <c r="O232" s="153"/>
      <c r="P232" s="303"/>
      <c r="Q232" s="303"/>
      <c r="R232" s="240"/>
    </row>
    <row r="233" spans="1:18" s="34" customFormat="1" ht="16.5" customHeight="1">
      <c r="A233" s="113"/>
      <c r="B233" s="116" t="s">
        <v>550</v>
      </c>
      <c r="C233" s="22" t="s">
        <v>554</v>
      </c>
      <c r="D233" s="80">
        <v>3000</v>
      </c>
      <c r="E233" s="80"/>
      <c r="F233" s="80"/>
      <c r="G233" s="158">
        <f t="shared" si="64"/>
        <v>3000</v>
      </c>
      <c r="H233" s="158">
        <f t="shared" si="65"/>
        <v>3000</v>
      </c>
      <c r="I233" s="80"/>
      <c r="J233" s="149">
        <f t="shared" si="66"/>
        <v>3000</v>
      </c>
      <c r="K233" s="150"/>
      <c r="L233" s="150"/>
      <c r="M233" s="150"/>
      <c r="N233" s="153"/>
      <c r="O233" s="153"/>
      <c r="P233" s="303"/>
      <c r="Q233" s="303"/>
      <c r="R233" s="240"/>
    </row>
    <row r="234" spans="1:18" s="34" customFormat="1" ht="15" customHeight="1">
      <c r="A234" s="113"/>
      <c r="B234" s="116" t="s">
        <v>357</v>
      </c>
      <c r="C234" s="22" t="s">
        <v>358</v>
      </c>
      <c r="D234" s="80">
        <v>1351</v>
      </c>
      <c r="E234" s="80"/>
      <c r="F234" s="80"/>
      <c r="G234" s="158">
        <f t="shared" si="64"/>
        <v>1351</v>
      </c>
      <c r="H234" s="158">
        <f t="shared" si="65"/>
        <v>1351</v>
      </c>
      <c r="I234" s="80">
        <v>0</v>
      </c>
      <c r="J234" s="149">
        <f t="shared" si="66"/>
        <v>1351</v>
      </c>
      <c r="K234" s="150">
        <v>0</v>
      </c>
      <c r="L234" s="150"/>
      <c r="M234" s="150"/>
      <c r="N234" s="153"/>
      <c r="O234" s="153"/>
      <c r="P234" s="303"/>
      <c r="Q234" s="303"/>
      <c r="R234" s="240"/>
    </row>
    <row r="235" spans="1:18" s="34" customFormat="1" ht="17.25" customHeight="1">
      <c r="A235" s="113"/>
      <c r="B235" s="116" t="s">
        <v>361</v>
      </c>
      <c r="C235" s="22" t="s">
        <v>362</v>
      </c>
      <c r="D235" s="80">
        <v>24289</v>
      </c>
      <c r="E235" s="80"/>
      <c r="F235" s="80"/>
      <c r="G235" s="158">
        <f t="shared" si="64"/>
        <v>24289</v>
      </c>
      <c r="H235" s="158">
        <f t="shared" si="65"/>
        <v>24289</v>
      </c>
      <c r="I235" s="80">
        <v>0</v>
      </c>
      <c r="J235" s="149">
        <f t="shared" si="66"/>
        <v>24289</v>
      </c>
      <c r="K235" s="150">
        <v>0</v>
      </c>
      <c r="L235" s="150"/>
      <c r="M235" s="150"/>
      <c r="N235" s="153"/>
      <c r="O235" s="153"/>
      <c r="P235" s="303"/>
      <c r="Q235" s="303"/>
      <c r="R235" s="240"/>
    </row>
    <row r="236" spans="1:18" s="34" customFormat="1" ht="17.25" customHeight="1">
      <c r="A236" s="113"/>
      <c r="B236" s="116" t="s">
        <v>551</v>
      </c>
      <c r="C236" s="22" t="s">
        <v>984</v>
      </c>
      <c r="D236" s="80">
        <v>2000</v>
      </c>
      <c r="E236" s="80"/>
      <c r="F236" s="80"/>
      <c r="G236" s="158">
        <f t="shared" si="64"/>
        <v>2000</v>
      </c>
      <c r="H236" s="158">
        <f t="shared" si="65"/>
        <v>2000</v>
      </c>
      <c r="I236" s="80"/>
      <c r="J236" s="149">
        <f t="shared" si="66"/>
        <v>2000</v>
      </c>
      <c r="K236" s="150"/>
      <c r="L236" s="150"/>
      <c r="M236" s="150"/>
      <c r="N236" s="153"/>
      <c r="O236" s="153"/>
      <c r="P236" s="303"/>
      <c r="Q236" s="303"/>
      <c r="R236" s="240"/>
    </row>
    <row r="237" spans="1:18" s="34" customFormat="1" ht="17.25" customHeight="1">
      <c r="A237" s="113"/>
      <c r="B237" s="116" t="s">
        <v>552</v>
      </c>
      <c r="C237" s="22" t="s">
        <v>566</v>
      </c>
      <c r="D237" s="80">
        <v>1000</v>
      </c>
      <c r="E237" s="80"/>
      <c r="F237" s="80"/>
      <c r="G237" s="158">
        <f t="shared" si="64"/>
        <v>1000</v>
      </c>
      <c r="H237" s="158">
        <f t="shared" si="65"/>
        <v>1000</v>
      </c>
      <c r="I237" s="80"/>
      <c r="J237" s="149">
        <f t="shared" si="66"/>
        <v>1000</v>
      </c>
      <c r="K237" s="150"/>
      <c r="L237" s="150"/>
      <c r="M237" s="150"/>
      <c r="N237" s="153"/>
      <c r="O237" s="153"/>
      <c r="P237" s="303"/>
      <c r="Q237" s="303"/>
      <c r="R237" s="240"/>
    </row>
    <row r="238" spans="1:18" s="34" customFormat="1" ht="17.25" customHeight="1">
      <c r="A238" s="113"/>
      <c r="B238" s="116" t="s">
        <v>553</v>
      </c>
      <c r="C238" s="22" t="s">
        <v>567</v>
      </c>
      <c r="D238" s="80">
        <v>8876</v>
      </c>
      <c r="E238" s="80"/>
      <c r="F238" s="80"/>
      <c r="G238" s="158">
        <f t="shared" si="64"/>
        <v>8876</v>
      </c>
      <c r="H238" s="158">
        <f t="shared" si="65"/>
        <v>8876</v>
      </c>
      <c r="I238" s="80"/>
      <c r="J238" s="149">
        <f t="shared" si="66"/>
        <v>8876</v>
      </c>
      <c r="K238" s="150"/>
      <c r="L238" s="150"/>
      <c r="M238" s="150"/>
      <c r="N238" s="153"/>
      <c r="O238" s="153"/>
      <c r="P238" s="303"/>
      <c r="Q238" s="303"/>
      <c r="R238" s="240"/>
    </row>
    <row r="239" spans="1:18" s="34" customFormat="1" ht="18.75" customHeight="1">
      <c r="A239" s="110" t="s">
        <v>646</v>
      </c>
      <c r="B239" s="106"/>
      <c r="C239" s="65" t="s">
        <v>645</v>
      </c>
      <c r="D239" s="147">
        <f>D240</f>
        <v>468388</v>
      </c>
      <c r="E239" s="147">
        <f>E240</f>
        <v>0</v>
      </c>
      <c r="F239" s="147">
        <f>F240</f>
        <v>0</v>
      </c>
      <c r="G239" s="147">
        <f>G240</f>
        <v>468388</v>
      </c>
      <c r="H239" s="147">
        <f aca="true" t="shared" si="67" ref="H239:R239">H240</f>
        <v>468388</v>
      </c>
      <c r="I239" s="147">
        <f t="shared" si="67"/>
        <v>0</v>
      </c>
      <c r="J239" s="147">
        <f t="shared" si="67"/>
        <v>0</v>
      </c>
      <c r="K239" s="147">
        <f t="shared" si="67"/>
        <v>468388</v>
      </c>
      <c r="L239" s="147">
        <f t="shared" si="67"/>
        <v>0</v>
      </c>
      <c r="M239" s="147">
        <f t="shared" si="67"/>
        <v>0</v>
      </c>
      <c r="N239" s="147">
        <f t="shared" si="67"/>
        <v>0</v>
      </c>
      <c r="O239" s="147"/>
      <c r="P239" s="147">
        <f t="shared" si="67"/>
        <v>0</v>
      </c>
      <c r="Q239" s="147">
        <f t="shared" si="67"/>
        <v>0</v>
      </c>
      <c r="R239" s="148">
        <f t="shared" si="67"/>
        <v>0</v>
      </c>
    </row>
    <row r="240" spans="1:18" s="34" customFormat="1" ht="17.25" customHeight="1">
      <c r="A240" s="113"/>
      <c r="B240" s="26" t="s">
        <v>472</v>
      </c>
      <c r="C240" s="22" t="s">
        <v>316</v>
      </c>
      <c r="D240" s="80">
        <v>468388</v>
      </c>
      <c r="E240" s="80"/>
      <c r="F240" s="80"/>
      <c r="G240" s="153">
        <f>D240+E240-F240</f>
        <v>468388</v>
      </c>
      <c r="H240" s="80">
        <f>G240</f>
        <v>468388</v>
      </c>
      <c r="I240" s="80">
        <v>0</v>
      </c>
      <c r="J240" s="149"/>
      <c r="K240" s="149">
        <f>H240</f>
        <v>468388</v>
      </c>
      <c r="L240" s="149"/>
      <c r="M240" s="149"/>
      <c r="N240" s="153"/>
      <c r="O240" s="153"/>
      <c r="P240" s="303"/>
      <c r="Q240" s="303"/>
      <c r="R240" s="240"/>
    </row>
    <row r="241" spans="1:18" s="34" customFormat="1" ht="18.75" customHeight="1">
      <c r="A241" s="110" t="s">
        <v>473</v>
      </c>
      <c r="B241" s="106"/>
      <c r="C241" s="65" t="s">
        <v>474</v>
      </c>
      <c r="D241" s="147">
        <f>SUM(D242:D254)</f>
        <v>766235</v>
      </c>
      <c r="E241" s="147">
        <f>SUM(E242:E254)</f>
        <v>0</v>
      </c>
      <c r="F241" s="147">
        <f>SUM(F242:F254)</f>
        <v>0</v>
      </c>
      <c r="G241" s="147">
        <f>SUM(G242:G254)</f>
        <v>766235</v>
      </c>
      <c r="H241" s="147">
        <f>SUM(H242:H254)</f>
        <v>766235</v>
      </c>
      <c r="I241" s="147">
        <f aca="true" t="shared" si="68" ref="I241:R241">SUM(I242:I254)</f>
        <v>519905</v>
      </c>
      <c r="J241" s="147">
        <f t="shared" si="68"/>
        <v>44402</v>
      </c>
      <c r="K241" s="147">
        <f t="shared" si="68"/>
        <v>201928</v>
      </c>
      <c r="L241" s="147">
        <f t="shared" si="68"/>
        <v>0</v>
      </c>
      <c r="M241" s="147">
        <f t="shared" si="68"/>
        <v>0</v>
      </c>
      <c r="N241" s="147">
        <f t="shared" si="68"/>
        <v>0</v>
      </c>
      <c r="O241" s="147"/>
      <c r="P241" s="147">
        <f t="shared" si="68"/>
        <v>0</v>
      </c>
      <c r="Q241" s="147">
        <f t="shared" si="68"/>
        <v>0</v>
      </c>
      <c r="R241" s="148">
        <f t="shared" si="68"/>
        <v>0</v>
      </c>
    </row>
    <row r="242" spans="1:18" s="34" customFormat="1" ht="17.25" customHeight="1">
      <c r="A242" s="166"/>
      <c r="B242" s="159" t="s">
        <v>472</v>
      </c>
      <c r="C242" s="22" t="s">
        <v>316</v>
      </c>
      <c r="D242" s="158">
        <v>201928</v>
      </c>
      <c r="E242" s="158"/>
      <c r="F242" s="158"/>
      <c r="G242" s="158">
        <f>D242+E242-F242</f>
        <v>201928</v>
      </c>
      <c r="H242" s="158">
        <f>G242</f>
        <v>201928</v>
      </c>
      <c r="I242" s="158"/>
      <c r="J242" s="158"/>
      <c r="K242" s="158">
        <f>H242</f>
        <v>201928</v>
      </c>
      <c r="L242" s="158"/>
      <c r="M242" s="158"/>
      <c r="N242" s="158"/>
      <c r="O242" s="158"/>
      <c r="P242" s="158"/>
      <c r="Q242" s="158"/>
      <c r="R242" s="173"/>
    </row>
    <row r="243" spans="1:18" s="34" customFormat="1" ht="14.25" customHeight="1">
      <c r="A243" s="113"/>
      <c r="B243" s="26" t="s">
        <v>342</v>
      </c>
      <c r="C243" s="22" t="s">
        <v>343</v>
      </c>
      <c r="D243" s="80">
        <v>403352</v>
      </c>
      <c r="E243" s="80"/>
      <c r="F243" s="80"/>
      <c r="G243" s="158">
        <f aca="true" t="shared" si="69" ref="G243:G254">D243+E243-F243</f>
        <v>403352</v>
      </c>
      <c r="H243" s="158">
        <f aca="true" t="shared" si="70" ref="H243:H254">G243</f>
        <v>403352</v>
      </c>
      <c r="I243" s="80">
        <f>H243</f>
        <v>403352</v>
      </c>
      <c r="J243" s="149"/>
      <c r="K243" s="150">
        <v>0</v>
      </c>
      <c r="L243" s="150"/>
      <c r="M243" s="150"/>
      <c r="N243" s="153"/>
      <c r="O243" s="153"/>
      <c r="P243" s="303"/>
      <c r="Q243" s="303"/>
      <c r="R243" s="240"/>
    </row>
    <row r="244" spans="1:18" s="34" customFormat="1" ht="17.25" customHeight="1">
      <c r="A244" s="113"/>
      <c r="B244" s="26" t="s">
        <v>346</v>
      </c>
      <c r="C244" s="22" t="s">
        <v>660</v>
      </c>
      <c r="D244" s="80">
        <v>30657</v>
      </c>
      <c r="E244" s="80"/>
      <c r="F244" s="80"/>
      <c r="G244" s="158">
        <f t="shared" si="69"/>
        <v>30657</v>
      </c>
      <c r="H244" s="158">
        <f t="shared" si="70"/>
        <v>30657</v>
      </c>
      <c r="I244" s="80">
        <f>H244</f>
        <v>30657</v>
      </c>
      <c r="J244" s="149"/>
      <c r="K244" s="150">
        <v>0</v>
      </c>
      <c r="L244" s="150"/>
      <c r="M244" s="150"/>
      <c r="N244" s="153"/>
      <c r="O244" s="153"/>
      <c r="P244" s="303"/>
      <c r="Q244" s="303"/>
      <c r="R244" s="240"/>
    </row>
    <row r="245" spans="1:18" s="34" customFormat="1" ht="15.75" customHeight="1">
      <c r="A245" s="113"/>
      <c r="B245" s="116" t="s">
        <v>402</v>
      </c>
      <c r="C245" s="22" t="s">
        <v>17</v>
      </c>
      <c r="D245" s="80">
        <v>74146</v>
      </c>
      <c r="E245" s="80"/>
      <c r="F245" s="80"/>
      <c r="G245" s="158">
        <f t="shared" si="69"/>
        <v>74146</v>
      </c>
      <c r="H245" s="158">
        <f t="shared" si="70"/>
        <v>74146</v>
      </c>
      <c r="I245" s="80">
        <f>H245</f>
        <v>74146</v>
      </c>
      <c r="J245" s="149"/>
      <c r="K245" s="150">
        <v>0</v>
      </c>
      <c r="L245" s="150"/>
      <c r="M245" s="150"/>
      <c r="N245" s="153"/>
      <c r="O245" s="153"/>
      <c r="P245" s="303"/>
      <c r="Q245" s="303"/>
      <c r="R245" s="240"/>
    </row>
    <row r="246" spans="1:18" s="34" customFormat="1" ht="14.25" customHeight="1">
      <c r="A246" s="113"/>
      <c r="B246" s="116" t="s">
        <v>348</v>
      </c>
      <c r="C246" s="22" t="s">
        <v>306</v>
      </c>
      <c r="D246" s="80">
        <v>11750</v>
      </c>
      <c r="E246" s="80"/>
      <c r="F246" s="80"/>
      <c r="G246" s="158">
        <f t="shared" si="69"/>
        <v>11750</v>
      </c>
      <c r="H246" s="158">
        <f t="shared" si="70"/>
        <v>11750</v>
      </c>
      <c r="I246" s="80">
        <f>H246</f>
        <v>11750</v>
      </c>
      <c r="J246" s="149"/>
      <c r="K246" s="150">
        <v>0</v>
      </c>
      <c r="L246" s="150"/>
      <c r="M246" s="150"/>
      <c r="N246" s="153"/>
      <c r="O246" s="153"/>
      <c r="P246" s="303"/>
      <c r="Q246" s="303"/>
      <c r="R246" s="240"/>
    </row>
    <row r="247" spans="1:18" s="34" customFormat="1" ht="14.25" customHeight="1">
      <c r="A247" s="113"/>
      <c r="B247" s="26" t="s">
        <v>350</v>
      </c>
      <c r="C247" s="23" t="s">
        <v>547</v>
      </c>
      <c r="D247" s="80">
        <v>9353</v>
      </c>
      <c r="E247" s="80"/>
      <c r="F247" s="80"/>
      <c r="G247" s="158">
        <f t="shared" si="69"/>
        <v>9353</v>
      </c>
      <c r="H247" s="158">
        <f t="shared" si="70"/>
        <v>9353</v>
      </c>
      <c r="I247" s="80">
        <v>0</v>
      </c>
      <c r="J247" s="149">
        <f>H247</f>
        <v>9353</v>
      </c>
      <c r="K247" s="150">
        <v>0</v>
      </c>
      <c r="L247" s="150"/>
      <c r="M247" s="150"/>
      <c r="N247" s="153"/>
      <c r="O247" s="153"/>
      <c r="P247" s="303"/>
      <c r="Q247" s="303"/>
      <c r="R247" s="240"/>
    </row>
    <row r="248" spans="1:18" s="34" customFormat="1" ht="14.25" customHeight="1">
      <c r="A248" s="113"/>
      <c r="B248" s="26" t="s">
        <v>352</v>
      </c>
      <c r="C248" s="23" t="s">
        <v>441</v>
      </c>
      <c r="D248" s="80">
        <v>2788</v>
      </c>
      <c r="E248" s="80"/>
      <c r="F248" s="80"/>
      <c r="G248" s="158">
        <f t="shared" si="69"/>
        <v>2788</v>
      </c>
      <c r="H248" s="158">
        <f t="shared" si="70"/>
        <v>2788</v>
      </c>
      <c r="I248" s="80">
        <v>0</v>
      </c>
      <c r="J248" s="149">
        <f aca="true" t="shared" si="71" ref="J248:J254">H248</f>
        <v>2788</v>
      </c>
      <c r="K248" s="150">
        <v>0</v>
      </c>
      <c r="L248" s="150"/>
      <c r="M248" s="150"/>
      <c r="N248" s="153"/>
      <c r="O248" s="153"/>
      <c r="P248" s="303"/>
      <c r="Q248" s="303"/>
      <c r="R248" s="240"/>
    </row>
    <row r="249" spans="1:18" s="34" customFormat="1" ht="14.25" customHeight="1">
      <c r="A249" s="113"/>
      <c r="B249" s="26" t="s">
        <v>425</v>
      </c>
      <c r="C249" s="22" t="s">
        <v>429</v>
      </c>
      <c r="D249" s="80">
        <v>1515</v>
      </c>
      <c r="E249" s="80"/>
      <c r="F249" s="80"/>
      <c r="G249" s="158">
        <f t="shared" si="69"/>
        <v>1515</v>
      </c>
      <c r="H249" s="158">
        <f t="shared" si="70"/>
        <v>1515</v>
      </c>
      <c r="I249" s="80"/>
      <c r="J249" s="149">
        <f t="shared" si="71"/>
        <v>1515</v>
      </c>
      <c r="K249" s="150"/>
      <c r="L249" s="150"/>
      <c r="M249" s="150"/>
      <c r="N249" s="153"/>
      <c r="O249" s="153"/>
      <c r="P249" s="303"/>
      <c r="Q249" s="303"/>
      <c r="R249" s="240"/>
    </row>
    <row r="250" spans="1:18" s="34" customFormat="1" ht="15" customHeight="1">
      <c r="A250" s="113"/>
      <c r="B250" s="26" t="s">
        <v>355</v>
      </c>
      <c r="C250" s="23" t="s">
        <v>443</v>
      </c>
      <c r="D250" s="80">
        <v>2390</v>
      </c>
      <c r="E250" s="80"/>
      <c r="F250" s="80"/>
      <c r="G250" s="158">
        <f t="shared" si="69"/>
        <v>2390</v>
      </c>
      <c r="H250" s="158">
        <f t="shared" si="70"/>
        <v>2390</v>
      </c>
      <c r="I250" s="80">
        <v>0</v>
      </c>
      <c r="J250" s="149">
        <f t="shared" si="71"/>
        <v>2390</v>
      </c>
      <c r="K250" s="150">
        <v>0</v>
      </c>
      <c r="L250" s="150"/>
      <c r="M250" s="150"/>
      <c r="N250" s="153"/>
      <c r="O250" s="153"/>
      <c r="P250" s="303"/>
      <c r="Q250" s="303"/>
      <c r="R250" s="240"/>
    </row>
    <row r="251" spans="1:18" s="34" customFormat="1" ht="15" customHeight="1">
      <c r="A251" s="113"/>
      <c r="B251" s="26" t="s">
        <v>867</v>
      </c>
      <c r="C251" s="23" t="s">
        <v>868</v>
      </c>
      <c r="D251" s="80">
        <v>520</v>
      </c>
      <c r="E251" s="80"/>
      <c r="F251" s="80"/>
      <c r="G251" s="158">
        <f t="shared" si="69"/>
        <v>520</v>
      </c>
      <c r="H251" s="158">
        <f t="shared" si="70"/>
        <v>520</v>
      </c>
      <c r="I251" s="80"/>
      <c r="J251" s="149">
        <f t="shared" si="71"/>
        <v>520</v>
      </c>
      <c r="K251" s="150"/>
      <c r="L251" s="150"/>
      <c r="M251" s="150"/>
      <c r="N251" s="153"/>
      <c r="O251" s="153"/>
      <c r="P251" s="303"/>
      <c r="Q251" s="303"/>
      <c r="R251" s="240"/>
    </row>
    <row r="252" spans="1:18" s="34" customFormat="1" ht="15" customHeight="1">
      <c r="A252" s="113"/>
      <c r="B252" s="26" t="s">
        <v>550</v>
      </c>
      <c r="C252" s="22" t="s">
        <v>554</v>
      </c>
      <c r="D252" s="80">
        <v>676</v>
      </c>
      <c r="E252" s="80"/>
      <c r="F252" s="80"/>
      <c r="G252" s="158">
        <f t="shared" si="69"/>
        <v>676</v>
      </c>
      <c r="H252" s="158">
        <f t="shared" si="70"/>
        <v>676</v>
      </c>
      <c r="I252" s="80"/>
      <c r="J252" s="149">
        <f t="shared" si="71"/>
        <v>676</v>
      </c>
      <c r="K252" s="150"/>
      <c r="L252" s="150"/>
      <c r="M252" s="150"/>
      <c r="N252" s="153"/>
      <c r="O252" s="153"/>
      <c r="P252" s="303"/>
      <c r="Q252" s="303"/>
      <c r="R252" s="240"/>
    </row>
    <row r="253" spans="1:18" s="34" customFormat="1" ht="15" customHeight="1">
      <c r="A253" s="113"/>
      <c r="B253" s="26" t="s">
        <v>361</v>
      </c>
      <c r="C253" s="23" t="s">
        <v>362</v>
      </c>
      <c r="D253" s="80">
        <v>25160</v>
      </c>
      <c r="E253" s="80"/>
      <c r="F253" s="80"/>
      <c r="G253" s="158">
        <f t="shared" si="69"/>
        <v>25160</v>
      </c>
      <c r="H253" s="158">
        <f t="shared" si="70"/>
        <v>25160</v>
      </c>
      <c r="I253" s="80">
        <v>0</v>
      </c>
      <c r="J253" s="149">
        <f t="shared" si="71"/>
        <v>25160</v>
      </c>
      <c r="K253" s="150">
        <v>0</v>
      </c>
      <c r="L253" s="150"/>
      <c r="M253" s="150"/>
      <c r="N253" s="153"/>
      <c r="O253" s="153"/>
      <c r="P253" s="303"/>
      <c r="Q253" s="303"/>
      <c r="R253" s="240"/>
    </row>
    <row r="254" spans="1:18" s="34" customFormat="1" ht="14.25" customHeight="1">
      <c r="A254" s="113"/>
      <c r="B254" s="26" t="s">
        <v>552</v>
      </c>
      <c r="C254" s="22" t="s">
        <v>566</v>
      </c>
      <c r="D254" s="80">
        <v>2000</v>
      </c>
      <c r="E254" s="80"/>
      <c r="F254" s="80"/>
      <c r="G254" s="158">
        <f t="shared" si="69"/>
        <v>2000</v>
      </c>
      <c r="H254" s="158">
        <f t="shared" si="70"/>
        <v>2000</v>
      </c>
      <c r="I254" s="80"/>
      <c r="J254" s="149">
        <f t="shared" si="71"/>
        <v>2000</v>
      </c>
      <c r="K254" s="150"/>
      <c r="L254" s="150"/>
      <c r="M254" s="150"/>
      <c r="N254" s="153"/>
      <c r="O254" s="153"/>
      <c r="P254" s="303"/>
      <c r="Q254" s="303"/>
      <c r="R254" s="240"/>
    </row>
    <row r="255" spans="1:18" s="34" customFormat="1" ht="18" customHeight="1">
      <c r="A255" s="110" t="s">
        <v>476</v>
      </c>
      <c r="B255" s="111"/>
      <c r="C255" s="312" t="s">
        <v>477</v>
      </c>
      <c r="D255" s="147">
        <f>SUM(D256:D277)</f>
        <v>2664900</v>
      </c>
      <c r="E255" s="147">
        <f>SUM(E256:E277)</f>
        <v>132833</v>
      </c>
      <c r="F255" s="147">
        <f>SUM(F256:F277)</f>
        <v>15842</v>
      </c>
      <c r="G255" s="147">
        <f>SUM(G256:G277)</f>
        <v>2781891</v>
      </c>
      <c r="H255" s="147">
        <f>SUM(H256:H277)</f>
        <v>2781891</v>
      </c>
      <c r="I255" s="147">
        <f aca="true" t="shared" si="72" ref="I255:R255">SUM(I256:I277)</f>
        <v>1948353</v>
      </c>
      <c r="J255" s="147">
        <f t="shared" si="72"/>
        <v>567578</v>
      </c>
      <c r="K255" s="147">
        <f t="shared" si="72"/>
        <v>263435</v>
      </c>
      <c r="L255" s="147">
        <f t="shared" si="72"/>
        <v>2525</v>
      </c>
      <c r="M255" s="147">
        <f t="shared" si="72"/>
        <v>0</v>
      </c>
      <c r="N255" s="147">
        <f t="shared" si="72"/>
        <v>0</v>
      </c>
      <c r="O255" s="147"/>
      <c r="P255" s="147">
        <f t="shared" si="72"/>
        <v>0</v>
      </c>
      <c r="Q255" s="147">
        <f t="shared" si="72"/>
        <v>0</v>
      </c>
      <c r="R255" s="148">
        <f t="shared" si="72"/>
        <v>0</v>
      </c>
    </row>
    <row r="256" spans="1:18" s="34" customFormat="1" ht="16.5" customHeight="1">
      <c r="A256" s="166"/>
      <c r="B256" s="159" t="s">
        <v>472</v>
      </c>
      <c r="C256" s="22" t="s">
        <v>316</v>
      </c>
      <c r="D256" s="158">
        <v>263435</v>
      </c>
      <c r="E256" s="158"/>
      <c r="F256" s="158"/>
      <c r="G256" s="158">
        <f>D256+E256-F256</f>
        <v>263435</v>
      </c>
      <c r="H256" s="158">
        <f>G256</f>
        <v>263435</v>
      </c>
      <c r="I256" s="158"/>
      <c r="J256" s="158"/>
      <c r="K256" s="158">
        <f>H256</f>
        <v>263435</v>
      </c>
      <c r="L256" s="158"/>
      <c r="M256" s="158"/>
      <c r="N256" s="158"/>
      <c r="O256" s="158"/>
      <c r="P256" s="158"/>
      <c r="Q256" s="158"/>
      <c r="R256" s="173"/>
    </row>
    <row r="257" spans="1:18" s="68" customFormat="1" ht="17.25" customHeight="1">
      <c r="A257" s="107"/>
      <c r="B257" s="26" t="s">
        <v>973</v>
      </c>
      <c r="C257" s="63" t="s">
        <v>104</v>
      </c>
      <c r="D257" s="154">
        <v>2525</v>
      </c>
      <c r="E257" s="154"/>
      <c r="F257" s="154"/>
      <c r="G257" s="158">
        <f aca="true" t="shared" si="73" ref="G257:G277">D257+E257-F257</f>
        <v>2525</v>
      </c>
      <c r="H257" s="158">
        <f aca="true" t="shared" si="74" ref="H257:H277">G257</f>
        <v>2525</v>
      </c>
      <c r="I257" s="154"/>
      <c r="J257" s="149"/>
      <c r="K257" s="150"/>
      <c r="L257" s="150">
        <f>H257</f>
        <v>2525</v>
      </c>
      <c r="M257" s="150"/>
      <c r="N257" s="153"/>
      <c r="O257" s="153"/>
      <c r="P257" s="303"/>
      <c r="Q257" s="303"/>
      <c r="R257" s="240"/>
    </row>
    <row r="258" spans="1:18" s="34" customFormat="1" ht="15" customHeight="1">
      <c r="A258" s="107"/>
      <c r="B258" s="26" t="s">
        <v>342</v>
      </c>
      <c r="C258" s="22" t="s">
        <v>343</v>
      </c>
      <c r="D258" s="80">
        <v>1540303</v>
      </c>
      <c r="E258" s="80"/>
      <c r="F258" s="80"/>
      <c r="G258" s="158">
        <f t="shared" si="73"/>
        <v>1540303</v>
      </c>
      <c r="H258" s="158">
        <f t="shared" si="74"/>
        <v>1540303</v>
      </c>
      <c r="I258" s="80">
        <f>H258</f>
        <v>1540303</v>
      </c>
      <c r="J258" s="149"/>
      <c r="K258" s="150"/>
      <c r="L258" s="150"/>
      <c r="M258" s="150"/>
      <c r="N258" s="153"/>
      <c r="O258" s="153"/>
      <c r="P258" s="303"/>
      <c r="Q258" s="303"/>
      <c r="R258" s="240"/>
    </row>
    <row r="259" spans="1:18" s="34" customFormat="1" ht="14.25" customHeight="1">
      <c r="A259" s="107"/>
      <c r="B259" s="26" t="s">
        <v>346</v>
      </c>
      <c r="C259" s="22" t="s">
        <v>660</v>
      </c>
      <c r="D259" s="80">
        <v>122091</v>
      </c>
      <c r="E259" s="80"/>
      <c r="F259" s="80"/>
      <c r="G259" s="158">
        <f t="shared" si="73"/>
        <v>122091</v>
      </c>
      <c r="H259" s="158">
        <f t="shared" si="74"/>
        <v>122091</v>
      </c>
      <c r="I259" s="80">
        <f>H259</f>
        <v>122091</v>
      </c>
      <c r="J259" s="149"/>
      <c r="K259" s="150"/>
      <c r="L259" s="150"/>
      <c r="M259" s="150"/>
      <c r="N259" s="153"/>
      <c r="O259" s="153"/>
      <c r="P259" s="303"/>
      <c r="Q259" s="303"/>
      <c r="R259" s="240"/>
    </row>
    <row r="260" spans="1:18" s="34" customFormat="1" ht="15" customHeight="1">
      <c r="A260" s="107"/>
      <c r="B260" s="116" t="s">
        <v>402</v>
      </c>
      <c r="C260" s="22" t="s">
        <v>17</v>
      </c>
      <c r="D260" s="80">
        <v>246044</v>
      </c>
      <c r="E260" s="80"/>
      <c r="F260" s="80"/>
      <c r="G260" s="158">
        <f t="shared" si="73"/>
        <v>246044</v>
      </c>
      <c r="H260" s="158">
        <f t="shared" si="74"/>
        <v>246044</v>
      </c>
      <c r="I260" s="80">
        <f>H260</f>
        <v>246044</v>
      </c>
      <c r="J260" s="149"/>
      <c r="K260" s="150"/>
      <c r="L260" s="150"/>
      <c r="M260" s="150"/>
      <c r="N260" s="153"/>
      <c r="O260" s="153"/>
      <c r="P260" s="303"/>
      <c r="Q260" s="303"/>
      <c r="R260" s="240"/>
    </row>
    <row r="261" spans="1:18" s="34" customFormat="1" ht="16.5" customHeight="1">
      <c r="A261" s="107"/>
      <c r="B261" s="116" t="s">
        <v>348</v>
      </c>
      <c r="C261" s="22" t="s">
        <v>306</v>
      </c>
      <c r="D261" s="80">
        <v>39915</v>
      </c>
      <c r="E261" s="80"/>
      <c r="F261" s="80"/>
      <c r="G261" s="158">
        <f t="shared" si="73"/>
        <v>39915</v>
      </c>
      <c r="H261" s="158">
        <f t="shared" si="74"/>
        <v>39915</v>
      </c>
      <c r="I261" s="80">
        <f>H261</f>
        <v>39915</v>
      </c>
      <c r="J261" s="149"/>
      <c r="K261" s="150"/>
      <c r="L261" s="150"/>
      <c r="M261" s="150"/>
      <c r="N261" s="153"/>
      <c r="O261" s="153"/>
      <c r="P261" s="303"/>
      <c r="Q261" s="303"/>
      <c r="R261" s="240"/>
    </row>
    <row r="262" spans="1:18" s="34" customFormat="1" ht="15.75" customHeight="1">
      <c r="A262" s="107"/>
      <c r="B262" s="26" t="s">
        <v>478</v>
      </c>
      <c r="C262" s="23" t="s">
        <v>548</v>
      </c>
      <c r="D262" s="80">
        <v>14400</v>
      </c>
      <c r="E262" s="80"/>
      <c r="F262" s="80">
        <v>10000</v>
      </c>
      <c r="G262" s="158">
        <f t="shared" si="73"/>
        <v>4400</v>
      </c>
      <c r="H262" s="158">
        <f t="shared" si="74"/>
        <v>4400</v>
      </c>
      <c r="I262" s="80"/>
      <c r="J262" s="149">
        <f>H262</f>
        <v>4400</v>
      </c>
      <c r="K262" s="150"/>
      <c r="L262" s="150"/>
      <c r="M262" s="150"/>
      <c r="N262" s="153"/>
      <c r="O262" s="153"/>
      <c r="P262" s="303"/>
      <c r="Q262" s="303"/>
      <c r="R262" s="240"/>
    </row>
    <row r="263" spans="1:18" s="34" customFormat="1" ht="15" customHeight="1">
      <c r="A263" s="107"/>
      <c r="B263" s="293">
        <v>4210</v>
      </c>
      <c r="C263" s="23" t="s">
        <v>351</v>
      </c>
      <c r="D263" s="80">
        <v>119114</v>
      </c>
      <c r="E263" s="80"/>
      <c r="F263" s="80">
        <v>2780</v>
      </c>
      <c r="G263" s="158">
        <f t="shared" si="73"/>
        <v>116334</v>
      </c>
      <c r="H263" s="158">
        <f t="shared" si="74"/>
        <v>116334</v>
      </c>
      <c r="I263" s="80"/>
      <c r="J263" s="149">
        <f aca="true" t="shared" si="75" ref="J263:J277">H263</f>
        <v>116334</v>
      </c>
      <c r="K263" s="150"/>
      <c r="L263" s="150"/>
      <c r="M263" s="150"/>
      <c r="N263" s="153"/>
      <c r="O263" s="153"/>
      <c r="P263" s="303"/>
      <c r="Q263" s="303"/>
      <c r="R263" s="240"/>
    </row>
    <row r="264" spans="1:18" s="34" customFormat="1" ht="15" customHeight="1">
      <c r="A264" s="107"/>
      <c r="B264" s="25">
        <v>4240</v>
      </c>
      <c r="C264" s="23" t="s">
        <v>549</v>
      </c>
      <c r="D264" s="80">
        <v>4040</v>
      </c>
      <c r="E264" s="80"/>
      <c r="F264" s="80">
        <v>100</v>
      </c>
      <c r="G264" s="158">
        <f t="shared" si="73"/>
        <v>3940</v>
      </c>
      <c r="H264" s="158">
        <f t="shared" si="74"/>
        <v>3940</v>
      </c>
      <c r="I264" s="80"/>
      <c r="J264" s="149">
        <f t="shared" si="75"/>
        <v>3940</v>
      </c>
      <c r="K264" s="150"/>
      <c r="L264" s="150"/>
      <c r="M264" s="150"/>
      <c r="N264" s="153"/>
      <c r="O264" s="153"/>
      <c r="P264" s="303"/>
      <c r="Q264" s="303"/>
      <c r="R264" s="240"/>
    </row>
    <row r="265" spans="1:18" s="34" customFormat="1" ht="15.75" customHeight="1">
      <c r="A265" s="107"/>
      <c r="B265" s="26" t="s">
        <v>352</v>
      </c>
      <c r="C265" s="23" t="s">
        <v>441</v>
      </c>
      <c r="D265" s="80">
        <v>59283</v>
      </c>
      <c r="E265" s="80"/>
      <c r="F265" s="80"/>
      <c r="G265" s="158">
        <f t="shared" si="73"/>
        <v>59283</v>
      </c>
      <c r="H265" s="158">
        <f t="shared" si="74"/>
        <v>59283</v>
      </c>
      <c r="I265" s="80"/>
      <c r="J265" s="149">
        <f t="shared" si="75"/>
        <v>59283</v>
      </c>
      <c r="K265" s="150"/>
      <c r="L265" s="150"/>
      <c r="M265" s="150"/>
      <c r="N265" s="153"/>
      <c r="O265" s="153"/>
      <c r="P265" s="303"/>
      <c r="Q265" s="303"/>
      <c r="R265" s="240"/>
    </row>
    <row r="266" spans="1:18" s="34" customFormat="1" ht="15.75" customHeight="1">
      <c r="A266" s="107"/>
      <c r="B266" s="26" t="s">
        <v>354</v>
      </c>
      <c r="C266" s="23" t="s">
        <v>442</v>
      </c>
      <c r="D266" s="80">
        <v>102333</v>
      </c>
      <c r="E266" s="80">
        <v>132833</v>
      </c>
      <c r="F266" s="80"/>
      <c r="G266" s="158">
        <f t="shared" si="73"/>
        <v>235166</v>
      </c>
      <c r="H266" s="158">
        <f t="shared" si="74"/>
        <v>235166</v>
      </c>
      <c r="I266" s="80"/>
      <c r="J266" s="149">
        <f t="shared" si="75"/>
        <v>235166</v>
      </c>
      <c r="K266" s="150"/>
      <c r="L266" s="150"/>
      <c r="M266" s="150"/>
      <c r="N266" s="153"/>
      <c r="O266" s="153"/>
      <c r="P266" s="303"/>
      <c r="Q266" s="303"/>
      <c r="R266" s="240"/>
    </row>
    <row r="267" spans="1:18" s="34" customFormat="1" ht="18" customHeight="1">
      <c r="A267" s="107"/>
      <c r="B267" s="26" t="s">
        <v>425</v>
      </c>
      <c r="C267" s="23" t="s">
        <v>429</v>
      </c>
      <c r="D267" s="80">
        <v>2775</v>
      </c>
      <c r="E267" s="80"/>
      <c r="F267" s="80"/>
      <c r="G267" s="158">
        <f t="shared" si="73"/>
        <v>2775</v>
      </c>
      <c r="H267" s="158">
        <f t="shared" si="74"/>
        <v>2775</v>
      </c>
      <c r="I267" s="80"/>
      <c r="J267" s="149">
        <f t="shared" si="75"/>
        <v>2775</v>
      </c>
      <c r="K267" s="150"/>
      <c r="L267" s="150"/>
      <c r="M267" s="150"/>
      <c r="N267" s="153"/>
      <c r="O267" s="153"/>
      <c r="P267" s="303"/>
      <c r="Q267" s="303"/>
      <c r="R267" s="240"/>
    </row>
    <row r="268" spans="1:18" s="34" customFormat="1" ht="16.5" customHeight="1">
      <c r="A268" s="107"/>
      <c r="B268" s="26" t="s">
        <v>355</v>
      </c>
      <c r="C268" s="23" t="s">
        <v>443</v>
      </c>
      <c r="D268" s="80">
        <v>24889</v>
      </c>
      <c r="E268" s="80"/>
      <c r="F268" s="80"/>
      <c r="G268" s="158">
        <f t="shared" si="73"/>
        <v>24889</v>
      </c>
      <c r="H268" s="158">
        <f t="shared" si="74"/>
        <v>24889</v>
      </c>
      <c r="I268" s="80"/>
      <c r="J268" s="149">
        <f t="shared" si="75"/>
        <v>24889</v>
      </c>
      <c r="K268" s="150"/>
      <c r="L268" s="150"/>
      <c r="M268" s="150"/>
      <c r="N268" s="153"/>
      <c r="O268" s="153"/>
      <c r="P268" s="303"/>
      <c r="Q268" s="303"/>
      <c r="R268" s="240"/>
    </row>
    <row r="269" spans="1:18" s="34" customFormat="1" ht="16.5" customHeight="1">
      <c r="A269" s="107"/>
      <c r="B269" s="26" t="s">
        <v>867</v>
      </c>
      <c r="C269" s="23" t="s">
        <v>868</v>
      </c>
      <c r="D269" s="80">
        <v>3131</v>
      </c>
      <c r="E269" s="80"/>
      <c r="F269" s="80"/>
      <c r="G269" s="158">
        <f t="shared" si="73"/>
        <v>3131</v>
      </c>
      <c r="H269" s="158">
        <f t="shared" si="74"/>
        <v>3131</v>
      </c>
      <c r="I269" s="80"/>
      <c r="J269" s="149">
        <f t="shared" si="75"/>
        <v>3131</v>
      </c>
      <c r="K269" s="150"/>
      <c r="L269" s="150"/>
      <c r="M269" s="150"/>
      <c r="N269" s="153"/>
      <c r="O269" s="153"/>
      <c r="P269" s="303"/>
      <c r="Q269" s="303"/>
      <c r="R269" s="240"/>
    </row>
    <row r="270" spans="1:18" s="34" customFormat="1" ht="16.5" customHeight="1">
      <c r="A270" s="107"/>
      <c r="B270" s="26" t="s">
        <v>550</v>
      </c>
      <c r="C270" s="22" t="s">
        <v>554</v>
      </c>
      <c r="D270" s="80">
        <v>3990</v>
      </c>
      <c r="E270" s="80"/>
      <c r="F270" s="80">
        <v>1550</v>
      </c>
      <c r="G270" s="158">
        <f t="shared" si="73"/>
        <v>2440</v>
      </c>
      <c r="H270" s="158">
        <f t="shared" si="74"/>
        <v>2440</v>
      </c>
      <c r="I270" s="80"/>
      <c r="J270" s="149">
        <f t="shared" si="75"/>
        <v>2440</v>
      </c>
      <c r="K270" s="150"/>
      <c r="L270" s="150"/>
      <c r="M270" s="150"/>
      <c r="N270" s="153"/>
      <c r="O270" s="153"/>
      <c r="P270" s="303"/>
      <c r="Q270" s="303"/>
      <c r="R270" s="240"/>
    </row>
    <row r="271" spans="1:18" s="34" customFormat="1" ht="17.25" customHeight="1">
      <c r="A271" s="107"/>
      <c r="B271" s="26" t="s">
        <v>357</v>
      </c>
      <c r="C271" s="23" t="s">
        <v>358</v>
      </c>
      <c r="D271" s="80">
        <v>3030</v>
      </c>
      <c r="E271" s="80"/>
      <c r="F271" s="80">
        <v>1000</v>
      </c>
      <c r="G271" s="158">
        <f t="shared" si="73"/>
        <v>2030</v>
      </c>
      <c r="H271" s="158">
        <f t="shared" si="74"/>
        <v>2030</v>
      </c>
      <c r="I271" s="80"/>
      <c r="J271" s="149">
        <f t="shared" si="75"/>
        <v>2030</v>
      </c>
      <c r="K271" s="150"/>
      <c r="L271" s="150"/>
      <c r="M271" s="150"/>
      <c r="N271" s="153"/>
      <c r="O271" s="153"/>
      <c r="P271" s="303"/>
      <c r="Q271" s="303"/>
      <c r="R271" s="240"/>
    </row>
    <row r="272" spans="1:18" s="34" customFormat="1" ht="16.5" customHeight="1">
      <c r="A272" s="107"/>
      <c r="B272" s="26" t="s">
        <v>361</v>
      </c>
      <c r="C272" s="23" t="s">
        <v>362</v>
      </c>
      <c r="D272" s="80">
        <v>93910</v>
      </c>
      <c r="E272" s="80"/>
      <c r="F272" s="80"/>
      <c r="G272" s="158">
        <f t="shared" si="73"/>
        <v>93910</v>
      </c>
      <c r="H272" s="158">
        <f t="shared" si="74"/>
        <v>93910</v>
      </c>
      <c r="I272" s="80"/>
      <c r="J272" s="149">
        <f t="shared" si="75"/>
        <v>93910</v>
      </c>
      <c r="K272" s="150"/>
      <c r="L272" s="150"/>
      <c r="M272" s="150"/>
      <c r="N272" s="153"/>
      <c r="O272" s="153"/>
      <c r="P272" s="303"/>
      <c r="Q272" s="303"/>
      <c r="R272" s="240"/>
    </row>
    <row r="273" spans="1:18" s="34" customFormat="1" ht="17.25" customHeight="1">
      <c r="A273" s="107"/>
      <c r="B273" s="26" t="s">
        <v>375</v>
      </c>
      <c r="C273" s="23" t="s">
        <v>376</v>
      </c>
      <c r="D273" s="80">
        <v>758</v>
      </c>
      <c r="E273" s="80"/>
      <c r="F273" s="80"/>
      <c r="G273" s="158">
        <f t="shared" si="73"/>
        <v>758</v>
      </c>
      <c r="H273" s="158">
        <f t="shared" si="74"/>
        <v>758</v>
      </c>
      <c r="I273" s="80"/>
      <c r="J273" s="149">
        <f t="shared" si="75"/>
        <v>758</v>
      </c>
      <c r="K273" s="150"/>
      <c r="L273" s="150"/>
      <c r="M273" s="150"/>
      <c r="N273" s="153"/>
      <c r="O273" s="153"/>
      <c r="P273" s="303"/>
      <c r="Q273" s="303"/>
      <c r="R273" s="240"/>
    </row>
    <row r="274" spans="1:18" s="34" customFormat="1" ht="15" customHeight="1">
      <c r="A274" s="107"/>
      <c r="B274" s="26" t="s">
        <v>446</v>
      </c>
      <c r="C274" s="23" t="s">
        <v>576</v>
      </c>
      <c r="D274" s="80">
        <v>6565</v>
      </c>
      <c r="E274" s="80"/>
      <c r="F274" s="80"/>
      <c r="G274" s="158">
        <f t="shared" si="73"/>
        <v>6565</v>
      </c>
      <c r="H274" s="158">
        <f t="shared" si="74"/>
        <v>6565</v>
      </c>
      <c r="I274" s="80"/>
      <c r="J274" s="149">
        <f t="shared" si="75"/>
        <v>6565</v>
      </c>
      <c r="K274" s="150"/>
      <c r="L274" s="150"/>
      <c r="M274" s="150"/>
      <c r="N274" s="153"/>
      <c r="O274" s="153"/>
      <c r="P274" s="303"/>
      <c r="Q274" s="303"/>
      <c r="R274" s="240"/>
    </row>
    <row r="275" spans="1:18" s="34" customFormat="1" ht="16.5" customHeight="1">
      <c r="A275" s="107"/>
      <c r="B275" s="26" t="s">
        <v>551</v>
      </c>
      <c r="C275" s="22" t="s">
        <v>984</v>
      </c>
      <c r="D275" s="80">
        <v>1515</v>
      </c>
      <c r="E275" s="80"/>
      <c r="F275" s="80"/>
      <c r="G275" s="158">
        <f t="shared" si="73"/>
        <v>1515</v>
      </c>
      <c r="H275" s="158">
        <f t="shared" si="74"/>
        <v>1515</v>
      </c>
      <c r="I275" s="80"/>
      <c r="J275" s="149">
        <f t="shared" si="75"/>
        <v>1515</v>
      </c>
      <c r="K275" s="150"/>
      <c r="L275" s="150"/>
      <c r="M275" s="150"/>
      <c r="N275" s="153"/>
      <c r="O275" s="153"/>
      <c r="P275" s="303"/>
      <c r="Q275" s="303"/>
      <c r="R275" s="240"/>
    </row>
    <row r="276" spans="1:18" s="34" customFormat="1" ht="18.75" customHeight="1">
      <c r="A276" s="107"/>
      <c r="B276" s="26" t="s">
        <v>552</v>
      </c>
      <c r="C276" s="22" t="s">
        <v>566</v>
      </c>
      <c r="D276" s="80">
        <v>1212</v>
      </c>
      <c r="E276" s="80"/>
      <c r="F276" s="80">
        <v>412</v>
      </c>
      <c r="G276" s="158">
        <f t="shared" si="73"/>
        <v>800</v>
      </c>
      <c r="H276" s="158">
        <f t="shared" si="74"/>
        <v>800</v>
      </c>
      <c r="I276" s="80"/>
      <c r="J276" s="149">
        <f t="shared" si="75"/>
        <v>800</v>
      </c>
      <c r="K276" s="150"/>
      <c r="L276" s="150"/>
      <c r="M276" s="150"/>
      <c r="N276" s="153"/>
      <c r="O276" s="153"/>
      <c r="P276" s="303"/>
      <c r="Q276" s="303"/>
      <c r="R276" s="240"/>
    </row>
    <row r="277" spans="1:18" s="34" customFormat="1" ht="18.75" customHeight="1">
      <c r="A277" s="107"/>
      <c r="B277" s="26" t="s">
        <v>553</v>
      </c>
      <c r="C277" s="22" t="s">
        <v>567</v>
      </c>
      <c r="D277" s="80">
        <v>9642</v>
      </c>
      <c r="E277" s="80"/>
      <c r="F277" s="80"/>
      <c r="G277" s="158">
        <f t="shared" si="73"/>
        <v>9642</v>
      </c>
      <c r="H277" s="158">
        <f t="shared" si="74"/>
        <v>9642</v>
      </c>
      <c r="I277" s="80"/>
      <c r="J277" s="149">
        <f t="shared" si="75"/>
        <v>9642</v>
      </c>
      <c r="K277" s="150"/>
      <c r="L277" s="150"/>
      <c r="M277" s="150"/>
      <c r="N277" s="153"/>
      <c r="O277" s="153"/>
      <c r="P277" s="303"/>
      <c r="Q277" s="303"/>
      <c r="R277" s="240"/>
    </row>
    <row r="278" spans="1:18" s="34" customFormat="1" ht="18.75" customHeight="1">
      <c r="A278" s="105" t="s">
        <v>953</v>
      </c>
      <c r="B278" s="69"/>
      <c r="C278" s="312" t="s">
        <v>954</v>
      </c>
      <c r="D278" s="147">
        <f>SUM(D279:D283)</f>
        <v>583641</v>
      </c>
      <c r="E278" s="147">
        <f>SUM(E279:E283)</f>
        <v>0</v>
      </c>
      <c r="F278" s="147">
        <f>SUM(F279:F283)</f>
        <v>0</v>
      </c>
      <c r="G278" s="147">
        <f>SUM(G279:G283)</f>
        <v>583641</v>
      </c>
      <c r="H278" s="147">
        <f aca="true" t="shared" si="76" ref="H278:R278">SUM(H279:H283)</f>
        <v>583641</v>
      </c>
      <c r="I278" s="147">
        <f t="shared" si="76"/>
        <v>550589</v>
      </c>
      <c r="J278" s="147">
        <f t="shared" si="76"/>
        <v>33052</v>
      </c>
      <c r="K278" s="147">
        <f t="shared" si="76"/>
        <v>0</v>
      </c>
      <c r="L278" s="147">
        <f t="shared" si="76"/>
        <v>0</v>
      </c>
      <c r="M278" s="147">
        <f t="shared" si="76"/>
        <v>0</v>
      </c>
      <c r="N278" s="147">
        <f t="shared" si="76"/>
        <v>0</v>
      </c>
      <c r="O278" s="147"/>
      <c r="P278" s="147">
        <f t="shared" si="76"/>
        <v>0</v>
      </c>
      <c r="Q278" s="147">
        <f t="shared" si="76"/>
        <v>0</v>
      </c>
      <c r="R278" s="148">
        <f t="shared" si="76"/>
        <v>0</v>
      </c>
    </row>
    <row r="279" spans="1:18" s="34" customFormat="1" ht="16.5" customHeight="1">
      <c r="A279" s="107"/>
      <c r="B279" s="25">
        <v>4010</v>
      </c>
      <c r="C279" s="22" t="s">
        <v>343</v>
      </c>
      <c r="D279" s="80">
        <v>441853</v>
      </c>
      <c r="E279" s="80"/>
      <c r="F279" s="80"/>
      <c r="G279" s="153">
        <f>D279+E279-F279</f>
        <v>441853</v>
      </c>
      <c r="H279" s="80">
        <f aca="true" t="shared" si="77" ref="H279:I282">G279</f>
        <v>441853</v>
      </c>
      <c r="I279" s="80">
        <f t="shared" si="77"/>
        <v>441853</v>
      </c>
      <c r="J279" s="149"/>
      <c r="K279" s="150"/>
      <c r="L279" s="150"/>
      <c r="M279" s="150"/>
      <c r="N279" s="153"/>
      <c r="O279" s="153"/>
      <c r="P279" s="303"/>
      <c r="Q279" s="303"/>
      <c r="R279" s="240"/>
    </row>
    <row r="280" spans="1:18" s="34" customFormat="1" ht="16.5" customHeight="1">
      <c r="A280" s="107"/>
      <c r="B280" s="25">
        <v>4040</v>
      </c>
      <c r="C280" s="22" t="s">
        <v>660</v>
      </c>
      <c r="D280" s="80">
        <v>31386</v>
      </c>
      <c r="E280" s="80"/>
      <c r="F280" s="80"/>
      <c r="G280" s="153">
        <f>D280+E280-F280</f>
        <v>31386</v>
      </c>
      <c r="H280" s="80">
        <f t="shared" si="77"/>
        <v>31386</v>
      </c>
      <c r="I280" s="80">
        <f t="shared" si="77"/>
        <v>31386</v>
      </c>
      <c r="J280" s="149"/>
      <c r="K280" s="150"/>
      <c r="L280" s="150"/>
      <c r="M280" s="150"/>
      <c r="N280" s="153"/>
      <c r="O280" s="153"/>
      <c r="P280" s="303"/>
      <c r="Q280" s="303"/>
      <c r="R280" s="240"/>
    </row>
    <row r="281" spans="1:18" s="34" customFormat="1" ht="13.5" customHeight="1">
      <c r="A281" s="107"/>
      <c r="B281" s="25">
        <v>4110</v>
      </c>
      <c r="C281" s="22" t="s">
        <v>17</v>
      </c>
      <c r="D281" s="80">
        <v>66607</v>
      </c>
      <c r="E281" s="80"/>
      <c r="F281" s="80"/>
      <c r="G281" s="153">
        <f>D281+E281-F281</f>
        <v>66607</v>
      </c>
      <c r="H281" s="80">
        <f t="shared" si="77"/>
        <v>66607</v>
      </c>
      <c r="I281" s="80">
        <f t="shared" si="77"/>
        <v>66607</v>
      </c>
      <c r="J281" s="149"/>
      <c r="K281" s="150"/>
      <c r="L281" s="150"/>
      <c r="M281" s="150"/>
      <c r="N281" s="153"/>
      <c r="O281" s="153"/>
      <c r="P281" s="303"/>
      <c r="Q281" s="303"/>
      <c r="R281" s="240"/>
    </row>
    <row r="282" spans="1:18" s="34" customFormat="1" ht="13.5" customHeight="1">
      <c r="A282" s="107"/>
      <c r="B282" s="25">
        <v>4120</v>
      </c>
      <c r="C282" s="22" t="s">
        <v>306</v>
      </c>
      <c r="D282" s="80">
        <v>10743</v>
      </c>
      <c r="E282" s="80"/>
      <c r="F282" s="80"/>
      <c r="G282" s="153">
        <f>D282+E282-F282</f>
        <v>10743</v>
      </c>
      <c r="H282" s="80">
        <f t="shared" si="77"/>
        <v>10743</v>
      </c>
      <c r="I282" s="80">
        <f t="shared" si="77"/>
        <v>10743</v>
      </c>
      <c r="J282" s="149"/>
      <c r="K282" s="150"/>
      <c r="L282" s="150"/>
      <c r="M282" s="150"/>
      <c r="N282" s="153"/>
      <c r="O282" s="153"/>
      <c r="P282" s="303"/>
      <c r="Q282" s="303"/>
      <c r="R282" s="240"/>
    </row>
    <row r="283" spans="1:18" s="34" customFormat="1" ht="13.5" customHeight="1">
      <c r="A283" s="107"/>
      <c r="B283" s="25">
        <v>4440</v>
      </c>
      <c r="C283" s="23" t="s">
        <v>362</v>
      </c>
      <c r="D283" s="80">
        <v>33052</v>
      </c>
      <c r="E283" s="80"/>
      <c r="F283" s="80"/>
      <c r="G283" s="153">
        <f>D283+E283-F283</f>
        <v>33052</v>
      </c>
      <c r="H283" s="80">
        <f>G283</f>
        <v>33052</v>
      </c>
      <c r="I283" s="80"/>
      <c r="J283" s="149">
        <f>H283</f>
        <v>33052</v>
      </c>
      <c r="K283" s="150"/>
      <c r="L283" s="150"/>
      <c r="M283" s="150"/>
      <c r="N283" s="153"/>
      <c r="O283" s="153"/>
      <c r="P283" s="303"/>
      <c r="Q283" s="303"/>
      <c r="R283" s="240"/>
    </row>
    <row r="284" spans="1:18" s="34" customFormat="1" ht="18.75" customHeight="1">
      <c r="A284" s="105" t="s">
        <v>502</v>
      </c>
      <c r="B284" s="106"/>
      <c r="C284" s="312" t="s">
        <v>503</v>
      </c>
      <c r="D284" s="147">
        <f>SUM(D285:D312)</f>
        <v>6757740</v>
      </c>
      <c r="E284" s="147">
        <f aca="true" t="shared" si="78" ref="E284:R284">SUM(E285:E312)</f>
        <v>2000</v>
      </c>
      <c r="F284" s="147">
        <f t="shared" si="78"/>
        <v>8000</v>
      </c>
      <c r="G284" s="147">
        <f t="shared" si="78"/>
        <v>6751740</v>
      </c>
      <c r="H284" s="147">
        <f t="shared" si="78"/>
        <v>6032139</v>
      </c>
      <c r="I284" s="147">
        <f t="shared" si="78"/>
        <v>4523112</v>
      </c>
      <c r="J284" s="147">
        <f t="shared" si="78"/>
        <v>1373755</v>
      </c>
      <c r="K284" s="147">
        <f t="shared" si="78"/>
        <v>133372</v>
      </c>
      <c r="L284" s="147">
        <f t="shared" si="78"/>
        <v>1900</v>
      </c>
      <c r="M284" s="147">
        <f t="shared" si="78"/>
        <v>0</v>
      </c>
      <c r="N284" s="147">
        <f t="shared" si="78"/>
        <v>0</v>
      </c>
      <c r="O284" s="147"/>
      <c r="P284" s="147">
        <f t="shared" si="78"/>
        <v>719601</v>
      </c>
      <c r="Q284" s="147">
        <f t="shared" si="78"/>
        <v>198981</v>
      </c>
      <c r="R284" s="148">
        <f t="shared" si="78"/>
        <v>520620</v>
      </c>
    </row>
    <row r="285" spans="1:18" s="34" customFormat="1" ht="14.25" customHeight="1">
      <c r="A285" s="247"/>
      <c r="B285" s="159" t="s">
        <v>472</v>
      </c>
      <c r="C285" s="22" t="s">
        <v>504</v>
      </c>
      <c r="D285" s="158">
        <v>133372</v>
      </c>
      <c r="E285" s="158"/>
      <c r="F285" s="158"/>
      <c r="G285" s="158">
        <f>D285+E285-F285</f>
        <v>133372</v>
      </c>
      <c r="H285" s="158">
        <f>G285</f>
        <v>133372</v>
      </c>
      <c r="I285" s="158"/>
      <c r="J285" s="158"/>
      <c r="K285" s="158">
        <f>H285</f>
        <v>133372</v>
      </c>
      <c r="L285" s="158"/>
      <c r="M285" s="158"/>
      <c r="N285" s="158"/>
      <c r="O285" s="158"/>
      <c r="P285" s="158"/>
      <c r="Q285" s="158"/>
      <c r="R285" s="173"/>
    </row>
    <row r="286" spans="1:18" s="34" customFormat="1" ht="14.25" customHeight="1">
      <c r="A286" s="107"/>
      <c r="B286" s="26" t="s">
        <v>973</v>
      </c>
      <c r="C286" s="63" t="s">
        <v>104</v>
      </c>
      <c r="D286" s="80">
        <v>1900</v>
      </c>
      <c r="E286" s="80"/>
      <c r="F286" s="80"/>
      <c r="G286" s="158">
        <f aca="true" t="shared" si="79" ref="G286:G312">D286+E286-F286</f>
        <v>1900</v>
      </c>
      <c r="H286" s="158">
        <f aca="true" t="shared" si="80" ref="H286:H309">G286</f>
        <v>1900</v>
      </c>
      <c r="I286" s="80"/>
      <c r="J286" s="149"/>
      <c r="K286" s="150"/>
      <c r="L286" s="150">
        <f>H286</f>
        <v>1900</v>
      </c>
      <c r="M286" s="150"/>
      <c r="N286" s="153"/>
      <c r="O286" s="153"/>
      <c r="P286" s="303"/>
      <c r="Q286" s="303"/>
      <c r="R286" s="240"/>
    </row>
    <row r="287" spans="1:18" s="34" customFormat="1" ht="15.75" customHeight="1">
      <c r="A287" s="107"/>
      <c r="B287" s="26" t="s">
        <v>342</v>
      </c>
      <c r="C287" s="22" t="s">
        <v>343</v>
      </c>
      <c r="D287" s="80">
        <v>3581408</v>
      </c>
      <c r="E287" s="80"/>
      <c r="F287" s="80"/>
      <c r="G287" s="158">
        <f t="shared" si="79"/>
        <v>3581408</v>
      </c>
      <c r="H287" s="158">
        <f t="shared" si="80"/>
        <v>3581408</v>
      </c>
      <c r="I287" s="80">
        <f>H287</f>
        <v>3581408</v>
      </c>
      <c r="J287" s="149"/>
      <c r="K287" s="150"/>
      <c r="L287" s="150"/>
      <c r="M287" s="150"/>
      <c r="N287" s="153"/>
      <c r="O287" s="153"/>
      <c r="P287" s="303"/>
      <c r="Q287" s="303"/>
      <c r="R287" s="240"/>
    </row>
    <row r="288" spans="1:18" s="34" customFormat="1" ht="15" customHeight="1">
      <c r="A288" s="107"/>
      <c r="B288" s="26" t="s">
        <v>346</v>
      </c>
      <c r="C288" s="22" t="s">
        <v>660</v>
      </c>
      <c r="D288" s="80">
        <v>285577</v>
      </c>
      <c r="E288" s="80"/>
      <c r="F288" s="80"/>
      <c r="G288" s="158">
        <f t="shared" si="79"/>
        <v>285577</v>
      </c>
      <c r="H288" s="158">
        <f t="shared" si="80"/>
        <v>285577</v>
      </c>
      <c r="I288" s="80">
        <f>H288</f>
        <v>285577</v>
      </c>
      <c r="J288" s="149"/>
      <c r="K288" s="150"/>
      <c r="L288" s="150"/>
      <c r="M288" s="150"/>
      <c r="N288" s="153"/>
      <c r="O288" s="153"/>
      <c r="P288" s="303"/>
      <c r="Q288" s="303"/>
      <c r="R288" s="240"/>
    </row>
    <row r="289" spans="1:18" s="34" customFormat="1" ht="14.25" customHeight="1">
      <c r="A289" s="107"/>
      <c r="B289" s="116" t="s">
        <v>402</v>
      </c>
      <c r="C289" s="22" t="s">
        <v>17</v>
      </c>
      <c r="D289" s="80">
        <v>550211</v>
      </c>
      <c r="E289" s="80"/>
      <c r="F289" s="80"/>
      <c r="G289" s="158">
        <f t="shared" si="79"/>
        <v>550211</v>
      </c>
      <c r="H289" s="158">
        <f t="shared" si="80"/>
        <v>550211</v>
      </c>
      <c r="I289" s="80">
        <f>H289</f>
        <v>550211</v>
      </c>
      <c r="J289" s="149"/>
      <c r="K289" s="150"/>
      <c r="L289" s="150"/>
      <c r="M289" s="150"/>
      <c r="N289" s="153"/>
      <c r="O289" s="153"/>
      <c r="P289" s="303"/>
      <c r="Q289" s="303"/>
      <c r="R289" s="240"/>
    </row>
    <row r="290" spans="1:18" s="34" customFormat="1" ht="15" customHeight="1">
      <c r="A290" s="107"/>
      <c r="B290" s="116" t="s">
        <v>348</v>
      </c>
      <c r="C290" s="22" t="s">
        <v>306</v>
      </c>
      <c r="D290" s="80">
        <v>96856</v>
      </c>
      <c r="E290" s="80"/>
      <c r="F290" s="80"/>
      <c r="G290" s="158">
        <f t="shared" si="79"/>
        <v>96856</v>
      </c>
      <c r="H290" s="158">
        <f t="shared" si="80"/>
        <v>96856</v>
      </c>
      <c r="I290" s="80">
        <f>H290</f>
        <v>96856</v>
      </c>
      <c r="J290" s="149"/>
      <c r="K290" s="150"/>
      <c r="L290" s="150"/>
      <c r="M290" s="150"/>
      <c r="N290" s="153"/>
      <c r="O290" s="153"/>
      <c r="P290" s="303"/>
      <c r="Q290" s="303"/>
      <c r="R290" s="240"/>
    </row>
    <row r="291" spans="1:18" s="34" customFormat="1" ht="15" customHeight="1">
      <c r="A291" s="107"/>
      <c r="B291" s="116" t="s">
        <v>478</v>
      </c>
      <c r="C291" s="23" t="s">
        <v>548</v>
      </c>
      <c r="D291" s="80">
        <v>6000</v>
      </c>
      <c r="E291" s="80"/>
      <c r="F291" s="80">
        <v>2000</v>
      </c>
      <c r="G291" s="158">
        <f t="shared" si="79"/>
        <v>4000</v>
      </c>
      <c r="H291" s="158">
        <f t="shared" si="80"/>
        <v>4000</v>
      </c>
      <c r="I291" s="80"/>
      <c r="J291" s="149">
        <f>H291</f>
        <v>4000</v>
      </c>
      <c r="K291" s="150"/>
      <c r="L291" s="150"/>
      <c r="M291" s="150"/>
      <c r="N291" s="153"/>
      <c r="O291" s="153"/>
      <c r="P291" s="303"/>
      <c r="Q291" s="303"/>
      <c r="R291" s="240"/>
    </row>
    <row r="292" spans="1:18" s="34" customFormat="1" ht="14.25" customHeight="1">
      <c r="A292" s="107"/>
      <c r="B292" s="26" t="s">
        <v>865</v>
      </c>
      <c r="C292" s="22" t="s">
        <v>866</v>
      </c>
      <c r="D292" s="80">
        <v>9060</v>
      </c>
      <c r="E292" s="80"/>
      <c r="F292" s="80"/>
      <c r="G292" s="158">
        <f t="shared" si="79"/>
        <v>9060</v>
      </c>
      <c r="H292" s="158">
        <f t="shared" si="80"/>
        <v>9060</v>
      </c>
      <c r="I292" s="80">
        <f>H292</f>
        <v>9060</v>
      </c>
      <c r="J292" s="149"/>
      <c r="K292" s="150"/>
      <c r="L292" s="150"/>
      <c r="M292" s="150"/>
      <c r="N292" s="153"/>
      <c r="O292" s="153"/>
      <c r="P292" s="303"/>
      <c r="Q292" s="303"/>
      <c r="R292" s="240"/>
    </row>
    <row r="293" spans="1:18" s="34" customFormat="1" ht="15" customHeight="1">
      <c r="A293" s="107"/>
      <c r="B293" s="26" t="s">
        <v>350</v>
      </c>
      <c r="C293" s="23" t="s">
        <v>374</v>
      </c>
      <c r="D293" s="80">
        <v>575591</v>
      </c>
      <c r="E293" s="80"/>
      <c r="F293" s="80"/>
      <c r="G293" s="158">
        <f t="shared" si="79"/>
        <v>575591</v>
      </c>
      <c r="H293" s="158">
        <f t="shared" si="80"/>
        <v>575591</v>
      </c>
      <c r="I293" s="80"/>
      <c r="J293" s="149">
        <f>H293</f>
        <v>575591</v>
      </c>
      <c r="K293" s="150"/>
      <c r="L293" s="150"/>
      <c r="M293" s="150"/>
      <c r="N293" s="153"/>
      <c r="O293" s="153"/>
      <c r="P293" s="303"/>
      <c r="Q293" s="303"/>
      <c r="R293" s="240"/>
    </row>
    <row r="294" spans="1:18" s="34" customFormat="1" ht="15" customHeight="1">
      <c r="A294" s="107"/>
      <c r="B294" s="26" t="s">
        <v>470</v>
      </c>
      <c r="C294" s="22" t="s">
        <v>549</v>
      </c>
      <c r="D294" s="80">
        <v>11638</v>
      </c>
      <c r="E294" s="80"/>
      <c r="F294" s="80"/>
      <c r="G294" s="158">
        <f t="shared" si="79"/>
        <v>11638</v>
      </c>
      <c r="H294" s="158">
        <f t="shared" si="80"/>
        <v>11638</v>
      </c>
      <c r="I294" s="80"/>
      <c r="J294" s="149">
        <f aca="true" t="shared" si="81" ref="J294:J309">H294</f>
        <v>11638</v>
      </c>
      <c r="K294" s="150"/>
      <c r="L294" s="150"/>
      <c r="M294" s="150"/>
      <c r="N294" s="153"/>
      <c r="O294" s="153"/>
      <c r="P294" s="303"/>
      <c r="Q294" s="303"/>
      <c r="R294" s="240"/>
    </row>
    <row r="295" spans="1:18" s="34" customFormat="1" ht="14.25" customHeight="1">
      <c r="A295" s="107"/>
      <c r="B295" s="26" t="s">
        <v>352</v>
      </c>
      <c r="C295" s="23" t="s">
        <v>441</v>
      </c>
      <c r="D295" s="80">
        <v>394367</v>
      </c>
      <c r="E295" s="80"/>
      <c r="F295" s="80">
        <v>6000</v>
      </c>
      <c r="G295" s="158">
        <f t="shared" si="79"/>
        <v>388367</v>
      </c>
      <c r="H295" s="158">
        <f t="shared" si="80"/>
        <v>388367</v>
      </c>
      <c r="I295" s="80"/>
      <c r="J295" s="149">
        <f t="shared" si="81"/>
        <v>388367</v>
      </c>
      <c r="K295" s="150"/>
      <c r="L295" s="150"/>
      <c r="M295" s="150"/>
      <c r="N295" s="153"/>
      <c r="O295" s="153"/>
      <c r="P295" s="303"/>
      <c r="Q295" s="303"/>
      <c r="R295" s="240"/>
    </row>
    <row r="296" spans="1:18" s="34" customFormat="1" ht="14.25" customHeight="1">
      <c r="A296" s="107"/>
      <c r="B296" s="26" t="s">
        <v>354</v>
      </c>
      <c r="C296" s="23" t="s">
        <v>442</v>
      </c>
      <c r="D296" s="80">
        <v>20000</v>
      </c>
      <c r="E296" s="80"/>
      <c r="F296" s="80"/>
      <c r="G296" s="158">
        <f t="shared" si="79"/>
        <v>20000</v>
      </c>
      <c r="H296" s="158">
        <f t="shared" si="80"/>
        <v>20000</v>
      </c>
      <c r="I296" s="80"/>
      <c r="J296" s="149">
        <f t="shared" si="81"/>
        <v>20000</v>
      </c>
      <c r="K296" s="150"/>
      <c r="L296" s="150"/>
      <c r="M296" s="150"/>
      <c r="N296" s="153"/>
      <c r="O296" s="153"/>
      <c r="P296" s="303"/>
      <c r="Q296" s="303"/>
      <c r="R296" s="240"/>
    </row>
    <row r="297" spans="1:18" s="34" customFormat="1" ht="14.25" customHeight="1">
      <c r="A297" s="107"/>
      <c r="B297" s="26" t="s">
        <v>425</v>
      </c>
      <c r="C297" s="23" t="s">
        <v>429</v>
      </c>
      <c r="D297" s="80">
        <v>16520</v>
      </c>
      <c r="E297" s="80"/>
      <c r="F297" s="80"/>
      <c r="G297" s="158">
        <f t="shared" si="79"/>
        <v>16520</v>
      </c>
      <c r="H297" s="158">
        <f t="shared" si="80"/>
        <v>16520</v>
      </c>
      <c r="I297" s="80"/>
      <c r="J297" s="149">
        <f t="shared" si="81"/>
        <v>16520</v>
      </c>
      <c r="K297" s="150"/>
      <c r="L297" s="150"/>
      <c r="M297" s="150"/>
      <c r="N297" s="153"/>
      <c r="O297" s="153"/>
      <c r="P297" s="303"/>
      <c r="Q297" s="303"/>
      <c r="R297" s="240"/>
    </row>
    <row r="298" spans="1:18" s="34" customFormat="1" ht="14.25" customHeight="1">
      <c r="A298" s="107"/>
      <c r="B298" s="26" t="s">
        <v>355</v>
      </c>
      <c r="C298" s="23" t="s">
        <v>443</v>
      </c>
      <c r="D298" s="80">
        <v>87926</v>
      </c>
      <c r="E298" s="80"/>
      <c r="F298" s="80"/>
      <c r="G298" s="158">
        <f t="shared" si="79"/>
        <v>87926</v>
      </c>
      <c r="H298" s="158">
        <f t="shared" si="80"/>
        <v>87926</v>
      </c>
      <c r="I298" s="80"/>
      <c r="J298" s="149">
        <f t="shared" si="81"/>
        <v>87926</v>
      </c>
      <c r="K298" s="150"/>
      <c r="L298" s="150"/>
      <c r="M298" s="150"/>
      <c r="N298" s="153"/>
      <c r="O298" s="153"/>
      <c r="P298" s="303"/>
      <c r="Q298" s="303"/>
      <c r="R298" s="240"/>
    </row>
    <row r="299" spans="1:18" s="34" customFormat="1" ht="14.25" customHeight="1">
      <c r="A299" s="107"/>
      <c r="B299" s="26" t="s">
        <v>867</v>
      </c>
      <c r="C299" s="23" t="s">
        <v>868</v>
      </c>
      <c r="D299" s="80">
        <v>7848</v>
      </c>
      <c r="E299" s="80"/>
      <c r="F299" s="80"/>
      <c r="G299" s="158">
        <f t="shared" si="79"/>
        <v>7848</v>
      </c>
      <c r="H299" s="158">
        <f t="shared" si="80"/>
        <v>7848</v>
      </c>
      <c r="I299" s="80"/>
      <c r="J299" s="149">
        <f t="shared" si="81"/>
        <v>7848</v>
      </c>
      <c r="K299" s="150"/>
      <c r="L299" s="150"/>
      <c r="M299" s="150"/>
      <c r="N299" s="153"/>
      <c r="O299" s="153"/>
      <c r="P299" s="303"/>
      <c r="Q299" s="303"/>
      <c r="R299" s="240"/>
    </row>
    <row r="300" spans="1:18" s="34" customFormat="1" ht="14.25" customHeight="1">
      <c r="A300" s="107"/>
      <c r="B300" s="26" t="s">
        <v>568</v>
      </c>
      <c r="C300" s="22" t="s">
        <v>570</v>
      </c>
      <c r="D300" s="80">
        <v>3000</v>
      </c>
      <c r="E300" s="80"/>
      <c r="F300" s="80"/>
      <c r="G300" s="158">
        <f t="shared" si="79"/>
        <v>3000</v>
      </c>
      <c r="H300" s="158">
        <f t="shared" si="80"/>
        <v>3000</v>
      </c>
      <c r="I300" s="80"/>
      <c r="J300" s="149">
        <f t="shared" si="81"/>
        <v>3000</v>
      </c>
      <c r="K300" s="150"/>
      <c r="L300" s="150"/>
      <c r="M300" s="150"/>
      <c r="N300" s="153"/>
      <c r="O300" s="153"/>
      <c r="P300" s="303"/>
      <c r="Q300" s="303"/>
      <c r="R300" s="240"/>
    </row>
    <row r="301" spans="1:18" s="34" customFormat="1" ht="14.25" customHeight="1">
      <c r="A301" s="107"/>
      <c r="B301" s="26" t="s">
        <v>550</v>
      </c>
      <c r="C301" s="22" t="s">
        <v>554</v>
      </c>
      <c r="D301" s="80">
        <v>12324</v>
      </c>
      <c r="E301" s="80"/>
      <c r="F301" s="80"/>
      <c r="G301" s="158">
        <f t="shared" si="79"/>
        <v>12324</v>
      </c>
      <c r="H301" s="158">
        <f t="shared" si="80"/>
        <v>12324</v>
      </c>
      <c r="I301" s="80"/>
      <c r="J301" s="149">
        <f t="shared" si="81"/>
        <v>12324</v>
      </c>
      <c r="K301" s="150"/>
      <c r="L301" s="150"/>
      <c r="M301" s="150"/>
      <c r="N301" s="153"/>
      <c r="O301" s="153"/>
      <c r="P301" s="303"/>
      <c r="Q301" s="303"/>
      <c r="R301" s="240"/>
    </row>
    <row r="302" spans="1:18" s="34" customFormat="1" ht="15" customHeight="1">
      <c r="A302" s="107"/>
      <c r="B302" s="26" t="s">
        <v>357</v>
      </c>
      <c r="C302" s="23" t="s">
        <v>358</v>
      </c>
      <c r="D302" s="80">
        <v>6500</v>
      </c>
      <c r="E302" s="80"/>
      <c r="F302" s="80"/>
      <c r="G302" s="158">
        <f t="shared" si="79"/>
        <v>6500</v>
      </c>
      <c r="H302" s="158">
        <f t="shared" si="80"/>
        <v>6500</v>
      </c>
      <c r="I302" s="80"/>
      <c r="J302" s="149">
        <f t="shared" si="81"/>
        <v>6500</v>
      </c>
      <c r="K302" s="150"/>
      <c r="L302" s="150"/>
      <c r="M302" s="150"/>
      <c r="N302" s="153"/>
      <c r="O302" s="153"/>
      <c r="P302" s="303"/>
      <c r="Q302" s="303"/>
      <c r="R302" s="240"/>
    </row>
    <row r="303" spans="1:18" s="34" customFormat="1" ht="15" customHeight="1">
      <c r="A303" s="107"/>
      <c r="B303" s="26" t="s">
        <v>957</v>
      </c>
      <c r="C303" s="23" t="s">
        <v>958</v>
      </c>
      <c r="D303" s="80">
        <v>1515</v>
      </c>
      <c r="E303" s="80"/>
      <c r="F303" s="80"/>
      <c r="G303" s="158">
        <f t="shared" si="79"/>
        <v>1515</v>
      </c>
      <c r="H303" s="158">
        <f t="shared" si="80"/>
        <v>1515</v>
      </c>
      <c r="I303" s="80"/>
      <c r="J303" s="149">
        <f t="shared" si="81"/>
        <v>1515</v>
      </c>
      <c r="K303" s="150"/>
      <c r="L303" s="150"/>
      <c r="M303" s="150"/>
      <c r="N303" s="153"/>
      <c r="O303" s="153"/>
      <c r="P303" s="303"/>
      <c r="Q303" s="303"/>
      <c r="R303" s="240"/>
    </row>
    <row r="304" spans="1:18" s="34" customFormat="1" ht="12.75" customHeight="1">
      <c r="A304" s="107"/>
      <c r="B304" s="26" t="s">
        <v>361</v>
      </c>
      <c r="C304" s="23" t="s">
        <v>362</v>
      </c>
      <c r="D304" s="80">
        <v>219830</v>
      </c>
      <c r="E304" s="80"/>
      <c r="F304" s="80"/>
      <c r="G304" s="158">
        <f t="shared" si="79"/>
        <v>219830</v>
      </c>
      <c r="H304" s="158">
        <f t="shared" si="80"/>
        <v>219830</v>
      </c>
      <c r="I304" s="80"/>
      <c r="J304" s="149">
        <f t="shared" si="81"/>
        <v>219830</v>
      </c>
      <c r="K304" s="150"/>
      <c r="L304" s="150"/>
      <c r="M304" s="150"/>
      <c r="N304" s="153"/>
      <c r="O304" s="153"/>
      <c r="P304" s="303"/>
      <c r="Q304" s="303"/>
      <c r="R304" s="240"/>
    </row>
    <row r="305" spans="1:18" s="34" customFormat="1" ht="13.5" customHeight="1">
      <c r="A305" s="107"/>
      <c r="B305" s="26" t="s">
        <v>446</v>
      </c>
      <c r="C305" s="23" t="s">
        <v>576</v>
      </c>
      <c r="D305" s="80">
        <v>2000</v>
      </c>
      <c r="E305" s="80"/>
      <c r="F305" s="80"/>
      <c r="G305" s="158">
        <f t="shared" si="79"/>
        <v>2000</v>
      </c>
      <c r="H305" s="158">
        <f t="shared" si="80"/>
        <v>2000</v>
      </c>
      <c r="I305" s="80"/>
      <c r="J305" s="149">
        <f t="shared" si="81"/>
        <v>2000</v>
      </c>
      <c r="K305" s="150"/>
      <c r="L305" s="150"/>
      <c r="M305" s="150"/>
      <c r="N305" s="153"/>
      <c r="O305" s="153"/>
      <c r="P305" s="303"/>
      <c r="Q305" s="303"/>
      <c r="R305" s="240"/>
    </row>
    <row r="306" spans="1:18" s="34" customFormat="1" ht="13.5" customHeight="1">
      <c r="A306" s="107"/>
      <c r="B306" s="26" t="s">
        <v>873</v>
      </c>
      <c r="C306" s="23" t="s">
        <v>626</v>
      </c>
      <c r="D306" s="80">
        <v>1726</v>
      </c>
      <c r="E306" s="80"/>
      <c r="F306" s="80"/>
      <c r="G306" s="158">
        <f t="shared" si="79"/>
        <v>1726</v>
      </c>
      <c r="H306" s="158">
        <f t="shared" si="80"/>
        <v>1726</v>
      </c>
      <c r="I306" s="80"/>
      <c r="J306" s="149">
        <f t="shared" si="81"/>
        <v>1726</v>
      </c>
      <c r="K306" s="150"/>
      <c r="L306" s="150"/>
      <c r="M306" s="150"/>
      <c r="N306" s="153"/>
      <c r="O306" s="153"/>
      <c r="P306" s="303"/>
      <c r="Q306" s="303"/>
      <c r="R306" s="240"/>
    </row>
    <row r="307" spans="1:18" s="34" customFormat="1" ht="13.5" customHeight="1">
      <c r="A307" s="107"/>
      <c r="B307" s="26" t="s">
        <v>551</v>
      </c>
      <c r="C307" s="23" t="s">
        <v>565</v>
      </c>
      <c r="D307" s="80">
        <v>1850</v>
      </c>
      <c r="E307" s="80"/>
      <c r="F307" s="80"/>
      <c r="G307" s="158">
        <f t="shared" si="79"/>
        <v>1850</v>
      </c>
      <c r="H307" s="158">
        <f t="shared" si="80"/>
        <v>1850</v>
      </c>
      <c r="I307" s="80"/>
      <c r="J307" s="149">
        <f t="shared" si="81"/>
        <v>1850</v>
      </c>
      <c r="K307" s="150"/>
      <c r="L307" s="150"/>
      <c r="M307" s="150"/>
      <c r="N307" s="153"/>
      <c r="O307" s="153"/>
      <c r="P307" s="303"/>
      <c r="Q307" s="303"/>
      <c r="R307" s="240"/>
    </row>
    <row r="308" spans="1:18" s="34" customFormat="1" ht="13.5" customHeight="1">
      <c r="A308" s="107"/>
      <c r="B308" s="26" t="s">
        <v>552</v>
      </c>
      <c r="C308" s="22" t="s">
        <v>566</v>
      </c>
      <c r="D308" s="80">
        <v>3424</v>
      </c>
      <c r="E308" s="80"/>
      <c r="F308" s="80"/>
      <c r="G308" s="158">
        <f t="shared" si="79"/>
        <v>3424</v>
      </c>
      <c r="H308" s="158">
        <f t="shared" si="80"/>
        <v>3424</v>
      </c>
      <c r="I308" s="80"/>
      <c r="J308" s="149">
        <f t="shared" si="81"/>
        <v>3424</v>
      </c>
      <c r="K308" s="150"/>
      <c r="L308" s="150"/>
      <c r="M308" s="150"/>
      <c r="N308" s="153"/>
      <c r="O308" s="153"/>
      <c r="P308" s="303"/>
      <c r="Q308" s="303"/>
      <c r="R308" s="240"/>
    </row>
    <row r="309" spans="1:18" s="34" customFormat="1" ht="13.5" customHeight="1">
      <c r="A309" s="107"/>
      <c r="B309" s="26" t="s">
        <v>553</v>
      </c>
      <c r="C309" s="22" t="s">
        <v>567</v>
      </c>
      <c r="D309" s="80">
        <v>7696</v>
      </c>
      <c r="E309" s="80">
        <v>2000</v>
      </c>
      <c r="F309" s="80"/>
      <c r="G309" s="158">
        <f t="shared" si="79"/>
        <v>9696</v>
      </c>
      <c r="H309" s="158">
        <f t="shared" si="80"/>
        <v>9696</v>
      </c>
      <c r="I309" s="80"/>
      <c r="J309" s="149">
        <f t="shared" si="81"/>
        <v>9696</v>
      </c>
      <c r="K309" s="150"/>
      <c r="L309" s="150"/>
      <c r="M309" s="150"/>
      <c r="N309" s="153"/>
      <c r="O309" s="153"/>
      <c r="P309" s="303"/>
      <c r="Q309" s="303"/>
      <c r="R309" s="240"/>
    </row>
    <row r="310" spans="1:18" s="34" customFormat="1" ht="13.5" customHeight="1">
      <c r="A310" s="107"/>
      <c r="B310" s="26" t="s">
        <v>377</v>
      </c>
      <c r="C310" s="22" t="s">
        <v>317</v>
      </c>
      <c r="D310" s="80">
        <v>198981</v>
      </c>
      <c r="E310" s="80"/>
      <c r="F310" s="80"/>
      <c r="G310" s="158">
        <f t="shared" si="79"/>
        <v>198981</v>
      </c>
      <c r="H310" s="158"/>
      <c r="I310" s="80"/>
      <c r="J310" s="149"/>
      <c r="K310" s="150"/>
      <c r="L310" s="150"/>
      <c r="M310" s="150"/>
      <c r="N310" s="153"/>
      <c r="O310" s="153"/>
      <c r="P310" s="303">
        <f>G310</f>
        <v>198981</v>
      </c>
      <c r="Q310" s="303">
        <f>P310</f>
        <v>198981</v>
      </c>
      <c r="R310" s="240"/>
    </row>
    <row r="311" spans="1:18" s="34" customFormat="1" ht="13.5" customHeight="1">
      <c r="A311" s="107"/>
      <c r="B311" s="26" t="s">
        <v>684</v>
      </c>
      <c r="C311" s="22" t="s">
        <v>317</v>
      </c>
      <c r="D311" s="80">
        <v>416262</v>
      </c>
      <c r="E311" s="80"/>
      <c r="F311" s="80"/>
      <c r="G311" s="158">
        <f t="shared" si="79"/>
        <v>416262</v>
      </c>
      <c r="H311" s="158"/>
      <c r="I311" s="80"/>
      <c r="J311" s="149"/>
      <c r="K311" s="150"/>
      <c r="L311" s="150"/>
      <c r="M311" s="150"/>
      <c r="N311" s="153"/>
      <c r="O311" s="153"/>
      <c r="P311" s="303">
        <f>G311</f>
        <v>416262</v>
      </c>
      <c r="Q311" s="303"/>
      <c r="R311" s="240">
        <f>P311</f>
        <v>416262</v>
      </c>
    </row>
    <row r="312" spans="1:18" s="34" customFormat="1" ht="15.75" customHeight="1">
      <c r="A312" s="107"/>
      <c r="B312" s="26" t="s">
        <v>760</v>
      </c>
      <c r="C312" s="22" t="s">
        <v>317</v>
      </c>
      <c r="D312" s="80">
        <v>104358</v>
      </c>
      <c r="E312" s="80"/>
      <c r="F312" s="80"/>
      <c r="G312" s="158">
        <f t="shared" si="79"/>
        <v>104358</v>
      </c>
      <c r="H312" s="158"/>
      <c r="I312" s="80"/>
      <c r="J312" s="149"/>
      <c r="K312" s="150"/>
      <c r="L312" s="150"/>
      <c r="M312" s="150"/>
      <c r="N312" s="153"/>
      <c r="O312" s="153"/>
      <c r="P312" s="303">
        <f>G312</f>
        <v>104358</v>
      </c>
      <c r="Q312" s="303"/>
      <c r="R312" s="240">
        <f>P312</f>
        <v>104358</v>
      </c>
    </row>
    <row r="313" spans="1:18" s="34" customFormat="1" ht="17.25" customHeight="1">
      <c r="A313" s="105" t="s">
        <v>510</v>
      </c>
      <c r="B313" s="111"/>
      <c r="C313" s="312" t="s">
        <v>511</v>
      </c>
      <c r="D313" s="147">
        <f>SUM(D314:D326)</f>
        <v>1558892</v>
      </c>
      <c r="E313" s="147">
        <f>SUM(E314:E326)</f>
        <v>0</v>
      </c>
      <c r="F313" s="147">
        <f>SUM(F314:F326)</f>
        <v>0</v>
      </c>
      <c r="G313" s="147">
        <f>SUM(G314:G326)</f>
        <v>1558892</v>
      </c>
      <c r="H313" s="147">
        <f>SUM(H314:H326)</f>
        <v>1558892</v>
      </c>
      <c r="I313" s="147">
        <f aca="true" t="shared" si="82" ref="I313:R313">SUM(I314:I326)</f>
        <v>959953</v>
      </c>
      <c r="J313" s="147">
        <f t="shared" si="82"/>
        <v>70028</v>
      </c>
      <c r="K313" s="147">
        <f t="shared" si="82"/>
        <v>528911</v>
      </c>
      <c r="L313" s="147">
        <f t="shared" si="82"/>
        <v>0</v>
      </c>
      <c r="M313" s="147">
        <f t="shared" si="82"/>
        <v>0</v>
      </c>
      <c r="N313" s="147">
        <f t="shared" si="82"/>
        <v>0</v>
      </c>
      <c r="O313" s="147"/>
      <c r="P313" s="147">
        <f t="shared" si="82"/>
        <v>0</v>
      </c>
      <c r="Q313" s="147">
        <f t="shared" si="82"/>
        <v>0</v>
      </c>
      <c r="R313" s="148">
        <f t="shared" si="82"/>
        <v>0</v>
      </c>
    </row>
    <row r="314" spans="1:18" s="34" customFormat="1" ht="17.25" customHeight="1">
      <c r="A314" s="247"/>
      <c r="B314" s="159" t="s">
        <v>472</v>
      </c>
      <c r="C314" s="22" t="s">
        <v>316</v>
      </c>
      <c r="D314" s="158">
        <v>528911</v>
      </c>
      <c r="E314" s="158"/>
      <c r="F314" s="158"/>
      <c r="G314" s="158">
        <f>D314+E314-F314</f>
        <v>528911</v>
      </c>
      <c r="H314" s="158">
        <f>G314</f>
        <v>528911</v>
      </c>
      <c r="I314" s="158"/>
      <c r="J314" s="158"/>
      <c r="K314" s="158">
        <f>H314</f>
        <v>528911</v>
      </c>
      <c r="L314" s="158"/>
      <c r="M314" s="158"/>
      <c r="N314" s="158"/>
      <c r="O314" s="158"/>
      <c r="P314" s="158"/>
      <c r="Q314" s="158"/>
      <c r="R314" s="173"/>
    </row>
    <row r="315" spans="1:18" s="34" customFormat="1" ht="16.5" customHeight="1">
      <c r="A315" s="119"/>
      <c r="B315" s="26" t="s">
        <v>342</v>
      </c>
      <c r="C315" s="22" t="s">
        <v>343</v>
      </c>
      <c r="D315" s="80">
        <v>760477</v>
      </c>
      <c r="E315" s="80"/>
      <c r="F315" s="80"/>
      <c r="G315" s="158">
        <f aca="true" t="shared" si="83" ref="G315:G326">D315+E315-F315</f>
        <v>760477</v>
      </c>
      <c r="H315" s="158">
        <f aca="true" t="shared" si="84" ref="H315:H326">G315</f>
        <v>760477</v>
      </c>
      <c r="I315" s="80">
        <f>H315</f>
        <v>760477</v>
      </c>
      <c r="J315" s="149"/>
      <c r="K315" s="150"/>
      <c r="L315" s="150"/>
      <c r="M315" s="150"/>
      <c r="N315" s="153"/>
      <c r="O315" s="153"/>
      <c r="P315" s="303"/>
      <c r="Q315" s="303"/>
      <c r="R315" s="240"/>
    </row>
    <row r="316" spans="1:18" s="34" customFormat="1" ht="16.5" customHeight="1">
      <c r="A316" s="119"/>
      <c r="B316" s="26" t="s">
        <v>346</v>
      </c>
      <c r="C316" s="22" t="s">
        <v>660</v>
      </c>
      <c r="D316" s="80">
        <v>51340</v>
      </c>
      <c r="E316" s="80"/>
      <c r="F316" s="80"/>
      <c r="G316" s="158">
        <f t="shared" si="83"/>
        <v>51340</v>
      </c>
      <c r="H316" s="158">
        <f t="shared" si="84"/>
        <v>51340</v>
      </c>
      <c r="I316" s="80">
        <f>H316</f>
        <v>51340</v>
      </c>
      <c r="J316" s="149"/>
      <c r="K316" s="150"/>
      <c r="L316" s="150"/>
      <c r="M316" s="150"/>
      <c r="N316" s="153"/>
      <c r="O316" s="153"/>
      <c r="P316" s="303"/>
      <c r="Q316" s="303"/>
      <c r="R316" s="240"/>
    </row>
    <row r="317" spans="1:18" s="34" customFormat="1" ht="16.5" customHeight="1">
      <c r="A317" s="119"/>
      <c r="B317" s="116" t="s">
        <v>402</v>
      </c>
      <c r="C317" s="22" t="s">
        <v>17</v>
      </c>
      <c r="D317" s="80">
        <v>127872</v>
      </c>
      <c r="E317" s="80"/>
      <c r="F317" s="80"/>
      <c r="G317" s="158">
        <f t="shared" si="83"/>
        <v>127872</v>
      </c>
      <c r="H317" s="158">
        <f t="shared" si="84"/>
        <v>127872</v>
      </c>
      <c r="I317" s="80">
        <f>H317</f>
        <v>127872</v>
      </c>
      <c r="J317" s="149"/>
      <c r="K317" s="150"/>
      <c r="L317" s="150"/>
      <c r="M317" s="150"/>
      <c r="N317" s="153"/>
      <c r="O317" s="153"/>
      <c r="P317" s="303"/>
      <c r="Q317" s="303"/>
      <c r="R317" s="240"/>
    </row>
    <row r="318" spans="1:18" s="34" customFormat="1" ht="16.5" customHeight="1">
      <c r="A318" s="119"/>
      <c r="B318" s="116" t="s">
        <v>348</v>
      </c>
      <c r="C318" s="22" t="s">
        <v>306</v>
      </c>
      <c r="D318" s="80">
        <v>20264</v>
      </c>
      <c r="E318" s="80"/>
      <c r="F318" s="80"/>
      <c r="G318" s="158">
        <f t="shared" si="83"/>
        <v>20264</v>
      </c>
      <c r="H318" s="158">
        <f t="shared" si="84"/>
        <v>20264</v>
      </c>
      <c r="I318" s="80">
        <f>H318</f>
        <v>20264</v>
      </c>
      <c r="J318" s="149"/>
      <c r="K318" s="150"/>
      <c r="L318" s="150"/>
      <c r="M318" s="150"/>
      <c r="N318" s="153"/>
      <c r="O318" s="153"/>
      <c r="P318" s="303"/>
      <c r="Q318" s="303"/>
      <c r="R318" s="240"/>
    </row>
    <row r="319" spans="1:18" s="34" customFormat="1" ht="16.5" customHeight="1">
      <c r="A319" s="119"/>
      <c r="B319" s="26" t="s">
        <v>350</v>
      </c>
      <c r="C319" s="23" t="s">
        <v>374</v>
      </c>
      <c r="D319" s="80">
        <v>11203</v>
      </c>
      <c r="E319" s="80"/>
      <c r="F319" s="80"/>
      <c r="G319" s="158">
        <f t="shared" si="83"/>
        <v>11203</v>
      </c>
      <c r="H319" s="158">
        <f t="shared" si="84"/>
        <v>11203</v>
      </c>
      <c r="I319" s="80"/>
      <c r="J319" s="149">
        <f>H319</f>
        <v>11203</v>
      </c>
      <c r="K319" s="150"/>
      <c r="L319" s="150"/>
      <c r="M319" s="150"/>
      <c r="N319" s="153"/>
      <c r="O319" s="153"/>
      <c r="P319" s="303"/>
      <c r="Q319" s="303"/>
      <c r="R319" s="240"/>
    </row>
    <row r="320" spans="1:18" s="34" customFormat="1" ht="16.5" customHeight="1">
      <c r="A320" s="119"/>
      <c r="B320" s="26" t="s">
        <v>352</v>
      </c>
      <c r="C320" s="23" t="s">
        <v>353</v>
      </c>
      <c r="D320" s="80">
        <v>6848</v>
      </c>
      <c r="E320" s="80"/>
      <c r="F320" s="80"/>
      <c r="G320" s="158">
        <f t="shared" si="83"/>
        <v>6848</v>
      </c>
      <c r="H320" s="158">
        <f t="shared" si="84"/>
        <v>6848</v>
      </c>
      <c r="I320" s="80"/>
      <c r="J320" s="149">
        <f aca="true" t="shared" si="85" ref="J320:J326">H320</f>
        <v>6848</v>
      </c>
      <c r="K320" s="150"/>
      <c r="L320" s="150"/>
      <c r="M320" s="150"/>
      <c r="N320" s="153"/>
      <c r="O320" s="153"/>
      <c r="P320" s="303"/>
      <c r="Q320" s="303"/>
      <c r="R320" s="240"/>
    </row>
    <row r="321" spans="1:18" s="34" customFormat="1" ht="16.5" customHeight="1">
      <c r="A321" s="119"/>
      <c r="B321" s="26" t="s">
        <v>425</v>
      </c>
      <c r="C321" s="23" t="s">
        <v>429</v>
      </c>
      <c r="D321" s="80">
        <v>2020</v>
      </c>
      <c r="E321" s="80"/>
      <c r="F321" s="80"/>
      <c r="G321" s="158">
        <f t="shared" si="83"/>
        <v>2020</v>
      </c>
      <c r="H321" s="158">
        <f t="shared" si="84"/>
        <v>2020</v>
      </c>
      <c r="I321" s="80"/>
      <c r="J321" s="149">
        <f t="shared" si="85"/>
        <v>2020</v>
      </c>
      <c r="K321" s="150"/>
      <c r="L321" s="150"/>
      <c r="M321" s="150"/>
      <c r="N321" s="153"/>
      <c r="O321" s="153"/>
      <c r="P321" s="303"/>
      <c r="Q321" s="303"/>
      <c r="R321" s="240"/>
    </row>
    <row r="322" spans="1:18" s="34" customFormat="1" ht="16.5" customHeight="1">
      <c r="A322" s="119"/>
      <c r="B322" s="26" t="s">
        <v>355</v>
      </c>
      <c r="C322" s="23" t="s">
        <v>356</v>
      </c>
      <c r="D322" s="80">
        <v>7488</v>
      </c>
      <c r="E322" s="80"/>
      <c r="F322" s="80"/>
      <c r="G322" s="158">
        <f t="shared" si="83"/>
        <v>7488</v>
      </c>
      <c r="H322" s="158">
        <f t="shared" si="84"/>
        <v>7488</v>
      </c>
      <c r="I322" s="80"/>
      <c r="J322" s="149">
        <f t="shared" si="85"/>
        <v>7488</v>
      </c>
      <c r="K322" s="150"/>
      <c r="L322" s="150"/>
      <c r="M322" s="150"/>
      <c r="N322" s="153"/>
      <c r="O322" s="153"/>
      <c r="P322" s="303"/>
      <c r="Q322" s="303"/>
      <c r="R322" s="240"/>
    </row>
    <row r="323" spans="1:18" s="34" customFormat="1" ht="16.5" customHeight="1">
      <c r="A323" s="119"/>
      <c r="B323" s="26" t="s">
        <v>867</v>
      </c>
      <c r="C323" s="23" t="s">
        <v>868</v>
      </c>
      <c r="D323" s="80">
        <v>800</v>
      </c>
      <c r="E323" s="80"/>
      <c r="F323" s="80"/>
      <c r="G323" s="158">
        <f t="shared" si="83"/>
        <v>800</v>
      </c>
      <c r="H323" s="158">
        <f t="shared" si="84"/>
        <v>800</v>
      </c>
      <c r="I323" s="80"/>
      <c r="J323" s="149">
        <f t="shared" si="85"/>
        <v>800</v>
      </c>
      <c r="K323" s="150"/>
      <c r="L323" s="150"/>
      <c r="M323" s="150"/>
      <c r="N323" s="153"/>
      <c r="O323" s="153"/>
      <c r="P323" s="303"/>
      <c r="Q323" s="303"/>
      <c r="R323" s="240"/>
    </row>
    <row r="324" spans="1:18" s="34" customFormat="1" ht="16.5" customHeight="1">
      <c r="A324" s="119"/>
      <c r="B324" s="26" t="s">
        <v>550</v>
      </c>
      <c r="C324" s="22" t="s">
        <v>554</v>
      </c>
      <c r="D324" s="80">
        <v>1000</v>
      </c>
      <c r="E324" s="80"/>
      <c r="F324" s="80"/>
      <c r="G324" s="158">
        <f t="shared" si="83"/>
        <v>1000</v>
      </c>
      <c r="H324" s="158">
        <f t="shared" si="84"/>
        <v>1000</v>
      </c>
      <c r="I324" s="80"/>
      <c r="J324" s="149">
        <f t="shared" si="85"/>
        <v>1000</v>
      </c>
      <c r="K324" s="150"/>
      <c r="L324" s="150"/>
      <c r="M324" s="150"/>
      <c r="N324" s="153"/>
      <c r="O324" s="153"/>
      <c r="P324" s="303"/>
      <c r="Q324" s="303"/>
      <c r="R324" s="240"/>
    </row>
    <row r="325" spans="1:18" s="34" customFormat="1" ht="15.75" customHeight="1">
      <c r="A325" s="119"/>
      <c r="B325" s="26" t="s">
        <v>361</v>
      </c>
      <c r="C325" s="23" t="s">
        <v>362</v>
      </c>
      <c r="D325" s="80">
        <v>38969</v>
      </c>
      <c r="E325" s="80"/>
      <c r="F325" s="80"/>
      <c r="G325" s="158">
        <f t="shared" si="83"/>
        <v>38969</v>
      </c>
      <c r="H325" s="158">
        <f t="shared" si="84"/>
        <v>38969</v>
      </c>
      <c r="I325" s="80"/>
      <c r="J325" s="149">
        <f t="shared" si="85"/>
        <v>38969</v>
      </c>
      <c r="K325" s="150"/>
      <c r="L325" s="150"/>
      <c r="M325" s="150"/>
      <c r="N325" s="153"/>
      <c r="O325" s="153"/>
      <c r="P325" s="303"/>
      <c r="Q325" s="303"/>
      <c r="R325" s="240"/>
    </row>
    <row r="326" spans="1:18" s="34" customFormat="1" ht="15.75" customHeight="1">
      <c r="A326" s="119"/>
      <c r="B326" s="26" t="s">
        <v>552</v>
      </c>
      <c r="C326" s="22" t="s">
        <v>566</v>
      </c>
      <c r="D326" s="80">
        <v>1700</v>
      </c>
      <c r="E326" s="80"/>
      <c r="F326" s="80"/>
      <c r="G326" s="158">
        <f t="shared" si="83"/>
        <v>1700</v>
      </c>
      <c r="H326" s="158">
        <f t="shared" si="84"/>
        <v>1700</v>
      </c>
      <c r="I326" s="80"/>
      <c r="J326" s="149">
        <f t="shared" si="85"/>
        <v>1700</v>
      </c>
      <c r="K326" s="150"/>
      <c r="L326" s="150"/>
      <c r="M326" s="150"/>
      <c r="N326" s="153"/>
      <c r="O326" s="153"/>
      <c r="P326" s="303"/>
      <c r="Q326" s="303"/>
      <c r="R326" s="240"/>
    </row>
    <row r="327" spans="1:18" s="34" customFormat="1" ht="25.5" customHeight="1">
      <c r="A327" s="105" t="s">
        <v>516</v>
      </c>
      <c r="B327" s="106"/>
      <c r="C327" s="65" t="s">
        <v>387</v>
      </c>
      <c r="D327" s="147">
        <f>SUM(D328:D341)</f>
        <v>104146</v>
      </c>
      <c r="E327" s="147">
        <f>SUM(E328:E341)</f>
        <v>0</v>
      </c>
      <c r="F327" s="147">
        <f>SUM(F328:F341)</f>
        <v>0</v>
      </c>
      <c r="G327" s="147">
        <f>SUM(G328:G341)</f>
        <v>104146</v>
      </c>
      <c r="H327" s="147">
        <f>SUM(H328:H341)</f>
        <v>104146</v>
      </c>
      <c r="I327" s="147">
        <f aca="true" t="shared" si="86" ref="I327:R327">SUM(I328:I341)</f>
        <v>63866</v>
      </c>
      <c r="J327" s="147">
        <f t="shared" si="86"/>
        <v>20000</v>
      </c>
      <c r="K327" s="147">
        <f t="shared" si="86"/>
        <v>12000</v>
      </c>
      <c r="L327" s="147">
        <f t="shared" si="86"/>
        <v>8280</v>
      </c>
      <c r="M327" s="147">
        <f t="shared" si="86"/>
        <v>0</v>
      </c>
      <c r="N327" s="147">
        <f t="shared" si="86"/>
        <v>0</v>
      </c>
      <c r="O327" s="147"/>
      <c r="P327" s="147">
        <f t="shared" si="86"/>
        <v>0</v>
      </c>
      <c r="Q327" s="147">
        <f t="shared" si="86"/>
        <v>0</v>
      </c>
      <c r="R327" s="148">
        <f t="shared" si="86"/>
        <v>0</v>
      </c>
    </row>
    <row r="328" spans="1:18" s="34" customFormat="1" ht="17.25" customHeight="1">
      <c r="A328" s="119"/>
      <c r="B328" s="26" t="s">
        <v>512</v>
      </c>
      <c r="C328" s="22" t="s">
        <v>763</v>
      </c>
      <c r="D328" s="80">
        <v>12000</v>
      </c>
      <c r="E328" s="80"/>
      <c r="F328" s="80"/>
      <c r="G328" s="153">
        <f>D328+E328-F328</f>
        <v>12000</v>
      </c>
      <c r="H328" s="80">
        <f>G328</f>
        <v>12000</v>
      </c>
      <c r="I328" s="80"/>
      <c r="J328" s="149"/>
      <c r="K328" s="150">
        <f>H328</f>
        <v>12000</v>
      </c>
      <c r="L328" s="150"/>
      <c r="M328" s="150"/>
      <c r="N328" s="153"/>
      <c r="O328" s="153"/>
      <c r="P328" s="303"/>
      <c r="Q328" s="303"/>
      <c r="R328" s="240"/>
    </row>
    <row r="329" spans="1:18" s="34" customFormat="1" ht="17.25" customHeight="1">
      <c r="A329" s="119"/>
      <c r="B329" s="26" t="s">
        <v>872</v>
      </c>
      <c r="C329" s="22" t="s">
        <v>764</v>
      </c>
      <c r="D329" s="80">
        <v>8280</v>
      </c>
      <c r="E329" s="80"/>
      <c r="F329" s="80"/>
      <c r="G329" s="153">
        <f aca="true" t="shared" si="87" ref="G329:G341">D329+E329-F329</f>
        <v>8280</v>
      </c>
      <c r="H329" s="80">
        <f aca="true" t="shared" si="88" ref="H329:H341">G329</f>
        <v>8280</v>
      </c>
      <c r="I329" s="80"/>
      <c r="J329" s="149"/>
      <c r="K329" s="150"/>
      <c r="L329" s="150">
        <f>H329</f>
        <v>8280</v>
      </c>
      <c r="M329" s="150"/>
      <c r="N329" s="153"/>
      <c r="O329" s="153"/>
      <c r="P329" s="303"/>
      <c r="Q329" s="303"/>
      <c r="R329" s="240"/>
    </row>
    <row r="330" spans="1:18" s="34" customFormat="1" ht="17.25" customHeight="1">
      <c r="A330" s="119"/>
      <c r="B330" s="26" t="s">
        <v>342</v>
      </c>
      <c r="C330" s="22" t="s">
        <v>343</v>
      </c>
      <c r="D330" s="80">
        <v>28800</v>
      </c>
      <c r="E330" s="80"/>
      <c r="F330" s="80"/>
      <c r="G330" s="153">
        <f t="shared" si="87"/>
        <v>28800</v>
      </c>
      <c r="H330" s="80">
        <f t="shared" si="88"/>
        <v>28800</v>
      </c>
      <c r="I330" s="80">
        <f>H330</f>
        <v>28800</v>
      </c>
      <c r="J330" s="149"/>
      <c r="K330" s="150"/>
      <c r="L330" s="150"/>
      <c r="M330" s="150"/>
      <c r="N330" s="153"/>
      <c r="O330" s="153"/>
      <c r="P330" s="303"/>
      <c r="Q330" s="303"/>
      <c r="R330" s="240"/>
    </row>
    <row r="331" spans="1:18" s="34" customFormat="1" ht="15" customHeight="1">
      <c r="A331" s="119"/>
      <c r="B331" s="26" t="s">
        <v>372</v>
      </c>
      <c r="C331" s="22" t="s">
        <v>17</v>
      </c>
      <c r="D331" s="80">
        <v>4362</v>
      </c>
      <c r="E331" s="80"/>
      <c r="F331" s="80"/>
      <c r="G331" s="153">
        <f t="shared" si="87"/>
        <v>4362</v>
      </c>
      <c r="H331" s="80">
        <f t="shared" si="88"/>
        <v>4362</v>
      </c>
      <c r="I331" s="80">
        <f>H331</f>
        <v>4362</v>
      </c>
      <c r="J331" s="149"/>
      <c r="K331" s="150"/>
      <c r="L331" s="150"/>
      <c r="M331" s="150"/>
      <c r="N331" s="153"/>
      <c r="O331" s="153"/>
      <c r="P331" s="303"/>
      <c r="Q331" s="303"/>
      <c r="R331" s="240"/>
    </row>
    <row r="332" spans="1:18" s="34" customFormat="1" ht="18" customHeight="1">
      <c r="A332" s="119"/>
      <c r="B332" s="26" t="s">
        <v>348</v>
      </c>
      <c r="C332" s="22" t="s">
        <v>306</v>
      </c>
      <c r="D332" s="80">
        <v>704</v>
      </c>
      <c r="E332" s="80"/>
      <c r="F332" s="80"/>
      <c r="G332" s="153">
        <f t="shared" si="87"/>
        <v>704</v>
      </c>
      <c r="H332" s="80">
        <f t="shared" si="88"/>
        <v>704</v>
      </c>
      <c r="I332" s="80">
        <f>H332</f>
        <v>704</v>
      </c>
      <c r="J332" s="149"/>
      <c r="K332" s="150"/>
      <c r="L332" s="150"/>
      <c r="M332" s="150"/>
      <c r="N332" s="153"/>
      <c r="O332" s="153"/>
      <c r="P332" s="303"/>
      <c r="Q332" s="303"/>
      <c r="R332" s="240"/>
    </row>
    <row r="333" spans="1:18" s="34" customFormat="1" ht="18" customHeight="1">
      <c r="A333" s="119"/>
      <c r="B333" s="26" t="s">
        <v>865</v>
      </c>
      <c r="C333" s="47" t="s">
        <v>866</v>
      </c>
      <c r="D333" s="80">
        <v>30000</v>
      </c>
      <c r="E333" s="80"/>
      <c r="F333" s="80"/>
      <c r="G333" s="153">
        <f t="shared" si="87"/>
        <v>30000</v>
      </c>
      <c r="H333" s="80">
        <f t="shared" si="88"/>
        <v>30000</v>
      </c>
      <c r="I333" s="80">
        <f>H333</f>
        <v>30000</v>
      </c>
      <c r="J333" s="149"/>
      <c r="K333" s="150"/>
      <c r="L333" s="150"/>
      <c r="M333" s="150"/>
      <c r="N333" s="153"/>
      <c r="O333" s="153"/>
      <c r="P333" s="303"/>
      <c r="Q333" s="303"/>
      <c r="R333" s="240"/>
    </row>
    <row r="334" spans="1:18" s="34" customFormat="1" ht="18" customHeight="1">
      <c r="A334" s="119"/>
      <c r="B334" s="26" t="s">
        <v>350</v>
      </c>
      <c r="C334" s="47" t="s">
        <v>374</v>
      </c>
      <c r="D334" s="80">
        <v>5000</v>
      </c>
      <c r="E334" s="80"/>
      <c r="F334" s="80"/>
      <c r="G334" s="153">
        <f t="shared" si="87"/>
        <v>5000</v>
      </c>
      <c r="H334" s="80">
        <f t="shared" si="88"/>
        <v>5000</v>
      </c>
      <c r="I334" s="80"/>
      <c r="J334" s="149">
        <f>H334</f>
        <v>5000</v>
      </c>
      <c r="K334" s="150"/>
      <c r="L334" s="150"/>
      <c r="M334" s="150"/>
      <c r="N334" s="153"/>
      <c r="O334" s="153"/>
      <c r="P334" s="303"/>
      <c r="Q334" s="303"/>
      <c r="R334" s="240"/>
    </row>
    <row r="335" spans="1:18" s="34" customFormat="1" ht="15.75" customHeight="1">
      <c r="A335" s="119"/>
      <c r="B335" s="26" t="s">
        <v>355</v>
      </c>
      <c r="C335" s="251" t="s">
        <v>356</v>
      </c>
      <c r="D335" s="80">
        <v>3000</v>
      </c>
      <c r="E335" s="80"/>
      <c r="F335" s="80"/>
      <c r="G335" s="153">
        <f t="shared" si="87"/>
        <v>3000</v>
      </c>
      <c r="H335" s="80">
        <f t="shared" si="88"/>
        <v>3000</v>
      </c>
      <c r="I335" s="80"/>
      <c r="J335" s="149">
        <f aca="true" t="shared" si="89" ref="J335:J341">H335</f>
        <v>3000</v>
      </c>
      <c r="K335" s="150"/>
      <c r="L335" s="150"/>
      <c r="M335" s="150"/>
      <c r="N335" s="153"/>
      <c r="O335" s="153"/>
      <c r="P335" s="303"/>
      <c r="Q335" s="303"/>
      <c r="R335" s="240"/>
    </row>
    <row r="336" spans="1:18" s="34" customFormat="1" ht="15.75" customHeight="1">
      <c r="A336" s="119"/>
      <c r="B336" s="26" t="s">
        <v>867</v>
      </c>
      <c r="C336" s="23" t="s">
        <v>868</v>
      </c>
      <c r="D336" s="80">
        <v>500</v>
      </c>
      <c r="E336" s="80"/>
      <c r="F336" s="80"/>
      <c r="G336" s="153">
        <f t="shared" si="87"/>
        <v>500</v>
      </c>
      <c r="H336" s="80">
        <f t="shared" si="88"/>
        <v>500</v>
      </c>
      <c r="I336" s="80"/>
      <c r="J336" s="149">
        <f t="shared" si="89"/>
        <v>500</v>
      </c>
      <c r="K336" s="150"/>
      <c r="L336" s="150"/>
      <c r="M336" s="150"/>
      <c r="N336" s="153"/>
      <c r="O336" s="153"/>
      <c r="P336" s="303"/>
      <c r="Q336" s="303"/>
      <c r="R336" s="240"/>
    </row>
    <row r="337" spans="1:18" s="34" customFormat="1" ht="15.75" customHeight="1">
      <c r="A337" s="119"/>
      <c r="B337" s="26" t="s">
        <v>568</v>
      </c>
      <c r="C337" s="22" t="s">
        <v>570</v>
      </c>
      <c r="D337" s="80">
        <v>1000</v>
      </c>
      <c r="E337" s="80"/>
      <c r="F337" s="80"/>
      <c r="G337" s="153">
        <f t="shared" si="87"/>
        <v>1000</v>
      </c>
      <c r="H337" s="80">
        <f t="shared" si="88"/>
        <v>1000</v>
      </c>
      <c r="I337" s="80"/>
      <c r="J337" s="149">
        <f t="shared" si="89"/>
        <v>1000</v>
      </c>
      <c r="K337" s="150"/>
      <c r="L337" s="150"/>
      <c r="M337" s="150"/>
      <c r="N337" s="153"/>
      <c r="O337" s="153"/>
      <c r="P337" s="303"/>
      <c r="Q337" s="303"/>
      <c r="R337" s="240"/>
    </row>
    <row r="338" spans="1:18" s="34" customFormat="1" ht="15.75" customHeight="1">
      <c r="A338" s="119"/>
      <c r="B338" s="26" t="s">
        <v>550</v>
      </c>
      <c r="C338" s="22" t="s">
        <v>554</v>
      </c>
      <c r="D338" s="80">
        <v>500</v>
      </c>
      <c r="E338" s="80"/>
      <c r="F338" s="80"/>
      <c r="G338" s="153">
        <f t="shared" si="87"/>
        <v>500</v>
      </c>
      <c r="H338" s="80">
        <f t="shared" si="88"/>
        <v>500</v>
      </c>
      <c r="I338" s="80"/>
      <c r="J338" s="149">
        <f t="shared" si="89"/>
        <v>500</v>
      </c>
      <c r="K338" s="150"/>
      <c r="L338" s="150"/>
      <c r="M338" s="150"/>
      <c r="N338" s="153"/>
      <c r="O338" s="153"/>
      <c r="P338" s="303"/>
      <c r="Q338" s="303"/>
      <c r="R338" s="240"/>
    </row>
    <row r="339" spans="1:18" s="34" customFormat="1" ht="15.75" customHeight="1">
      <c r="A339" s="119"/>
      <c r="B339" s="26" t="s">
        <v>551</v>
      </c>
      <c r="C339" s="23" t="s">
        <v>565</v>
      </c>
      <c r="D339" s="80">
        <v>7000</v>
      </c>
      <c r="E339" s="80"/>
      <c r="F339" s="80"/>
      <c r="G339" s="153">
        <f t="shared" si="87"/>
        <v>7000</v>
      </c>
      <c r="H339" s="80">
        <f t="shared" si="88"/>
        <v>7000</v>
      </c>
      <c r="I339" s="80"/>
      <c r="J339" s="149">
        <f t="shared" si="89"/>
        <v>7000</v>
      </c>
      <c r="K339" s="150"/>
      <c r="L339" s="150"/>
      <c r="M339" s="150"/>
      <c r="N339" s="153"/>
      <c r="O339" s="153"/>
      <c r="P339" s="303"/>
      <c r="Q339" s="303"/>
      <c r="R339" s="240"/>
    </row>
    <row r="340" spans="1:18" s="34" customFormat="1" ht="15.75" customHeight="1">
      <c r="A340" s="119"/>
      <c r="B340" s="26" t="s">
        <v>552</v>
      </c>
      <c r="C340" s="22" t="s">
        <v>566</v>
      </c>
      <c r="D340" s="80">
        <v>500</v>
      </c>
      <c r="E340" s="80"/>
      <c r="F340" s="80"/>
      <c r="G340" s="153">
        <f t="shared" si="87"/>
        <v>500</v>
      </c>
      <c r="H340" s="80">
        <f t="shared" si="88"/>
        <v>500</v>
      </c>
      <c r="I340" s="80"/>
      <c r="J340" s="149">
        <f t="shared" si="89"/>
        <v>500</v>
      </c>
      <c r="K340" s="150"/>
      <c r="L340" s="150"/>
      <c r="M340" s="150"/>
      <c r="N340" s="153"/>
      <c r="O340" s="153"/>
      <c r="P340" s="303"/>
      <c r="Q340" s="303"/>
      <c r="R340" s="240"/>
    </row>
    <row r="341" spans="1:18" s="34" customFormat="1" ht="15.75" customHeight="1">
      <c r="A341" s="119"/>
      <c r="B341" s="26" t="s">
        <v>553</v>
      </c>
      <c r="C341" s="22" t="s">
        <v>567</v>
      </c>
      <c r="D341" s="80">
        <v>2500</v>
      </c>
      <c r="E341" s="80"/>
      <c r="F341" s="80"/>
      <c r="G341" s="153">
        <f t="shared" si="87"/>
        <v>2500</v>
      </c>
      <c r="H341" s="80">
        <f t="shared" si="88"/>
        <v>2500</v>
      </c>
      <c r="I341" s="80"/>
      <c r="J341" s="149">
        <f t="shared" si="89"/>
        <v>2500</v>
      </c>
      <c r="K341" s="150"/>
      <c r="L341" s="150"/>
      <c r="M341" s="150"/>
      <c r="N341" s="153"/>
      <c r="O341" s="153"/>
      <c r="P341" s="303"/>
      <c r="Q341" s="303"/>
      <c r="R341" s="240"/>
    </row>
    <row r="342" spans="1:18" s="34" customFormat="1" ht="15.75" customHeight="1">
      <c r="A342" s="105" t="s">
        <v>691</v>
      </c>
      <c r="B342" s="111"/>
      <c r="C342" s="352" t="s">
        <v>692</v>
      </c>
      <c r="D342" s="239">
        <f>D343</f>
        <v>5000</v>
      </c>
      <c r="E342" s="239">
        <f aca="true" t="shared" si="90" ref="E342:R342">E343</f>
        <v>0</v>
      </c>
      <c r="F342" s="239">
        <f t="shared" si="90"/>
        <v>0</v>
      </c>
      <c r="G342" s="239">
        <f t="shared" si="90"/>
        <v>5000</v>
      </c>
      <c r="H342" s="239">
        <f t="shared" si="90"/>
        <v>5000</v>
      </c>
      <c r="I342" s="239">
        <f t="shared" si="90"/>
        <v>0</v>
      </c>
      <c r="J342" s="239">
        <f t="shared" si="90"/>
        <v>0</v>
      </c>
      <c r="K342" s="239">
        <f t="shared" si="90"/>
        <v>5000</v>
      </c>
      <c r="L342" s="239">
        <f t="shared" si="90"/>
        <v>0</v>
      </c>
      <c r="M342" s="239">
        <f t="shared" si="90"/>
        <v>0</v>
      </c>
      <c r="N342" s="239">
        <f t="shared" si="90"/>
        <v>0</v>
      </c>
      <c r="O342" s="239">
        <f t="shared" si="90"/>
        <v>0</v>
      </c>
      <c r="P342" s="239">
        <f t="shared" si="90"/>
        <v>0</v>
      </c>
      <c r="Q342" s="239">
        <f t="shared" si="90"/>
        <v>0</v>
      </c>
      <c r="R342" s="291">
        <f t="shared" si="90"/>
        <v>0</v>
      </c>
    </row>
    <row r="343" spans="1:18" s="34" customFormat="1" ht="33.75" customHeight="1">
      <c r="A343" s="119"/>
      <c r="B343" s="26" t="s">
        <v>759</v>
      </c>
      <c r="C343" s="162" t="s">
        <v>509</v>
      </c>
      <c r="D343" s="80">
        <v>5000</v>
      </c>
      <c r="E343" s="80"/>
      <c r="F343" s="80"/>
      <c r="G343" s="153">
        <f>D343+E343-F343</f>
        <v>5000</v>
      </c>
      <c r="H343" s="80">
        <f>G343</f>
        <v>5000</v>
      </c>
      <c r="I343" s="80"/>
      <c r="J343" s="149"/>
      <c r="K343" s="150">
        <f>H343</f>
        <v>5000</v>
      </c>
      <c r="L343" s="150"/>
      <c r="M343" s="150"/>
      <c r="N343" s="153"/>
      <c r="O343" s="153"/>
      <c r="P343" s="303"/>
      <c r="Q343" s="303"/>
      <c r="R343" s="240"/>
    </row>
    <row r="344" spans="1:18" s="34" customFormat="1" ht="15.75" customHeight="1">
      <c r="A344" s="105" t="s">
        <v>318</v>
      </c>
      <c r="B344" s="238"/>
      <c r="C344" s="352" t="s">
        <v>333</v>
      </c>
      <c r="D344" s="239">
        <f aca="true" t="shared" si="91" ref="D344:K344">SUM(D345:D357)</f>
        <v>551027</v>
      </c>
      <c r="E344" s="239">
        <f t="shared" si="91"/>
        <v>0</v>
      </c>
      <c r="F344" s="239">
        <f t="shared" si="91"/>
        <v>0</v>
      </c>
      <c r="G344" s="239">
        <f t="shared" si="91"/>
        <v>551027</v>
      </c>
      <c r="H344" s="239">
        <f t="shared" si="91"/>
        <v>551027</v>
      </c>
      <c r="I344" s="239">
        <f t="shared" si="91"/>
        <v>344386</v>
      </c>
      <c r="J344" s="239">
        <f t="shared" si="91"/>
        <v>206641</v>
      </c>
      <c r="K344" s="239">
        <f t="shared" si="91"/>
        <v>0</v>
      </c>
      <c r="L344" s="239">
        <f aca="true" t="shared" si="92" ref="L344:R344">SUM(L345:L357)</f>
        <v>0</v>
      </c>
      <c r="M344" s="239">
        <f t="shared" si="92"/>
        <v>0</v>
      </c>
      <c r="N344" s="239">
        <f t="shared" si="92"/>
        <v>0</v>
      </c>
      <c r="O344" s="239"/>
      <c r="P344" s="239">
        <f t="shared" si="92"/>
        <v>0</v>
      </c>
      <c r="Q344" s="239">
        <f t="shared" si="92"/>
        <v>0</v>
      </c>
      <c r="R344" s="291">
        <f t="shared" si="92"/>
        <v>0</v>
      </c>
    </row>
    <row r="345" spans="1:18" s="34" customFormat="1" ht="15.75" customHeight="1">
      <c r="A345" s="119"/>
      <c r="B345" s="26" t="s">
        <v>342</v>
      </c>
      <c r="C345" s="22" t="s">
        <v>343</v>
      </c>
      <c r="D345" s="80">
        <v>273857</v>
      </c>
      <c r="E345" s="80"/>
      <c r="F345" s="80"/>
      <c r="G345" s="153">
        <f>D345+E345-F345</f>
        <v>273857</v>
      </c>
      <c r="H345" s="80">
        <f>G345</f>
        <v>273857</v>
      </c>
      <c r="I345" s="80">
        <f>H345</f>
        <v>273857</v>
      </c>
      <c r="J345" s="149"/>
      <c r="K345" s="150"/>
      <c r="L345" s="150"/>
      <c r="M345" s="150"/>
      <c r="N345" s="153"/>
      <c r="O345" s="153"/>
      <c r="P345" s="303"/>
      <c r="Q345" s="303"/>
      <c r="R345" s="240"/>
    </row>
    <row r="346" spans="1:18" s="34" customFormat="1" ht="15.75" customHeight="1">
      <c r="A346" s="119"/>
      <c r="B346" s="26" t="s">
        <v>346</v>
      </c>
      <c r="C346" s="22" t="s">
        <v>660</v>
      </c>
      <c r="D346" s="80">
        <v>19077</v>
      </c>
      <c r="E346" s="80"/>
      <c r="F346" s="80"/>
      <c r="G346" s="153">
        <f aca="true" t="shared" si="93" ref="G346:G357">D346+E346-F346</f>
        <v>19077</v>
      </c>
      <c r="H346" s="80">
        <f aca="true" t="shared" si="94" ref="H346:H357">G346</f>
        <v>19077</v>
      </c>
      <c r="I346" s="80">
        <f>H346</f>
        <v>19077</v>
      </c>
      <c r="J346" s="149"/>
      <c r="K346" s="150"/>
      <c r="L346" s="150"/>
      <c r="M346" s="150"/>
      <c r="N346" s="153"/>
      <c r="O346" s="153"/>
      <c r="P346" s="303"/>
      <c r="Q346" s="303"/>
      <c r="R346" s="240"/>
    </row>
    <row r="347" spans="1:18" s="34" customFormat="1" ht="15.75" customHeight="1">
      <c r="A347" s="119"/>
      <c r="B347" s="26" t="s">
        <v>372</v>
      </c>
      <c r="C347" s="22" t="s">
        <v>17</v>
      </c>
      <c r="D347" s="80">
        <v>44355</v>
      </c>
      <c r="E347" s="80"/>
      <c r="F347" s="80"/>
      <c r="G347" s="153">
        <f t="shared" si="93"/>
        <v>44355</v>
      </c>
      <c r="H347" s="80">
        <f t="shared" si="94"/>
        <v>44355</v>
      </c>
      <c r="I347" s="80">
        <f>H347</f>
        <v>44355</v>
      </c>
      <c r="J347" s="149"/>
      <c r="K347" s="150"/>
      <c r="L347" s="150"/>
      <c r="M347" s="150"/>
      <c r="N347" s="153"/>
      <c r="O347" s="153"/>
      <c r="P347" s="303"/>
      <c r="Q347" s="303"/>
      <c r="R347" s="240"/>
    </row>
    <row r="348" spans="1:18" s="34" customFormat="1" ht="15.75" customHeight="1">
      <c r="A348" s="119"/>
      <c r="B348" s="26" t="s">
        <v>348</v>
      </c>
      <c r="C348" s="22" t="s">
        <v>306</v>
      </c>
      <c r="D348" s="80">
        <v>7097</v>
      </c>
      <c r="E348" s="80"/>
      <c r="F348" s="80"/>
      <c r="G348" s="153">
        <f t="shared" si="93"/>
        <v>7097</v>
      </c>
      <c r="H348" s="80">
        <f t="shared" si="94"/>
        <v>7097</v>
      </c>
      <c r="I348" s="80">
        <f>H348</f>
        <v>7097</v>
      </c>
      <c r="J348" s="149"/>
      <c r="K348" s="150"/>
      <c r="L348" s="150"/>
      <c r="M348" s="150"/>
      <c r="N348" s="153"/>
      <c r="O348" s="153"/>
      <c r="P348" s="303"/>
      <c r="Q348" s="303"/>
      <c r="R348" s="240"/>
    </row>
    <row r="349" spans="1:18" s="34" customFormat="1" ht="15.75" customHeight="1">
      <c r="A349" s="119"/>
      <c r="B349" s="26" t="s">
        <v>350</v>
      </c>
      <c r="C349" s="47" t="s">
        <v>351</v>
      </c>
      <c r="D349" s="80">
        <v>62944</v>
      </c>
      <c r="E349" s="80"/>
      <c r="F349" s="80"/>
      <c r="G349" s="153">
        <f t="shared" si="93"/>
        <v>62944</v>
      </c>
      <c r="H349" s="80">
        <f t="shared" si="94"/>
        <v>62944</v>
      </c>
      <c r="I349" s="80"/>
      <c r="J349" s="149">
        <f>H349</f>
        <v>62944</v>
      </c>
      <c r="K349" s="150"/>
      <c r="L349" s="150"/>
      <c r="M349" s="150"/>
      <c r="N349" s="153"/>
      <c r="O349" s="153"/>
      <c r="P349" s="303"/>
      <c r="Q349" s="303"/>
      <c r="R349" s="240"/>
    </row>
    <row r="350" spans="1:18" s="34" customFormat="1" ht="15.75" customHeight="1">
      <c r="A350" s="119"/>
      <c r="B350" s="26" t="s">
        <v>438</v>
      </c>
      <c r="C350" s="22" t="s">
        <v>986</v>
      </c>
      <c r="D350" s="80">
        <v>70700</v>
      </c>
      <c r="E350" s="80"/>
      <c r="F350" s="80"/>
      <c r="G350" s="153">
        <f t="shared" si="93"/>
        <v>70700</v>
      </c>
      <c r="H350" s="80">
        <f t="shared" si="94"/>
        <v>70700</v>
      </c>
      <c r="I350" s="80"/>
      <c r="J350" s="149">
        <f aca="true" t="shared" si="95" ref="J350:J357">H350</f>
        <v>70700</v>
      </c>
      <c r="K350" s="150"/>
      <c r="L350" s="150"/>
      <c r="M350" s="150"/>
      <c r="N350" s="153"/>
      <c r="O350" s="153"/>
      <c r="P350" s="303"/>
      <c r="Q350" s="303"/>
      <c r="R350" s="240"/>
    </row>
    <row r="351" spans="1:18" s="34" customFormat="1" ht="15.75" customHeight="1">
      <c r="A351" s="119"/>
      <c r="B351" s="26" t="s">
        <v>352</v>
      </c>
      <c r="C351" s="23" t="s">
        <v>441</v>
      </c>
      <c r="D351" s="80">
        <v>40033</v>
      </c>
      <c r="E351" s="80"/>
      <c r="F351" s="80"/>
      <c r="G351" s="153">
        <f t="shared" si="93"/>
        <v>40033</v>
      </c>
      <c r="H351" s="80">
        <f t="shared" si="94"/>
        <v>40033</v>
      </c>
      <c r="I351" s="80"/>
      <c r="J351" s="149">
        <f t="shared" si="95"/>
        <v>40033</v>
      </c>
      <c r="K351" s="150"/>
      <c r="L351" s="150"/>
      <c r="M351" s="150"/>
      <c r="N351" s="153"/>
      <c r="O351" s="153"/>
      <c r="P351" s="303"/>
      <c r="Q351" s="303"/>
      <c r="R351" s="240"/>
    </row>
    <row r="352" spans="1:18" s="34" customFormat="1" ht="15.75" customHeight="1">
      <c r="A352" s="119"/>
      <c r="B352" s="26" t="s">
        <v>425</v>
      </c>
      <c r="C352" s="23" t="s">
        <v>429</v>
      </c>
      <c r="D352" s="80">
        <v>830</v>
      </c>
      <c r="E352" s="80"/>
      <c r="F352" s="80"/>
      <c r="G352" s="153">
        <f t="shared" si="93"/>
        <v>830</v>
      </c>
      <c r="H352" s="80">
        <f t="shared" si="94"/>
        <v>830</v>
      </c>
      <c r="I352" s="80"/>
      <c r="J352" s="149">
        <f t="shared" si="95"/>
        <v>830</v>
      </c>
      <c r="K352" s="150"/>
      <c r="L352" s="150"/>
      <c r="M352" s="150"/>
      <c r="N352" s="153"/>
      <c r="O352" s="153"/>
      <c r="P352" s="303"/>
      <c r="Q352" s="303"/>
      <c r="R352" s="240"/>
    </row>
    <row r="353" spans="1:18" s="34" customFormat="1" ht="15.75" customHeight="1">
      <c r="A353" s="119"/>
      <c r="B353" s="26" t="s">
        <v>355</v>
      </c>
      <c r="C353" s="251" t="s">
        <v>443</v>
      </c>
      <c r="D353" s="80">
        <v>17360</v>
      </c>
      <c r="E353" s="80"/>
      <c r="F353" s="80"/>
      <c r="G353" s="153">
        <f t="shared" si="93"/>
        <v>17360</v>
      </c>
      <c r="H353" s="80">
        <f t="shared" si="94"/>
        <v>17360</v>
      </c>
      <c r="I353" s="80"/>
      <c r="J353" s="149">
        <f t="shared" si="95"/>
        <v>17360</v>
      </c>
      <c r="K353" s="150"/>
      <c r="L353" s="150"/>
      <c r="M353" s="150"/>
      <c r="N353" s="153"/>
      <c r="O353" s="153"/>
      <c r="P353" s="303"/>
      <c r="Q353" s="303"/>
      <c r="R353" s="240"/>
    </row>
    <row r="354" spans="1:18" s="34" customFormat="1" ht="15.75" customHeight="1">
      <c r="A354" s="119"/>
      <c r="B354" s="26" t="s">
        <v>550</v>
      </c>
      <c r="C354" s="22" t="s">
        <v>554</v>
      </c>
      <c r="D354" s="80">
        <v>564</v>
      </c>
      <c r="E354" s="80"/>
      <c r="F354" s="80"/>
      <c r="G354" s="153">
        <f t="shared" si="93"/>
        <v>564</v>
      </c>
      <c r="H354" s="80">
        <f t="shared" si="94"/>
        <v>564</v>
      </c>
      <c r="I354" s="80"/>
      <c r="J354" s="149">
        <f t="shared" si="95"/>
        <v>564</v>
      </c>
      <c r="K354" s="150"/>
      <c r="L354" s="150"/>
      <c r="M354" s="150"/>
      <c r="N354" s="153"/>
      <c r="O354" s="153"/>
      <c r="P354" s="303"/>
      <c r="Q354" s="303"/>
      <c r="R354" s="240"/>
    </row>
    <row r="355" spans="1:18" s="34" customFormat="1" ht="15.75" customHeight="1">
      <c r="A355" s="119"/>
      <c r="B355" s="26" t="s">
        <v>361</v>
      </c>
      <c r="C355" s="23" t="s">
        <v>362</v>
      </c>
      <c r="D355" s="80">
        <v>13410</v>
      </c>
      <c r="E355" s="80"/>
      <c r="F355" s="80"/>
      <c r="G355" s="153">
        <f t="shared" si="93"/>
        <v>13410</v>
      </c>
      <c r="H355" s="80">
        <f t="shared" si="94"/>
        <v>13410</v>
      </c>
      <c r="I355" s="80"/>
      <c r="J355" s="149">
        <f t="shared" si="95"/>
        <v>13410</v>
      </c>
      <c r="K355" s="150"/>
      <c r="L355" s="150"/>
      <c r="M355" s="150"/>
      <c r="N355" s="153"/>
      <c r="O355" s="153"/>
      <c r="P355" s="303"/>
      <c r="Q355" s="303"/>
      <c r="R355" s="240"/>
    </row>
    <row r="356" spans="1:18" s="34" customFormat="1" ht="15.75" customHeight="1">
      <c r="A356" s="119"/>
      <c r="B356" s="26" t="s">
        <v>551</v>
      </c>
      <c r="C356" s="23" t="s">
        <v>565</v>
      </c>
      <c r="D356" s="80">
        <v>600</v>
      </c>
      <c r="E356" s="80"/>
      <c r="F356" s="80"/>
      <c r="G356" s="153">
        <f t="shared" si="93"/>
        <v>600</v>
      </c>
      <c r="H356" s="80">
        <f t="shared" si="94"/>
        <v>600</v>
      </c>
      <c r="I356" s="80"/>
      <c r="J356" s="149">
        <f t="shared" si="95"/>
        <v>600</v>
      </c>
      <c r="K356" s="150"/>
      <c r="L356" s="150"/>
      <c r="M356" s="150"/>
      <c r="N356" s="153"/>
      <c r="O356" s="153"/>
      <c r="P356" s="303"/>
      <c r="Q356" s="303"/>
      <c r="R356" s="240"/>
    </row>
    <row r="357" spans="1:18" s="34" customFormat="1" ht="15.75" customHeight="1">
      <c r="A357" s="119"/>
      <c r="B357" s="26" t="s">
        <v>552</v>
      </c>
      <c r="C357" s="22" t="s">
        <v>566</v>
      </c>
      <c r="D357" s="80">
        <v>200</v>
      </c>
      <c r="E357" s="80"/>
      <c r="F357" s="80"/>
      <c r="G357" s="153">
        <f t="shared" si="93"/>
        <v>200</v>
      </c>
      <c r="H357" s="80">
        <f t="shared" si="94"/>
        <v>200</v>
      </c>
      <c r="I357" s="80"/>
      <c r="J357" s="149">
        <f t="shared" si="95"/>
        <v>200</v>
      </c>
      <c r="K357" s="150"/>
      <c r="L357" s="150"/>
      <c r="M357" s="150"/>
      <c r="N357" s="153"/>
      <c r="O357" s="153"/>
      <c r="P357" s="303"/>
      <c r="Q357" s="303"/>
      <c r="R357" s="240"/>
    </row>
    <row r="358" spans="1:18" s="34" customFormat="1" ht="18.75" customHeight="1">
      <c r="A358" s="105" t="s">
        <v>518</v>
      </c>
      <c r="B358" s="111"/>
      <c r="C358" s="312" t="s">
        <v>421</v>
      </c>
      <c r="D358" s="147">
        <f aca="true" t="shared" si="96" ref="D358:N358">SUM(D359:D390)</f>
        <v>4685393</v>
      </c>
      <c r="E358" s="147">
        <f t="shared" si="96"/>
        <v>0</v>
      </c>
      <c r="F358" s="147">
        <f t="shared" si="96"/>
        <v>0</v>
      </c>
      <c r="G358" s="147">
        <f t="shared" si="96"/>
        <v>4685393</v>
      </c>
      <c r="H358" s="147">
        <f t="shared" si="96"/>
        <v>1290333</v>
      </c>
      <c r="I358" s="147">
        <f t="shared" si="96"/>
        <v>280383</v>
      </c>
      <c r="J358" s="147">
        <f t="shared" si="96"/>
        <v>199272</v>
      </c>
      <c r="K358" s="147">
        <f t="shared" si="96"/>
        <v>0</v>
      </c>
      <c r="L358" s="147">
        <f t="shared" si="96"/>
        <v>480</v>
      </c>
      <c r="M358" s="147">
        <f t="shared" si="96"/>
        <v>810198</v>
      </c>
      <c r="N358" s="147">
        <f t="shared" si="96"/>
        <v>0</v>
      </c>
      <c r="O358" s="147"/>
      <c r="P358" s="147">
        <f>SUM(P359:P390)</f>
        <v>3395060</v>
      </c>
      <c r="Q358" s="147">
        <f>SUM(Q359:Q390)</f>
        <v>80000</v>
      </c>
      <c r="R358" s="148">
        <f>SUM(R359:R390)</f>
        <v>3315060</v>
      </c>
    </row>
    <row r="359" spans="1:18" s="34" customFormat="1" ht="15.75" customHeight="1">
      <c r="A359" s="247"/>
      <c r="B359" s="159" t="s">
        <v>319</v>
      </c>
      <c r="C359" s="22" t="s">
        <v>320</v>
      </c>
      <c r="D359" s="158">
        <v>480</v>
      </c>
      <c r="E359" s="158"/>
      <c r="F359" s="158"/>
      <c r="G359" s="158">
        <f>D359+E359-F359</f>
        <v>480</v>
      </c>
      <c r="H359" s="158">
        <f aca="true" t="shared" si="97" ref="H359:H387">G359</f>
        <v>480</v>
      </c>
      <c r="I359" s="158"/>
      <c r="J359" s="158"/>
      <c r="K359" s="158"/>
      <c r="L359" s="158">
        <f>H359</f>
        <v>480</v>
      </c>
      <c r="M359" s="158"/>
      <c r="N359" s="158"/>
      <c r="O359" s="158"/>
      <c r="P359" s="158"/>
      <c r="Q359" s="158"/>
      <c r="R359" s="173"/>
    </row>
    <row r="360" spans="1:18" s="34" customFormat="1" ht="15.75" customHeight="1">
      <c r="A360" s="104"/>
      <c r="B360" s="115" t="s">
        <v>342</v>
      </c>
      <c r="C360" s="22" t="s">
        <v>343</v>
      </c>
      <c r="D360" s="158">
        <v>240303</v>
      </c>
      <c r="E360" s="158"/>
      <c r="F360" s="158"/>
      <c r="G360" s="158">
        <f aca="true" t="shared" si="98" ref="G360:G390">D360+E360-F360</f>
        <v>240303</v>
      </c>
      <c r="H360" s="158">
        <f t="shared" si="97"/>
        <v>240303</v>
      </c>
      <c r="I360" s="158">
        <f>H360</f>
        <v>240303</v>
      </c>
      <c r="J360" s="158"/>
      <c r="K360" s="158"/>
      <c r="L360" s="158"/>
      <c r="M360" s="158"/>
      <c r="N360" s="158"/>
      <c r="O360" s="158"/>
      <c r="P360" s="158"/>
      <c r="Q360" s="158"/>
      <c r="R360" s="173"/>
    </row>
    <row r="361" spans="1:18" s="34" customFormat="1" ht="15.75" customHeight="1">
      <c r="A361" s="104"/>
      <c r="B361" s="115" t="s">
        <v>372</v>
      </c>
      <c r="C361" s="22" t="s">
        <v>17</v>
      </c>
      <c r="D361" s="158">
        <v>33100</v>
      </c>
      <c r="E361" s="158"/>
      <c r="F361" s="158"/>
      <c r="G361" s="158">
        <f t="shared" si="98"/>
        <v>33100</v>
      </c>
      <c r="H361" s="158">
        <f t="shared" si="97"/>
        <v>33100</v>
      </c>
      <c r="I361" s="158">
        <f>H361</f>
        <v>33100</v>
      </c>
      <c r="J361" s="158"/>
      <c r="K361" s="158"/>
      <c r="L361" s="158"/>
      <c r="M361" s="158"/>
      <c r="N361" s="158"/>
      <c r="O361" s="158"/>
      <c r="P361" s="158"/>
      <c r="Q361" s="158"/>
      <c r="R361" s="173"/>
    </row>
    <row r="362" spans="1:18" s="34" customFormat="1" ht="15.75" customHeight="1">
      <c r="A362" s="104"/>
      <c r="B362" s="115" t="s">
        <v>696</v>
      </c>
      <c r="C362" s="22" t="s">
        <v>17</v>
      </c>
      <c r="D362" s="158">
        <v>41128</v>
      </c>
      <c r="E362" s="158"/>
      <c r="F362" s="158"/>
      <c r="G362" s="158">
        <f t="shared" si="98"/>
        <v>41128</v>
      </c>
      <c r="H362" s="158">
        <f t="shared" si="97"/>
        <v>41128</v>
      </c>
      <c r="I362" s="158"/>
      <c r="J362" s="158"/>
      <c r="K362" s="158"/>
      <c r="L362" s="158"/>
      <c r="M362" s="158">
        <f>H362</f>
        <v>41128</v>
      </c>
      <c r="N362" s="158"/>
      <c r="O362" s="158"/>
      <c r="P362" s="158"/>
      <c r="Q362" s="158"/>
      <c r="R362" s="173"/>
    </row>
    <row r="363" spans="1:18" s="34" customFormat="1" ht="15.75" customHeight="1">
      <c r="A363" s="104"/>
      <c r="B363" s="115" t="s">
        <v>199</v>
      </c>
      <c r="C363" s="22" t="s">
        <v>17</v>
      </c>
      <c r="D363" s="158">
        <v>6063</v>
      </c>
      <c r="E363" s="158"/>
      <c r="F363" s="158"/>
      <c r="G363" s="158">
        <f t="shared" si="98"/>
        <v>6063</v>
      </c>
      <c r="H363" s="158">
        <f t="shared" si="97"/>
        <v>6063</v>
      </c>
      <c r="I363" s="158"/>
      <c r="J363" s="158"/>
      <c r="K363" s="158"/>
      <c r="L363" s="158"/>
      <c r="M363" s="158">
        <f>H363</f>
        <v>6063</v>
      </c>
      <c r="N363" s="158"/>
      <c r="O363" s="158"/>
      <c r="P363" s="158"/>
      <c r="Q363" s="158"/>
      <c r="R363" s="173"/>
    </row>
    <row r="364" spans="1:18" s="34" customFormat="1" ht="17.25" customHeight="1">
      <c r="A364" s="104"/>
      <c r="B364" s="115" t="s">
        <v>348</v>
      </c>
      <c r="C364" s="22" t="s">
        <v>306</v>
      </c>
      <c r="D364" s="158">
        <v>5368</v>
      </c>
      <c r="E364" s="158"/>
      <c r="F364" s="158"/>
      <c r="G364" s="158">
        <f t="shared" si="98"/>
        <v>5368</v>
      </c>
      <c r="H364" s="158">
        <f t="shared" si="97"/>
        <v>5368</v>
      </c>
      <c r="I364" s="158">
        <f>H364</f>
        <v>5368</v>
      </c>
      <c r="J364" s="158"/>
      <c r="K364" s="158"/>
      <c r="L364" s="158"/>
      <c r="M364" s="158"/>
      <c r="N364" s="158"/>
      <c r="O364" s="158"/>
      <c r="P364" s="158"/>
      <c r="Q364" s="158"/>
      <c r="R364" s="173"/>
    </row>
    <row r="365" spans="1:18" s="34" customFormat="1" ht="17.25" customHeight="1">
      <c r="A365" s="104"/>
      <c r="B365" s="115" t="s">
        <v>697</v>
      </c>
      <c r="C365" s="22" t="s">
        <v>306</v>
      </c>
      <c r="D365" s="158">
        <v>6591</v>
      </c>
      <c r="E365" s="158"/>
      <c r="F365" s="158"/>
      <c r="G365" s="158">
        <f t="shared" si="98"/>
        <v>6591</v>
      </c>
      <c r="H365" s="158">
        <f t="shared" si="97"/>
        <v>6591</v>
      </c>
      <c r="I365" s="158"/>
      <c r="J365" s="158"/>
      <c r="K365" s="158"/>
      <c r="L365" s="158"/>
      <c r="M365" s="158">
        <f>H365</f>
        <v>6591</v>
      </c>
      <c r="N365" s="158"/>
      <c r="O365" s="158"/>
      <c r="P365" s="158"/>
      <c r="Q365" s="158"/>
      <c r="R365" s="173"/>
    </row>
    <row r="366" spans="1:18" s="34" customFormat="1" ht="15.75" customHeight="1">
      <c r="A366" s="104"/>
      <c r="B366" s="115" t="s">
        <v>200</v>
      </c>
      <c r="C366" s="22" t="s">
        <v>306</v>
      </c>
      <c r="D366" s="158">
        <v>980</v>
      </c>
      <c r="E366" s="158"/>
      <c r="F366" s="158"/>
      <c r="G366" s="158">
        <f t="shared" si="98"/>
        <v>980</v>
      </c>
      <c r="H366" s="158">
        <f t="shared" si="97"/>
        <v>980</v>
      </c>
      <c r="I366" s="158"/>
      <c r="J366" s="158"/>
      <c r="K366" s="158"/>
      <c r="L366" s="158"/>
      <c r="M366" s="158">
        <f>H366</f>
        <v>980</v>
      </c>
      <c r="N366" s="158"/>
      <c r="O366" s="158"/>
      <c r="P366" s="158"/>
      <c r="Q366" s="158"/>
      <c r="R366" s="173"/>
    </row>
    <row r="367" spans="1:18" s="34" customFormat="1" ht="15.75" customHeight="1">
      <c r="A367" s="104"/>
      <c r="B367" s="115" t="s">
        <v>865</v>
      </c>
      <c r="C367" s="22" t="s">
        <v>866</v>
      </c>
      <c r="D367" s="158">
        <v>1612</v>
      </c>
      <c r="E367" s="158"/>
      <c r="F367" s="158"/>
      <c r="G367" s="158">
        <f t="shared" si="98"/>
        <v>1612</v>
      </c>
      <c r="H367" s="158">
        <f t="shared" si="97"/>
        <v>1612</v>
      </c>
      <c r="I367" s="158">
        <f>H367</f>
        <v>1612</v>
      </c>
      <c r="J367" s="158"/>
      <c r="K367" s="158"/>
      <c r="L367" s="158"/>
      <c r="M367" s="158"/>
      <c r="N367" s="158"/>
      <c r="O367" s="158"/>
      <c r="P367" s="158"/>
      <c r="Q367" s="158"/>
      <c r="R367" s="173"/>
    </row>
    <row r="368" spans="1:18" s="34" customFormat="1" ht="15.75" customHeight="1">
      <c r="A368" s="104"/>
      <c r="B368" s="115" t="s">
        <v>698</v>
      </c>
      <c r="C368" s="22" t="s">
        <v>866</v>
      </c>
      <c r="D368" s="158">
        <v>379206</v>
      </c>
      <c r="E368" s="158"/>
      <c r="F368" s="158"/>
      <c r="G368" s="158">
        <f t="shared" si="98"/>
        <v>379206</v>
      </c>
      <c r="H368" s="158">
        <f t="shared" si="97"/>
        <v>379206</v>
      </c>
      <c r="I368" s="158"/>
      <c r="J368" s="158"/>
      <c r="K368" s="158"/>
      <c r="L368" s="158"/>
      <c r="M368" s="158">
        <f>H368</f>
        <v>379206</v>
      </c>
      <c r="N368" s="158"/>
      <c r="O368" s="158"/>
      <c r="P368" s="158"/>
      <c r="Q368" s="158"/>
      <c r="R368" s="173"/>
    </row>
    <row r="369" spans="1:18" s="34" customFormat="1" ht="17.25" customHeight="1">
      <c r="A369" s="104"/>
      <c r="B369" s="115" t="s">
        <v>201</v>
      </c>
      <c r="C369" s="22" t="s">
        <v>866</v>
      </c>
      <c r="D369" s="158">
        <v>53538</v>
      </c>
      <c r="E369" s="158"/>
      <c r="F369" s="158"/>
      <c r="G369" s="158">
        <f t="shared" si="98"/>
        <v>53538</v>
      </c>
      <c r="H369" s="158">
        <f t="shared" si="97"/>
        <v>53538</v>
      </c>
      <c r="I369" s="158"/>
      <c r="J369" s="158"/>
      <c r="K369" s="158"/>
      <c r="L369" s="158"/>
      <c r="M369" s="158">
        <f>H369</f>
        <v>53538</v>
      </c>
      <c r="N369" s="158"/>
      <c r="O369" s="158"/>
      <c r="P369" s="158"/>
      <c r="Q369" s="158"/>
      <c r="R369" s="173"/>
    </row>
    <row r="370" spans="1:18" s="34" customFormat="1" ht="17.25" customHeight="1">
      <c r="A370" s="104"/>
      <c r="B370" s="115" t="s">
        <v>350</v>
      </c>
      <c r="C370" s="47" t="s">
        <v>351</v>
      </c>
      <c r="D370" s="158">
        <v>297</v>
      </c>
      <c r="E370" s="158"/>
      <c r="F370" s="158"/>
      <c r="G370" s="158">
        <f t="shared" si="98"/>
        <v>297</v>
      </c>
      <c r="H370" s="158">
        <f t="shared" si="97"/>
        <v>297</v>
      </c>
      <c r="I370" s="158"/>
      <c r="J370" s="158">
        <f>H370</f>
        <v>297</v>
      </c>
      <c r="K370" s="158"/>
      <c r="L370" s="158"/>
      <c r="M370" s="158"/>
      <c r="N370" s="158"/>
      <c r="O370" s="158"/>
      <c r="P370" s="158"/>
      <c r="Q370" s="158"/>
      <c r="R370" s="173"/>
    </row>
    <row r="371" spans="1:18" s="34" customFormat="1" ht="17.25" customHeight="1">
      <c r="A371" s="104"/>
      <c r="B371" s="115" t="s">
        <v>699</v>
      </c>
      <c r="C371" s="47" t="s">
        <v>351</v>
      </c>
      <c r="D371" s="158">
        <v>38652</v>
      </c>
      <c r="E371" s="158"/>
      <c r="F371" s="158"/>
      <c r="G371" s="158">
        <f t="shared" si="98"/>
        <v>38652</v>
      </c>
      <c r="H371" s="158">
        <f t="shared" si="97"/>
        <v>38652</v>
      </c>
      <c r="I371" s="158"/>
      <c r="J371" s="158"/>
      <c r="K371" s="158"/>
      <c r="L371" s="158"/>
      <c r="M371" s="158">
        <f>H371</f>
        <v>38652</v>
      </c>
      <c r="N371" s="158"/>
      <c r="O371" s="158"/>
      <c r="P371" s="158"/>
      <c r="Q371" s="158"/>
      <c r="R371" s="173"/>
    </row>
    <row r="372" spans="1:18" s="34" customFormat="1" ht="17.25" customHeight="1">
      <c r="A372" s="104"/>
      <c r="B372" s="115" t="s">
        <v>605</v>
      </c>
      <c r="C372" s="47" t="s">
        <v>351</v>
      </c>
      <c r="D372" s="158">
        <v>11217</v>
      </c>
      <c r="E372" s="158"/>
      <c r="F372" s="158"/>
      <c r="G372" s="158">
        <f t="shared" si="98"/>
        <v>11217</v>
      </c>
      <c r="H372" s="158">
        <f t="shared" si="97"/>
        <v>11217</v>
      </c>
      <c r="I372" s="158"/>
      <c r="J372" s="158"/>
      <c r="K372" s="158"/>
      <c r="L372" s="158"/>
      <c r="M372" s="158">
        <f aca="true" t="shared" si="99" ref="M372:M387">H372</f>
        <v>11217</v>
      </c>
      <c r="N372" s="158"/>
      <c r="O372" s="158"/>
      <c r="P372" s="158"/>
      <c r="Q372" s="158"/>
      <c r="R372" s="173"/>
    </row>
    <row r="373" spans="1:18" s="34" customFormat="1" ht="17.25" customHeight="1">
      <c r="A373" s="104"/>
      <c r="B373" s="115" t="s">
        <v>709</v>
      </c>
      <c r="C373" s="47" t="s">
        <v>549</v>
      </c>
      <c r="D373" s="158">
        <v>6220</v>
      </c>
      <c r="E373" s="158"/>
      <c r="F373" s="158"/>
      <c r="G373" s="158">
        <f t="shared" si="98"/>
        <v>6220</v>
      </c>
      <c r="H373" s="158">
        <f t="shared" si="97"/>
        <v>6220</v>
      </c>
      <c r="I373" s="158"/>
      <c r="J373" s="158"/>
      <c r="K373" s="158"/>
      <c r="L373" s="158"/>
      <c r="M373" s="158">
        <f t="shared" si="99"/>
        <v>6220</v>
      </c>
      <c r="N373" s="158"/>
      <c r="O373" s="158"/>
      <c r="P373" s="158"/>
      <c r="Q373" s="158"/>
      <c r="R373" s="173"/>
    </row>
    <row r="374" spans="1:18" s="34" customFormat="1" ht="17.25" customHeight="1">
      <c r="A374" s="104"/>
      <c r="B374" s="115" t="s">
        <v>175</v>
      </c>
      <c r="C374" s="47" t="s">
        <v>549</v>
      </c>
      <c r="D374" s="158">
        <v>1099</v>
      </c>
      <c r="E374" s="158"/>
      <c r="F374" s="158"/>
      <c r="G374" s="158">
        <f t="shared" si="98"/>
        <v>1099</v>
      </c>
      <c r="H374" s="158">
        <f t="shared" si="97"/>
        <v>1099</v>
      </c>
      <c r="I374" s="158"/>
      <c r="J374" s="158"/>
      <c r="K374" s="158"/>
      <c r="L374" s="158"/>
      <c r="M374" s="158">
        <f t="shared" si="99"/>
        <v>1099</v>
      </c>
      <c r="N374" s="158"/>
      <c r="O374" s="158"/>
      <c r="P374" s="158"/>
      <c r="Q374" s="158"/>
      <c r="R374" s="173"/>
    </row>
    <row r="375" spans="1:18" s="34" customFormat="1" ht="17.25" customHeight="1">
      <c r="A375" s="104"/>
      <c r="B375" s="115" t="s">
        <v>355</v>
      </c>
      <c r="C375" s="251" t="s">
        <v>443</v>
      </c>
      <c r="D375" s="158">
        <v>46240</v>
      </c>
      <c r="E375" s="158"/>
      <c r="F375" s="158"/>
      <c r="G375" s="158">
        <f t="shared" si="98"/>
        <v>46240</v>
      </c>
      <c r="H375" s="158">
        <f t="shared" si="97"/>
        <v>46240</v>
      </c>
      <c r="I375" s="158"/>
      <c r="J375" s="158">
        <f>H375</f>
        <v>46240</v>
      </c>
      <c r="K375" s="158"/>
      <c r="L375" s="158"/>
      <c r="M375" s="158"/>
      <c r="N375" s="158"/>
      <c r="O375" s="158"/>
      <c r="P375" s="158"/>
      <c r="Q375" s="158"/>
      <c r="R375" s="173"/>
    </row>
    <row r="376" spans="1:18" s="34" customFormat="1" ht="17.25" customHeight="1">
      <c r="A376" s="104"/>
      <c r="B376" s="115" t="s">
        <v>701</v>
      </c>
      <c r="C376" s="251" t="s">
        <v>443</v>
      </c>
      <c r="D376" s="158">
        <v>207208</v>
      </c>
      <c r="E376" s="158"/>
      <c r="F376" s="158"/>
      <c r="G376" s="158">
        <f t="shared" si="98"/>
        <v>207208</v>
      </c>
      <c r="H376" s="158">
        <f t="shared" si="97"/>
        <v>207208</v>
      </c>
      <c r="I376" s="158"/>
      <c r="J376" s="158"/>
      <c r="K376" s="158"/>
      <c r="L376" s="158"/>
      <c r="M376" s="158">
        <f t="shared" si="99"/>
        <v>207208</v>
      </c>
      <c r="N376" s="158"/>
      <c r="O376" s="158"/>
      <c r="P376" s="158"/>
      <c r="Q376" s="158"/>
      <c r="R376" s="173"/>
    </row>
    <row r="377" spans="1:18" s="34" customFormat="1" ht="18" customHeight="1">
      <c r="A377" s="104"/>
      <c r="B377" s="115" t="s">
        <v>202</v>
      </c>
      <c r="C377" s="251" t="s">
        <v>443</v>
      </c>
      <c r="D377" s="158">
        <v>39557</v>
      </c>
      <c r="E377" s="158"/>
      <c r="F377" s="158"/>
      <c r="G377" s="158">
        <f t="shared" si="98"/>
        <v>39557</v>
      </c>
      <c r="H377" s="158">
        <f t="shared" si="97"/>
        <v>39557</v>
      </c>
      <c r="I377" s="158"/>
      <c r="J377" s="158"/>
      <c r="K377" s="158"/>
      <c r="L377" s="158"/>
      <c r="M377" s="158">
        <f t="shared" si="99"/>
        <v>39557</v>
      </c>
      <c r="N377" s="158"/>
      <c r="O377" s="158"/>
      <c r="P377" s="158"/>
      <c r="Q377" s="158"/>
      <c r="R377" s="173"/>
    </row>
    <row r="378" spans="1:18" s="34" customFormat="1" ht="18" customHeight="1">
      <c r="A378" s="104"/>
      <c r="B378" s="115" t="s">
        <v>359</v>
      </c>
      <c r="C378" s="251" t="s">
        <v>360</v>
      </c>
      <c r="D378" s="158">
        <v>40000</v>
      </c>
      <c r="E378" s="158"/>
      <c r="F378" s="158"/>
      <c r="G378" s="158">
        <f t="shared" si="98"/>
        <v>40000</v>
      </c>
      <c r="H378" s="158">
        <f t="shared" si="97"/>
        <v>40000</v>
      </c>
      <c r="I378" s="158"/>
      <c r="J378" s="158">
        <f>H378</f>
        <v>40000</v>
      </c>
      <c r="K378" s="158"/>
      <c r="L378" s="158"/>
      <c r="M378" s="158"/>
      <c r="N378" s="158"/>
      <c r="O378" s="158"/>
      <c r="P378" s="158"/>
      <c r="Q378" s="158"/>
      <c r="R378" s="173"/>
    </row>
    <row r="379" spans="1:18" s="34" customFormat="1" ht="18" customHeight="1">
      <c r="A379" s="104"/>
      <c r="B379" s="115" t="s">
        <v>85</v>
      </c>
      <c r="C379" s="251" t="s">
        <v>360</v>
      </c>
      <c r="D379" s="158">
        <v>476</v>
      </c>
      <c r="E379" s="158"/>
      <c r="F379" s="158"/>
      <c r="G379" s="158">
        <f t="shared" si="98"/>
        <v>476</v>
      </c>
      <c r="H379" s="158">
        <f t="shared" si="97"/>
        <v>476</v>
      </c>
      <c r="I379" s="158"/>
      <c r="J379" s="158"/>
      <c r="K379" s="158"/>
      <c r="L379" s="158"/>
      <c r="M379" s="158">
        <f>H379</f>
        <v>476</v>
      </c>
      <c r="N379" s="158"/>
      <c r="O379" s="161"/>
      <c r="P379" s="158"/>
      <c r="Q379" s="158"/>
      <c r="R379" s="173"/>
    </row>
    <row r="380" spans="1:18" s="34" customFormat="1" ht="18" customHeight="1">
      <c r="A380" s="104"/>
      <c r="B380" s="115" t="s">
        <v>176</v>
      </c>
      <c r="C380" s="251" t="s">
        <v>360</v>
      </c>
      <c r="D380" s="158">
        <v>84</v>
      </c>
      <c r="E380" s="158"/>
      <c r="F380" s="158"/>
      <c r="G380" s="158">
        <f t="shared" si="98"/>
        <v>84</v>
      </c>
      <c r="H380" s="158">
        <f t="shared" si="97"/>
        <v>84</v>
      </c>
      <c r="I380" s="158"/>
      <c r="J380" s="158"/>
      <c r="K380" s="158"/>
      <c r="L380" s="158"/>
      <c r="M380" s="158">
        <f t="shared" si="99"/>
        <v>84</v>
      </c>
      <c r="N380" s="158"/>
      <c r="O380" s="158"/>
      <c r="P380" s="158"/>
      <c r="Q380" s="158"/>
      <c r="R380" s="173"/>
    </row>
    <row r="381" spans="1:18" s="34" customFormat="1" ht="18.75" customHeight="1">
      <c r="A381" s="119"/>
      <c r="B381" s="26" t="s">
        <v>361</v>
      </c>
      <c r="C381" s="23" t="s">
        <v>362</v>
      </c>
      <c r="D381" s="80">
        <v>84292</v>
      </c>
      <c r="E381" s="80"/>
      <c r="F381" s="80"/>
      <c r="G381" s="158">
        <f t="shared" si="98"/>
        <v>84292</v>
      </c>
      <c r="H381" s="158">
        <f t="shared" si="97"/>
        <v>84292</v>
      </c>
      <c r="I381" s="80"/>
      <c r="J381" s="149">
        <f>H381</f>
        <v>84292</v>
      </c>
      <c r="K381" s="150"/>
      <c r="L381" s="150"/>
      <c r="M381" s="158"/>
      <c r="N381" s="153"/>
      <c r="O381" s="153"/>
      <c r="P381" s="303"/>
      <c r="Q381" s="303"/>
      <c r="R381" s="240"/>
    </row>
    <row r="382" spans="1:18" s="34" customFormat="1" ht="18.75" customHeight="1">
      <c r="A382" s="119"/>
      <c r="B382" s="26" t="s">
        <v>375</v>
      </c>
      <c r="C382" s="23" t="s">
        <v>376</v>
      </c>
      <c r="D382" s="80">
        <v>27916</v>
      </c>
      <c r="E382" s="80"/>
      <c r="F382" s="80"/>
      <c r="G382" s="158">
        <f t="shared" si="98"/>
        <v>27916</v>
      </c>
      <c r="H382" s="158">
        <f t="shared" si="97"/>
        <v>27916</v>
      </c>
      <c r="I382" s="80"/>
      <c r="J382" s="149">
        <f>H382</f>
        <v>27916</v>
      </c>
      <c r="K382" s="150"/>
      <c r="L382" s="150"/>
      <c r="M382" s="158"/>
      <c r="N382" s="153"/>
      <c r="O382" s="153"/>
      <c r="P382" s="303"/>
      <c r="Q382" s="303"/>
      <c r="R382" s="240"/>
    </row>
    <row r="383" spans="1:18" s="34" customFormat="1" ht="18.75" customHeight="1">
      <c r="A383" s="119"/>
      <c r="B383" s="26" t="s">
        <v>706</v>
      </c>
      <c r="C383" s="22" t="s">
        <v>566</v>
      </c>
      <c r="D383" s="80">
        <v>3097</v>
      </c>
      <c r="E383" s="80"/>
      <c r="F383" s="80"/>
      <c r="G383" s="158">
        <f t="shared" si="98"/>
        <v>3097</v>
      </c>
      <c r="H383" s="158">
        <f t="shared" si="97"/>
        <v>3097</v>
      </c>
      <c r="I383" s="80"/>
      <c r="J383" s="149"/>
      <c r="K383" s="150"/>
      <c r="L383" s="150"/>
      <c r="M383" s="158">
        <f t="shared" si="99"/>
        <v>3097</v>
      </c>
      <c r="N383" s="153"/>
      <c r="O383" s="153"/>
      <c r="P383" s="303"/>
      <c r="Q383" s="303"/>
      <c r="R383" s="240"/>
    </row>
    <row r="384" spans="1:18" s="34" customFormat="1" ht="18.75" customHeight="1">
      <c r="A384" s="119"/>
      <c r="B384" s="26" t="s">
        <v>204</v>
      </c>
      <c r="C384" s="22" t="s">
        <v>566</v>
      </c>
      <c r="D384" s="80">
        <v>833</v>
      </c>
      <c r="E384" s="80"/>
      <c r="F384" s="80"/>
      <c r="G384" s="158">
        <f t="shared" si="98"/>
        <v>833</v>
      </c>
      <c r="H384" s="158">
        <f t="shared" si="97"/>
        <v>833</v>
      </c>
      <c r="I384" s="80"/>
      <c r="J384" s="149"/>
      <c r="K384" s="150"/>
      <c r="L384" s="150"/>
      <c r="M384" s="158">
        <f t="shared" si="99"/>
        <v>833</v>
      </c>
      <c r="N384" s="153"/>
      <c r="O384" s="153"/>
      <c r="P384" s="303"/>
      <c r="Q384" s="303"/>
      <c r="R384" s="240"/>
    </row>
    <row r="385" spans="1:18" s="34" customFormat="1" ht="22.5" customHeight="1">
      <c r="A385" s="119"/>
      <c r="B385" s="26" t="s">
        <v>553</v>
      </c>
      <c r="C385" s="22" t="s">
        <v>567</v>
      </c>
      <c r="D385" s="80">
        <v>527</v>
      </c>
      <c r="E385" s="80"/>
      <c r="F385" s="80"/>
      <c r="G385" s="158">
        <f t="shared" si="98"/>
        <v>527</v>
      </c>
      <c r="H385" s="158">
        <f t="shared" si="97"/>
        <v>527</v>
      </c>
      <c r="I385" s="80"/>
      <c r="J385" s="149">
        <f>H385</f>
        <v>527</v>
      </c>
      <c r="K385" s="150"/>
      <c r="L385" s="150"/>
      <c r="M385" s="158"/>
      <c r="N385" s="153"/>
      <c r="O385" s="153"/>
      <c r="P385" s="303"/>
      <c r="Q385" s="303"/>
      <c r="R385" s="240"/>
    </row>
    <row r="386" spans="1:18" s="34" customFormat="1" ht="22.5" customHeight="1">
      <c r="A386" s="119"/>
      <c r="B386" s="26" t="s">
        <v>707</v>
      </c>
      <c r="C386" s="22" t="s">
        <v>567</v>
      </c>
      <c r="D386" s="80">
        <v>12400</v>
      </c>
      <c r="E386" s="80"/>
      <c r="F386" s="80"/>
      <c r="G386" s="158">
        <f t="shared" si="98"/>
        <v>12400</v>
      </c>
      <c r="H386" s="158">
        <f t="shared" si="97"/>
        <v>12400</v>
      </c>
      <c r="I386" s="80"/>
      <c r="J386" s="149"/>
      <c r="K386" s="150"/>
      <c r="L386" s="150"/>
      <c r="M386" s="158">
        <f t="shared" si="99"/>
        <v>12400</v>
      </c>
      <c r="N386" s="153"/>
      <c r="O386" s="153"/>
      <c r="P386" s="303"/>
      <c r="Q386" s="303"/>
      <c r="R386" s="240"/>
    </row>
    <row r="387" spans="1:18" s="34" customFormat="1" ht="18.75" customHeight="1">
      <c r="A387" s="119"/>
      <c r="B387" s="26" t="s">
        <v>205</v>
      </c>
      <c r="C387" s="22" t="s">
        <v>567</v>
      </c>
      <c r="D387" s="80">
        <v>1849</v>
      </c>
      <c r="E387" s="80"/>
      <c r="F387" s="80"/>
      <c r="G387" s="158">
        <f t="shared" si="98"/>
        <v>1849</v>
      </c>
      <c r="H387" s="158">
        <f t="shared" si="97"/>
        <v>1849</v>
      </c>
      <c r="I387" s="80"/>
      <c r="J387" s="149"/>
      <c r="K387" s="150"/>
      <c r="L387" s="150"/>
      <c r="M387" s="158">
        <f t="shared" si="99"/>
        <v>1849</v>
      </c>
      <c r="N387" s="153"/>
      <c r="O387" s="153"/>
      <c r="P387" s="303"/>
      <c r="Q387" s="303"/>
      <c r="R387" s="240"/>
    </row>
    <row r="388" spans="1:18" s="34" customFormat="1" ht="18.75" customHeight="1">
      <c r="A388" s="119"/>
      <c r="B388" s="26" t="s">
        <v>377</v>
      </c>
      <c r="C388" s="22" t="s">
        <v>317</v>
      </c>
      <c r="D388" s="80">
        <v>80000</v>
      </c>
      <c r="E388" s="80"/>
      <c r="F388" s="80"/>
      <c r="G388" s="158">
        <f t="shared" si="98"/>
        <v>80000</v>
      </c>
      <c r="H388" s="158"/>
      <c r="I388" s="80"/>
      <c r="J388" s="149"/>
      <c r="K388" s="150"/>
      <c r="L388" s="150"/>
      <c r="M388" s="158"/>
      <c r="N388" s="153"/>
      <c r="O388" s="153"/>
      <c r="P388" s="150">
        <f>G388</f>
        <v>80000</v>
      </c>
      <c r="Q388" s="150">
        <f>P388</f>
        <v>80000</v>
      </c>
      <c r="R388" s="294"/>
    </row>
    <row r="389" spans="1:18" s="34" customFormat="1" ht="18.75" customHeight="1">
      <c r="A389" s="119"/>
      <c r="B389" s="26" t="s">
        <v>684</v>
      </c>
      <c r="C389" s="22" t="s">
        <v>317</v>
      </c>
      <c r="D389" s="80">
        <v>2418638</v>
      </c>
      <c r="E389" s="80"/>
      <c r="F389" s="80"/>
      <c r="G389" s="158">
        <f t="shared" si="98"/>
        <v>2418638</v>
      </c>
      <c r="H389" s="158"/>
      <c r="I389" s="80"/>
      <c r="J389" s="149"/>
      <c r="K389" s="150"/>
      <c r="L389" s="150"/>
      <c r="M389" s="158"/>
      <c r="N389" s="153"/>
      <c r="O389" s="153"/>
      <c r="P389" s="150">
        <f>G389</f>
        <v>2418638</v>
      </c>
      <c r="Q389" s="303"/>
      <c r="R389" s="294">
        <f>P389</f>
        <v>2418638</v>
      </c>
    </row>
    <row r="390" spans="1:18" s="34" customFormat="1" ht="21" customHeight="1">
      <c r="A390" s="119"/>
      <c r="B390" s="26" t="s">
        <v>760</v>
      </c>
      <c r="C390" s="22" t="s">
        <v>317</v>
      </c>
      <c r="D390" s="80">
        <v>896422</v>
      </c>
      <c r="E390" s="80"/>
      <c r="F390" s="80"/>
      <c r="G390" s="158">
        <f t="shared" si="98"/>
        <v>896422</v>
      </c>
      <c r="H390" s="158"/>
      <c r="I390" s="80"/>
      <c r="J390" s="149"/>
      <c r="K390" s="150"/>
      <c r="L390" s="150"/>
      <c r="M390" s="158"/>
      <c r="N390" s="153"/>
      <c r="O390" s="153"/>
      <c r="P390" s="150">
        <f>G390</f>
        <v>896422</v>
      </c>
      <c r="Q390" s="150"/>
      <c r="R390" s="294">
        <f>P390</f>
        <v>896422</v>
      </c>
    </row>
    <row r="391" spans="1:18" s="34" customFormat="1" ht="18.75" customHeight="1">
      <c r="A391" s="105" t="s">
        <v>321</v>
      </c>
      <c r="B391" s="111"/>
      <c r="C391" s="312" t="s">
        <v>322</v>
      </c>
      <c r="D391" s="147">
        <f>SUM(D392:D392)</f>
        <v>87000</v>
      </c>
      <c r="E391" s="147">
        <f>SUM(E392:E392)</f>
        <v>0</v>
      </c>
      <c r="F391" s="147">
        <f>SUM(F392:F392)</f>
        <v>0</v>
      </c>
      <c r="G391" s="147">
        <f>SUM(G392:G392)</f>
        <v>87000</v>
      </c>
      <c r="H391" s="147">
        <f aca="true" t="shared" si="100" ref="H391:R391">SUM(H392:H392)</f>
        <v>87000</v>
      </c>
      <c r="I391" s="147">
        <f t="shared" si="100"/>
        <v>0</v>
      </c>
      <c r="J391" s="147">
        <f t="shared" si="100"/>
        <v>0</v>
      </c>
      <c r="K391" s="147">
        <f t="shared" si="100"/>
        <v>87000</v>
      </c>
      <c r="L391" s="147">
        <f t="shared" si="100"/>
        <v>0</v>
      </c>
      <c r="M391" s="147">
        <f t="shared" si="100"/>
        <v>0</v>
      </c>
      <c r="N391" s="147">
        <f t="shared" si="100"/>
        <v>0</v>
      </c>
      <c r="O391" s="147"/>
      <c r="P391" s="147">
        <f t="shared" si="100"/>
        <v>0</v>
      </c>
      <c r="Q391" s="147">
        <f t="shared" si="100"/>
        <v>0</v>
      </c>
      <c r="R391" s="148">
        <f t="shared" si="100"/>
        <v>0</v>
      </c>
    </row>
    <row r="392" spans="1:18" s="34" customFormat="1" ht="25.5" customHeight="1">
      <c r="A392" s="119"/>
      <c r="B392" s="26" t="s">
        <v>810</v>
      </c>
      <c r="C392" s="22" t="s">
        <v>296</v>
      </c>
      <c r="D392" s="80">
        <v>87000</v>
      </c>
      <c r="E392" s="80"/>
      <c r="F392" s="80"/>
      <c r="G392" s="153">
        <f>D392+E392-F392</f>
        <v>87000</v>
      </c>
      <c r="H392" s="80">
        <f>G392</f>
        <v>87000</v>
      </c>
      <c r="I392" s="80">
        <v>0</v>
      </c>
      <c r="J392" s="149"/>
      <c r="K392" s="150">
        <f>H392</f>
        <v>87000</v>
      </c>
      <c r="L392" s="150"/>
      <c r="M392" s="150"/>
      <c r="N392" s="153"/>
      <c r="O392" s="153"/>
      <c r="P392" s="303"/>
      <c r="Q392" s="303"/>
      <c r="R392" s="240"/>
    </row>
    <row r="393" spans="1:18" s="34" customFormat="1" ht="22.5" customHeight="1">
      <c r="A393" s="108" t="s">
        <v>519</v>
      </c>
      <c r="B393" s="117"/>
      <c r="C393" s="43" t="s">
        <v>520</v>
      </c>
      <c r="D393" s="151">
        <f aca="true" t="shared" si="101" ref="D393:R393">D394+D397+D399+D401+D403</f>
        <v>4622611</v>
      </c>
      <c r="E393" s="151">
        <f t="shared" si="101"/>
        <v>0</v>
      </c>
      <c r="F393" s="151">
        <f t="shared" si="101"/>
        <v>0</v>
      </c>
      <c r="G393" s="151">
        <f t="shared" si="101"/>
        <v>4622611</v>
      </c>
      <c r="H393" s="151">
        <f t="shared" si="101"/>
        <v>1831208</v>
      </c>
      <c r="I393" s="151">
        <f t="shared" si="101"/>
        <v>0</v>
      </c>
      <c r="J393" s="151">
        <f t="shared" si="101"/>
        <v>1831208</v>
      </c>
      <c r="K393" s="151">
        <f t="shared" si="101"/>
        <v>0</v>
      </c>
      <c r="L393" s="151">
        <f t="shared" si="101"/>
        <v>0</v>
      </c>
      <c r="M393" s="151">
        <f t="shared" si="101"/>
        <v>0</v>
      </c>
      <c r="N393" s="151">
        <f t="shared" si="101"/>
        <v>0</v>
      </c>
      <c r="O393" s="151">
        <f t="shared" si="101"/>
        <v>0</v>
      </c>
      <c r="P393" s="151">
        <f t="shared" si="101"/>
        <v>2791403</v>
      </c>
      <c r="Q393" s="151">
        <f t="shared" si="101"/>
        <v>2432408</v>
      </c>
      <c r="R393" s="152">
        <f t="shared" si="101"/>
        <v>358995</v>
      </c>
    </row>
    <row r="394" spans="1:18" s="34" customFormat="1" ht="18.75" customHeight="1">
      <c r="A394" s="110" t="s">
        <v>521</v>
      </c>
      <c r="B394" s="111"/>
      <c r="C394" s="312" t="s">
        <v>522</v>
      </c>
      <c r="D394" s="147">
        <f aca="true" t="shared" si="102" ref="D394:R394">SUM(D395:D396)</f>
        <v>358995</v>
      </c>
      <c r="E394" s="147">
        <f t="shared" si="102"/>
        <v>0</v>
      </c>
      <c r="F394" s="147">
        <f t="shared" si="102"/>
        <v>0</v>
      </c>
      <c r="G394" s="147">
        <f t="shared" si="102"/>
        <v>358995</v>
      </c>
      <c r="H394" s="147">
        <f t="shared" si="102"/>
        <v>0</v>
      </c>
      <c r="I394" s="147">
        <f t="shared" si="102"/>
        <v>0</v>
      </c>
      <c r="J394" s="147">
        <f t="shared" si="102"/>
        <v>0</v>
      </c>
      <c r="K394" s="147">
        <f t="shared" si="102"/>
        <v>0</v>
      </c>
      <c r="L394" s="147">
        <f t="shared" si="102"/>
        <v>0</v>
      </c>
      <c r="M394" s="147">
        <f t="shared" si="102"/>
        <v>0</v>
      </c>
      <c r="N394" s="147">
        <f t="shared" si="102"/>
        <v>0</v>
      </c>
      <c r="O394" s="147">
        <f t="shared" si="102"/>
        <v>0</v>
      </c>
      <c r="P394" s="147">
        <f t="shared" si="102"/>
        <v>358995</v>
      </c>
      <c r="Q394" s="147">
        <f t="shared" si="102"/>
        <v>0</v>
      </c>
      <c r="R394" s="148">
        <f t="shared" si="102"/>
        <v>358995</v>
      </c>
    </row>
    <row r="395" spans="1:18" s="34" customFormat="1" ht="19.5" customHeight="1">
      <c r="A395" s="113"/>
      <c r="B395" s="26" t="s">
        <v>684</v>
      </c>
      <c r="C395" s="22" t="s">
        <v>317</v>
      </c>
      <c r="D395" s="80">
        <v>287196</v>
      </c>
      <c r="E395" s="80"/>
      <c r="F395" s="80"/>
      <c r="G395" s="153">
        <f>D395+E395-F395</f>
        <v>287196</v>
      </c>
      <c r="H395" s="80"/>
      <c r="I395" s="80">
        <v>0</v>
      </c>
      <c r="J395" s="149"/>
      <c r="K395" s="161">
        <v>0</v>
      </c>
      <c r="L395" s="161"/>
      <c r="M395" s="161"/>
      <c r="N395" s="153"/>
      <c r="O395" s="153"/>
      <c r="P395" s="150">
        <f>G395</f>
        <v>287196</v>
      </c>
      <c r="Q395" s="150"/>
      <c r="R395" s="294">
        <f>P395</f>
        <v>287196</v>
      </c>
    </row>
    <row r="396" spans="1:18" s="34" customFormat="1" ht="18.75" customHeight="1">
      <c r="A396" s="113"/>
      <c r="B396" s="26" t="s">
        <v>760</v>
      </c>
      <c r="C396" s="22" t="s">
        <v>317</v>
      </c>
      <c r="D396" s="80">
        <v>71799</v>
      </c>
      <c r="E396" s="80"/>
      <c r="F396" s="80"/>
      <c r="G396" s="153">
        <f>D396+E396-F396</f>
        <v>71799</v>
      </c>
      <c r="H396" s="80"/>
      <c r="I396" s="80">
        <v>0</v>
      </c>
      <c r="J396" s="149"/>
      <c r="K396" s="161">
        <v>0</v>
      </c>
      <c r="L396" s="161"/>
      <c r="M396" s="161"/>
      <c r="N396" s="153"/>
      <c r="O396" s="153"/>
      <c r="P396" s="150">
        <f>G396</f>
        <v>71799</v>
      </c>
      <c r="Q396" s="150"/>
      <c r="R396" s="294">
        <f>P396</f>
        <v>71799</v>
      </c>
    </row>
    <row r="397" spans="1:18" s="34" customFormat="1" ht="23.25" customHeight="1">
      <c r="A397" s="237" t="s">
        <v>878</v>
      </c>
      <c r="B397" s="472"/>
      <c r="C397" s="352" t="s">
        <v>879</v>
      </c>
      <c r="D397" s="473">
        <f>D398</f>
        <v>25000</v>
      </c>
      <c r="E397" s="239">
        <f aca="true" t="shared" si="103" ref="E397:R397">E398</f>
        <v>0</v>
      </c>
      <c r="F397" s="473">
        <f t="shared" si="103"/>
        <v>0</v>
      </c>
      <c r="G397" s="239">
        <f t="shared" si="103"/>
        <v>25000</v>
      </c>
      <c r="H397" s="473">
        <f t="shared" si="103"/>
        <v>0</v>
      </c>
      <c r="I397" s="473">
        <f t="shared" si="103"/>
        <v>0</v>
      </c>
      <c r="J397" s="473">
        <f t="shared" si="103"/>
        <v>0</v>
      </c>
      <c r="K397" s="473">
        <f t="shared" si="103"/>
        <v>0</v>
      </c>
      <c r="L397" s="473">
        <f t="shared" si="103"/>
        <v>0</v>
      </c>
      <c r="M397" s="473">
        <f t="shared" si="103"/>
        <v>0</v>
      </c>
      <c r="N397" s="473">
        <f t="shared" si="103"/>
        <v>0</v>
      </c>
      <c r="O397" s="473">
        <f t="shared" si="103"/>
        <v>0</v>
      </c>
      <c r="P397" s="239">
        <f t="shared" si="103"/>
        <v>25000</v>
      </c>
      <c r="Q397" s="239">
        <f t="shared" si="103"/>
        <v>25000</v>
      </c>
      <c r="R397" s="291">
        <f t="shared" si="103"/>
        <v>0</v>
      </c>
    </row>
    <row r="398" spans="1:18" s="34" customFormat="1" ht="25.5" customHeight="1">
      <c r="A398" s="113"/>
      <c r="B398" s="26" t="s">
        <v>880</v>
      </c>
      <c r="C398" s="22" t="s">
        <v>881</v>
      </c>
      <c r="D398" s="80">
        <v>25000</v>
      </c>
      <c r="E398" s="80"/>
      <c r="F398" s="80"/>
      <c r="G398" s="153">
        <f>D398+E398-F398</f>
        <v>25000</v>
      </c>
      <c r="H398" s="80"/>
      <c r="I398" s="80"/>
      <c r="J398" s="149"/>
      <c r="K398" s="161"/>
      <c r="L398" s="161"/>
      <c r="M398" s="161"/>
      <c r="N398" s="153"/>
      <c r="O398" s="153"/>
      <c r="P398" s="150">
        <f>G398</f>
        <v>25000</v>
      </c>
      <c r="Q398" s="150">
        <f>P398</f>
        <v>25000</v>
      </c>
      <c r="R398" s="294"/>
    </row>
    <row r="399" spans="1:18" s="33" customFormat="1" ht="20.25" customHeight="1">
      <c r="A399" s="110" t="s">
        <v>606</v>
      </c>
      <c r="B399" s="122"/>
      <c r="C399" s="65" t="s">
        <v>607</v>
      </c>
      <c r="D399" s="147">
        <f aca="true" t="shared" si="104" ref="D399:K399">SUM(D400:D400)</f>
        <v>500</v>
      </c>
      <c r="E399" s="147">
        <f t="shared" si="104"/>
        <v>0</v>
      </c>
      <c r="F399" s="147">
        <f t="shared" si="104"/>
        <v>0</v>
      </c>
      <c r="G399" s="147">
        <f t="shared" si="104"/>
        <v>500</v>
      </c>
      <c r="H399" s="147">
        <f t="shared" si="104"/>
        <v>500</v>
      </c>
      <c r="I399" s="147">
        <f t="shared" si="104"/>
        <v>0</v>
      </c>
      <c r="J399" s="147">
        <f t="shared" si="104"/>
        <v>500</v>
      </c>
      <c r="K399" s="147">
        <f t="shared" si="104"/>
        <v>0</v>
      </c>
      <c r="L399" s="147">
        <f aca="true" t="shared" si="105" ref="L399:R399">SUM(L400:L400)</f>
        <v>0</v>
      </c>
      <c r="M399" s="147">
        <f t="shared" si="105"/>
        <v>0</v>
      </c>
      <c r="N399" s="147">
        <f t="shared" si="105"/>
        <v>0</v>
      </c>
      <c r="O399" s="147"/>
      <c r="P399" s="147">
        <f t="shared" si="105"/>
        <v>0</v>
      </c>
      <c r="Q399" s="147">
        <f t="shared" si="105"/>
        <v>0</v>
      </c>
      <c r="R399" s="148">
        <f t="shared" si="105"/>
        <v>0</v>
      </c>
    </row>
    <row r="400" spans="1:18" s="34" customFormat="1" ht="20.25" customHeight="1">
      <c r="A400" s="112"/>
      <c r="B400" s="28" t="s">
        <v>350</v>
      </c>
      <c r="C400" s="22" t="s">
        <v>351</v>
      </c>
      <c r="D400" s="80">
        <v>500</v>
      </c>
      <c r="E400" s="80"/>
      <c r="F400" s="80"/>
      <c r="G400" s="153">
        <f>D400+E400-F400</f>
        <v>500</v>
      </c>
      <c r="H400" s="158">
        <f>G400</f>
        <v>500</v>
      </c>
      <c r="I400" s="80"/>
      <c r="J400" s="80">
        <f>H400</f>
        <v>500</v>
      </c>
      <c r="K400" s="150"/>
      <c r="L400" s="150"/>
      <c r="M400" s="150"/>
      <c r="N400" s="153"/>
      <c r="O400" s="153"/>
      <c r="P400" s="303"/>
      <c r="Q400" s="303"/>
      <c r="R400" s="240"/>
    </row>
    <row r="401" spans="1:18" s="34" customFormat="1" ht="26.25" customHeight="1">
      <c r="A401" s="105" t="s">
        <v>525</v>
      </c>
      <c r="B401" s="121"/>
      <c r="C401" s="65" t="s">
        <v>177</v>
      </c>
      <c r="D401" s="147">
        <f aca="true" t="shared" si="106" ref="D401:R401">D402</f>
        <v>1746462</v>
      </c>
      <c r="E401" s="147">
        <f t="shared" si="106"/>
        <v>0</v>
      </c>
      <c r="F401" s="147">
        <f t="shared" si="106"/>
        <v>0</v>
      </c>
      <c r="G401" s="147">
        <f t="shared" si="106"/>
        <v>1746462</v>
      </c>
      <c r="H401" s="147">
        <f t="shared" si="106"/>
        <v>1746462</v>
      </c>
      <c r="I401" s="147">
        <f t="shared" si="106"/>
        <v>0</v>
      </c>
      <c r="J401" s="147">
        <f t="shared" si="106"/>
        <v>1746462</v>
      </c>
      <c r="K401" s="147">
        <f t="shared" si="106"/>
        <v>0</v>
      </c>
      <c r="L401" s="147">
        <f t="shared" si="106"/>
        <v>0</v>
      </c>
      <c r="M401" s="147">
        <f t="shared" si="106"/>
        <v>0</v>
      </c>
      <c r="N401" s="147">
        <f t="shared" si="106"/>
        <v>0</v>
      </c>
      <c r="O401" s="147"/>
      <c r="P401" s="147">
        <f t="shared" si="106"/>
        <v>0</v>
      </c>
      <c r="Q401" s="147">
        <f t="shared" si="106"/>
        <v>0</v>
      </c>
      <c r="R401" s="148">
        <f t="shared" si="106"/>
        <v>0</v>
      </c>
    </row>
    <row r="402" spans="1:18" s="34" customFormat="1" ht="22.5" customHeight="1">
      <c r="A402" s="107"/>
      <c r="B402" s="28" t="s">
        <v>526</v>
      </c>
      <c r="C402" s="22" t="s">
        <v>427</v>
      </c>
      <c r="D402" s="80">
        <v>1746462</v>
      </c>
      <c r="E402" s="80"/>
      <c r="F402" s="80"/>
      <c r="G402" s="153">
        <f>D402+E402-F402</f>
        <v>1746462</v>
      </c>
      <c r="H402" s="80">
        <f>G402</f>
        <v>1746462</v>
      </c>
      <c r="I402" s="80"/>
      <c r="J402" s="149">
        <f>H402</f>
        <v>1746462</v>
      </c>
      <c r="K402" s="150">
        <v>0</v>
      </c>
      <c r="L402" s="150"/>
      <c r="M402" s="150"/>
      <c r="N402" s="153"/>
      <c r="O402" s="153"/>
      <c r="P402" s="303"/>
      <c r="Q402" s="303"/>
      <c r="R402" s="240"/>
    </row>
    <row r="403" spans="1:18" s="34" customFormat="1" ht="19.5" customHeight="1">
      <c r="A403" s="245" t="s">
        <v>287</v>
      </c>
      <c r="B403" s="252"/>
      <c r="C403" s="352" t="s">
        <v>421</v>
      </c>
      <c r="D403" s="239">
        <f>SUM(D404:D405)</f>
        <v>2491654</v>
      </c>
      <c r="E403" s="239">
        <f>SUM(E404:E405)</f>
        <v>0</v>
      </c>
      <c r="F403" s="239">
        <f>SUM(F404:F405)</f>
        <v>0</v>
      </c>
      <c r="G403" s="239">
        <f>SUM(G404:G405)</f>
        <v>2491654</v>
      </c>
      <c r="H403" s="239">
        <f>SUM(H404:H405)</f>
        <v>84246</v>
      </c>
      <c r="I403" s="239">
        <f aca="true" t="shared" si="107" ref="I403:R403">SUM(I404:I405)</f>
        <v>0</v>
      </c>
      <c r="J403" s="239">
        <f t="shared" si="107"/>
        <v>84246</v>
      </c>
      <c r="K403" s="239">
        <f t="shared" si="107"/>
        <v>0</v>
      </c>
      <c r="L403" s="239">
        <f t="shared" si="107"/>
        <v>0</v>
      </c>
      <c r="M403" s="239">
        <f t="shared" si="107"/>
        <v>0</v>
      </c>
      <c r="N403" s="239">
        <f t="shared" si="107"/>
        <v>0</v>
      </c>
      <c r="O403" s="239"/>
      <c r="P403" s="239">
        <f t="shared" si="107"/>
        <v>2407408</v>
      </c>
      <c r="Q403" s="239">
        <f t="shared" si="107"/>
        <v>2407408</v>
      </c>
      <c r="R403" s="291">
        <f t="shared" si="107"/>
        <v>0</v>
      </c>
    </row>
    <row r="404" spans="1:18" s="34" customFormat="1" ht="21.75" customHeight="1">
      <c r="A404" s="107"/>
      <c r="B404" s="26" t="s">
        <v>323</v>
      </c>
      <c r="C404" s="22" t="s">
        <v>324</v>
      </c>
      <c r="D404" s="80">
        <v>84246</v>
      </c>
      <c r="E404" s="80"/>
      <c r="F404" s="80"/>
      <c r="G404" s="153">
        <f>D404+E404-F404</f>
        <v>84246</v>
      </c>
      <c r="H404" s="80">
        <f>G404</f>
        <v>84246</v>
      </c>
      <c r="I404" s="80"/>
      <c r="J404" s="149">
        <f>H404</f>
        <v>84246</v>
      </c>
      <c r="K404" s="150"/>
      <c r="L404" s="150"/>
      <c r="M404" s="150"/>
      <c r="N404" s="153"/>
      <c r="O404" s="153"/>
      <c r="P404" s="150"/>
      <c r="Q404" s="150"/>
      <c r="R404" s="294"/>
    </row>
    <row r="405" spans="1:18" s="34" customFormat="1" ht="21" customHeight="1">
      <c r="A405" s="107"/>
      <c r="B405" s="28" t="s">
        <v>377</v>
      </c>
      <c r="C405" s="22" t="s">
        <v>317</v>
      </c>
      <c r="D405" s="80">
        <v>2407408</v>
      </c>
      <c r="E405" s="80"/>
      <c r="F405" s="80"/>
      <c r="G405" s="153">
        <f>D405+E405-F405</f>
        <v>2407408</v>
      </c>
      <c r="H405" s="80"/>
      <c r="I405" s="80"/>
      <c r="J405" s="149"/>
      <c r="K405" s="150"/>
      <c r="L405" s="150"/>
      <c r="M405" s="150"/>
      <c r="N405" s="153"/>
      <c r="O405" s="153"/>
      <c r="P405" s="150">
        <f>G405</f>
        <v>2407408</v>
      </c>
      <c r="Q405" s="150">
        <f>P405</f>
        <v>2407408</v>
      </c>
      <c r="R405" s="294"/>
    </row>
    <row r="406" spans="1:18" s="34" customFormat="1" ht="17.25" customHeight="1">
      <c r="A406" s="108" t="s">
        <v>448</v>
      </c>
      <c r="B406" s="123"/>
      <c r="C406" s="43" t="s">
        <v>455</v>
      </c>
      <c r="D406" s="151">
        <f aca="true" t="shared" si="108" ref="D406:R406">D407+D426+D448+D455+D470+D489+D497</f>
        <v>4293851</v>
      </c>
      <c r="E406" s="151">
        <f t="shared" si="108"/>
        <v>34228</v>
      </c>
      <c r="F406" s="151">
        <f t="shared" si="108"/>
        <v>0</v>
      </c>
      <c r="G406" s="151">
        <f t="shared" si="108"/>
        <v>4328079</v>
      </c>
      <c r="H406" s="151">
        <f t="shared" si="108"/>
        <v>4315079</v>
      </c>
      <c r="I406" s="151">
        <f t="shared" si="108"/>
        <v>2275257</v>
      </c>
      <c r="J406" s="151">
        <f t="shared" si="108"/>
        <v>956447</v>
      </c>
      <c r="K406" s="151">
        <f t="shared" si="108"/>
        <v>38610</v>
      </c>
      <c r="L406" s="151">
        <f t="shared" si="108"/>
        <v>1044765</v>
      </c>
      <c r="M406" s="151">
        <f t="shared" si="108"/>
        <v>0</v>
      </c>
      <c r="N406" s="151">
        <f t="shared" si="108"/>
        <v>0</v>
      </c>
      <c r="O406" s="151">
        <f t="shared" si="108"/>
        <v>0</v>
      </c>
      <c r="P406" s="151">
        <f t="shared" si="108"/>
        <v>13000</v>
      </c>
      <c r="Q406" s="151">
        <f t="shared" si="108"/>
        <v>13000</v>
      </c>
      <c r="R406" s="151">
        <f t="shared" si="108"/>
        <v>0</v>
      </c>
    </row>
    <row r="407" spans="1:18" s="34" customFormat="1" ht="19.5" customHeight="1">
      <c r="A407" s="110" t="s">
        <v>450</v>
      </c>
      <c r="B407" s="122"/>
      <c r="C407" s="65" t="s">
        <v>669</v>
      </c>
      <c r="D407" s="147">
        <f>SUM(D408:D425)</f>
        <v>1224964</v>
      </c>
      <c r="E407" s="147">
        <f>SUM(E408:E425)</f>
        <v>0</v>
      </c>
      <c r="F407" s="147">
        <f>SUM(F408:F425)</f>
        <v>0</v>
      </c>
      <c r="G407" s="147">
        <f>SUM(G408:G425)</f>
        <v>1224964</v>
      </c>
      <c r="H407" s="147">
        <f aca="true" t="shared" si="109" ref="H407:R407">SUM(H408:H425)</f>
        <v>1224964</v>
      </c>
      <c r="I407" s="147">
        <f t="shared" si="109"/>
        <v>669100</v>
      </c>
      <c r="J407" s="147">
        <f t="shared" si="109"/>
        <v>426409</v>
      </c>
      <c r="K407" s="147">
        <f t="shared" si="109"/>
        <v>0</v>
      </c>
      <c r="L407" s="147">
        <f t="shared" si="109"/>
        <v>129455</v>
      </c>
      <c r="M407" s="147">
        <f t="shared" si="109"/>
        <v>0</v>
      </c>
      <c r="N407" s="147">
        <f t="shared" si="109"/>
        <v>0</v>
      </c>
      <c r="O407" s="147"/>
      <c r="P407" s="147">
        <f t="shared" si="109"/>
        <v>0</v>
      </c>
      <c r="Q407" s="147">
        <f t="shared" si="109"/>
        <v>0</v>
      </c>
      <c r="R407" s="148">
        <f t="shared" si="109"/>
        <v>0</v>
      </c>
    </row>
    <row r="408" spans="1:18" s="34" customFormat="1" ht="15.75" customHeight="1">
      <c r="A408" s="113"/>
      <c r="B408" s="28" t="s">
        <v>536</v>
      </c>
      <c r="C408" s="23" t="s">
        <v>537</v>
      </c>
      <c r="D408" s="80">
        <v>129455</v>
      </c>
      <c r="E408" s="80"/>
      <c r="F408" s="80"/>
      <c r="G408" s="153">
        <f>D408+E408-F408</f>
        <v>129455</v>
      </c>
      <c r="H408" s="80">
        <f>G408</f>
        <v>129455</v>
      </c>
      <c r="I408" s="80">
        <v>0</v>
      </c>
      <c r="J408" s="149"/>
      <c r="K408" s="150">
        <v>0</v>
      </c>
      <c r="L408" s="150">
        <f>H408</f>
        <v>129455</v>
      </c>
      <c r="M408" s="150"/>
      <c r="N408" s="153"/>
      <c r="O408" s="153"/>
      <c r="P408" s="303"/>
      <c r="Q408" s="303"/>
      <c r="R408" s="240"/>
    </row>
    <row r="409" spans="1:18" s="34" customFormat="1" ht="15.75" customHeight="1">
      <c r="A409" s="113"/>
      <c r="B409" s="28" t="s">
        <v>342</v>
      </c>
      <c r="C409" s="22" t="s">
        <v>343</v>
      </c>
      <c r="D409" s="80">
        <v>517681</v>
      </c>
      <c r="E409" s="80"/>
      <c r="F409" s="80"/>
      <c r="G409" s="153">
        <f aca="true" t="shared" si="110" ref="G409:G425">D409+E409-F409</f>
        <v>517681</v>
      </c>
      <c r="H409" s="80">
        <f aca="true" t="shared" si="111" ref="H409:H425">G409</f>
        <v>517681</v>
      </c>
      <c r="I409" s="80">
        <f>H409</f>
        <v>517681</v>
      </c>
      <c r="J409" s="149"/>
      <c r="K409" s="150">
        <v>0</v>
      </c>
      <c r="L409" s="150"/>
      <c r="M409" s="150"/>
      <c r="N409" s="153"/>
      <c r="O409" s="153"/>
      <c r="P409" s="303"/>
      <c r="Q409" s="303"/>
      <c r="R409" s="240"/>
    </row>
    <row r="410" spans="1:18" s="34" customFormat="1" ht="15" customHeight="1">
      <c r="A410" s="113"/>
      <c r="B410" s="28" t="s">
        <v>346</v>
      </c>
      <c r="C410" s="22" t="s">
        <v>660</v>
      </c>
      <c r="D410" s="80">
        <v>38106</v>
      </c>
      <c r="E410" s="80"/>
      <c r="F410" s="80"/>
      <c r="G410" s="153">
        <f t="shared" si="110"/>
        <v>38106</v>
      </c>
      <c r="H410" s="80">
        <f t="shared" si="111"/>
        <v>38106</v>
      </c>
      <c r="I410" s="80">
        <f>H410</f>
        <v>38106</v>
      </c>
      <c r="J410" s="149"/>
      <c r="K410" s="150">
        <v>0</v>
      </c>
      <c r="L410" s="150"/>
      <c r="M410" s="150"/>
      <c r="N410" s="153"/>
      <c r="O410" s="153"/>
      <c r="P410" s="303"/>
      <c r="Q410" s="303"/>
      <c r="R410" s="240"/>
    </row>
    <row r="411" spans="1:18" s="34" customFormat="1" ht="15" customHeight="1">
      <c r="A411" s="113"/>
      <c r="B411" s="116" t="s">
        <v>402</v>
      </c>
      <c r="C411" s="22" t="s">
        <v>17</v>
      </c>
      <c r="D411" s="80">
        <v>97664</v>
      </c>
      <c r="E411" s="80"/>
      <c r="F411" s="80"/>
      <c r="G411" s="153">
        <f t="shared" si="110"/>
        <v>97664</v>
      </c>
      <c r="H411" s="80">
        <f t="shared" si="111"/>
        <v>97664</v>
      </c>
      <c r="I411" s="80">
        <f>H411</f>
        <v>97664</v>
      </c>
      <c r="J411" s="149"/>
      <c r="K411" s="150">
        <v>0</v>
      </c>
      <c r="L411" s="150"/>
      <c r="M411" s="150"/>
      <c r="N411" s="153"/>
      <c r="O411" s="153"/>
      <c r="P411" s="303"/>
      <c r="Q411" s="303"/>
      <c r="R411" s="240"/>
    </row>
    <row r="412" spans="1:18" s="34" customFormat="1" ht="13.5" customHeight="1">
      <c r="A412" s="113"/>
      <c r="B412" s="116" t="s">
        <v>348</v>
      </c>
      <c r="C412" s="22" t="s">
        <v>306</v>
      </c>
      <c r="D412" s="80">
        <v>15649</v>
      </c>
      <c r="E412" s="80"/>
      <c r="F412" s="80"/>
      <c r="G412" s="153">
        <f t="shared" si="110"/>
        <v>15649</v>
      </c>
      <c r="H412" s="80">
        <f t="shared" si="111"/>
        <v>15649</v>
      </c>
      <c r="I412" s="80">
        <f>H412</f>
        <v>15649</v>
      </c>
      <c r="J412" s="149"/>
      <c r="K412" s="150">
        <v>0</v>
      </c>
      <c r="L412" s="150"/>
      <c r="M412" s="150"/>
      <c r="N412" s="153"/>
      <c r="O412" s="153"/>
      <c r="P412" s="303"/>
      <c r="Q412" s="303"/>
      <c r="R412" s="240"/>
    </row>
    <row r="413" spans="1:18" s="34" customFormat="1" ht="14.25" customHeight="1">
      <c r="A413" s="113"/>
      <c r="B413" s="28" t="s">
        <v>350</v>
      </c>
      <c r="C413" s="23" t="s">
        <v>475</v>
      </c>
      <c r="D413" s="80">
        <v>86118</v>
      </c>
      <c r="E413" s="80"/>
      <c r="F413" s="80"/>
      <c r="G413" s="153">
        <f t="shared" si="110"/>
        <v>86118</v>
      </c>
      <c r="H413" s="80">
        <f t="shared" si="111"/>
        <v>86118</v>
      </c>
      <c r="I413" s="80">
        <v>0</v>
      </c>
      <c r="J413" s="149">
        <f>H413</f>
        <v>86118</v>
      </c>
      <c r="K413" s="150">
        <v>0</v>
      </c>
      <c r="L413" s="150"/>
      <c r="M413" s="150"/>
      <c r="N413" s="153"/>
      <c r="O413" s="153"/>
      <c r="P413" s="303"/>
      <c r="Q413" s="303"/>
      <c r="R413" s="240"/>
    </row>
    <row r="414" spans="1:18" s="34" customFormat="1" ht="16.5" customHeight="1">
      <c r="A414" s="113"/>
      <c r="B414" s="28" t="s">
        <v>438</v>
      </c>
      <c r="C414" s="23" t="s">
        <v>538</v>
      </c>
      <c r="D414" s="80">
        <v>163000</v>
      </c>
      <c r="E414" s="80"/>
      <c r="F414" s="80"/>
      <c r="G414" s="153">
        <f t="shared" si="110"/>
        <v>163000</v>
      </c>
      <c r="H414" s="80">
        <f t="shared" si="111"/>
        <v>163000</v>
      </c>
      <c r="I414" s="80">
        <v>0</v>
      </c>
      <c r="J414" s="149">
        <f aca="true" t="shared" si="112" ref="J414:J425">H414</f>
        <v>163000</v>
      </c>
      <c r="K414" s="150">
        <v>0</v>
      </c>
      <c r="L414" s="150"/>
      <c r="M414" s="150"/>
      <c r="N414" s="153"/>
      <c r="O414" s="153"/>
      <c r="P414" s="303"/>
      <c r="Q414" s="303"/>
      <c r="R414" s="240"/>
    </row>
    <row r="415" spans="1:18" s="34" customFormat="1" ht="15.75" customHeight="1">
      <c r="A415" s="113"/>
      <c r="B415" s="28" t="s">
        <v>541</v>
      </c>
      <c r="C415" s="23" t="s">
        <v>542</v>
      </c>
      <c r="D415" s="80">
        <v>7200</v>
      </c>
      <c r="E415" s="80"/>
      <c r="F415" s="80"/>
      <c r="G415" s="153">
        <f t="shared" si="110"/>
        <v>7200</v>
      </c>
      <c r="H415" s="80">
        <f t="shared" si="111"/>
        <v>7200</v>
      </c>
      <c r="I415" s="80">
        <v>0</v>
      </c>
      <c r="J415" s="149">
        <f t="shared" si="112"/>
        <v>7200</v>
      </c>
      <c r="K415" s="150">
        <v>0</v>
      </c>
      <c r="L415" s="150"/>
      <c r="M415" s="150"/>
      <c r="N415" s="153"/>
      <c r="O415" s="153"/>
      <c r="P415" s="303"/>
      <c r="Q415" s="303"/>
      <c r="R415" s="240"/>
    </row>
    <row r="416" spans="1:18" s="34" customFormat="1" ht="16.5" customHeight="1">
      <c r="A416" s="113"/>
      <c r="B416" s="28" t="s">
        <v>352</v>
      </c>
      <c r="C416" s="23" t="s">
        <v>441</v>
      </c>
      <c r="D416" s="80">
        <v>99000</v>
      </c>
      <c r="E416" s="80"/>
      <c r="F416" s="80"/>
      <c r="G416" s="153">
        <f t="shared" si="110"/>
        <v>99000</v>
      </c>
      <c r="H416" s="80">
        <f t="shared" si="111"/>
        <v>99000</v>
      </c>
      <c r="I416" s="80">
        <v>0</v>
      </c>
      <c r="J416" s="149">
        <f t="shared" si="112"/>
        <v>99000</v>
      </c>
      <c r="K416" s="150">
        <v>0</v>
      </c>
      <c r="L416" s="150"/>
      <c r="M416" s="150"/>
      <c r="N416" s="153"/>
      <c r="O416" s="153"/>
      <c r="P416" s="303"/>
      <c r="Q416" s="303"/>
      <c r="R416" s="240"/>
    </row>
    <row r="417" spans="1:18" s="34" customFormat="1" ht="16.5" customHeight="1">
      <c r="A417" s="113"/>
      <c r="B417" s="28" t="s">
        <v>425</v>
      </c>
      <c r="C417" s="23" t="s">
        <v>429</v>
      </c>
      <c r="D417" s="80">
        <v>1490</v>
      </c>
      <c r="E417" s="80"/>
      <c r="F417" s="80"/>
      <c r="G417" s="153">
        <f t="shared" si="110"/>
        <v>1490</v>
      </c>
      <c r="H417" s="80">
        <f t="shared" si="111"/>
        <v>1490</v>
      </c>
      <c r="I417" s="80">
        <v>0</v>
      </c>
      <c r="J417" s="149">
        <f t="shared" si="112"/>
        <v>1490</v>
      </c>
      <c r="K417" s="150"/>
      <c r="L417" s="150"/>
      <c r="M417" s="150"/>
      <c r="N417" s="153"/>
      <c r="O417" s="153"/>
      <c r="P417" s="303"/>
      <c r="Q417" s="303"/>
      <c r="R417" s="240"/>
    </row>
    <row r="418" spans="1:18" s="34" customFormat="1" ht="16.5" customHeight="1">
      <c r="A418" s="113"/>
      <c r="B418" s="28" t="s">
        <v>355</v>
      </c>
      <c r="C418" s="23" t="s">
        <v>443</v>
      </c>
      <c r="D418" s="80">
        <v>30300</v>
      </c>
      <c r="E418" s="80"/>
      <c r="F418" s="80"/>
      <c r="G418" s="153">
        <f t="shared" si="110"/>
        <v>30300</v>
      </c>
      <c r="H418" s="80">
        <f t="shared" si="111"/>
        <v>30300</v>
      </c>
      <c r="I418" s="80">
        <v>0</v>
      </c>
      <c r="J418" s="149">
        <f t="shared" si="112"/>
        <v>30300</v>
      </c>
      <c r="K418" s="150">
        <v>0</v>
      </c>
      <c r="L418" s="150"/>
      <c r="M418" s="150"/>
      <c r="N418" s="153"/>
      <c r="O418" s="153"/>
      <c r="P418" s="303"/>
      <c r="Q418" s="303"/>
      <c r="R418" s="240"/>
    </row>
    <row r="419" spans="1:18" s="34" customFormat="1" ht="16.5" customHeight="1">
      <c r="A419" s="113"/>
      <c r="B419" s="28" t="s">
        <v>550</v>
      </c>
      <c r="C419" s="22" t="s">
        <v>554</v>
      </c>
      <c r="D419" s="80">
        <v>3398</v>
      </c>
      <c r="E419" s="80"/>
      <c r="F419" s="80"/>
      <c r="G419" s="153">
        <f t="shared" si="110"/>
        <v>3398</v>
      </c>
      <c r="H419" s="80">
        <f t="shared" si="111"/>
        <v>3398</v>
      </c>
      <c r="I419" s="80">
        <v>0</v>
      </c>
      <c r="J419" s="149">
        <f t="shared" si="112"/>
        <v>3398</v>
      </c>
      <c r="K419" s="150"/>
      <c r="L419" s="150"/>
      <c r="M419" s="150"/>
      <c r="N419" s="153"/>
      <c r="O419" s="153"/>
      <c r="P419" s="303"/>
      <c r="Q419" s="303"/>
      <c r="R419" s="240"/>
    </row>
    <row r="420" spans="1:18" s="34" customFormat="1" ht="16.5" customHeight="1">
      <c r="A420" s="113"/>
      <c r="B420" s="28" t="s">
        <v>357</v>
      </c>
      <c r="C420" s="23" t="s">
        <v>358</v>
      </c>
      <c r="D420" s="80">
        <v>3600</v>
      </c>
      <c r="E420" s="80"/>
      <c r="F420" s="80"/>
      <c r="G420" s="153">
        <f t="shared" si="110"/>
        <v>3600</v>
      </c>
      <c r="H420" s="80">
        <f t="shared" si="111"/>
        <v>3600</v>
      </c>
      <c r="I420" s="80">
        <v>0</v>
      </c>
      <c r="J420" s="149">
        <f t="shared" si="112"/>
        <v>3600</v>
      </c>
      <c r="K420" s="150">
        <v>0</v>
      </c>
      <c r="L420" s="150"/>
      <c r="M420" s="150"/>
      <c r="N420" s="153"/>
      <c r="O420" s="153"/>
      <c r="P420" s="303"/>
      <c r="Q420" s="303"/>
      <c r="R420" s="240"/>
    </row>
    <row r="421" spans="1:18" s="34" customFormat="1" ht="16.5" customHeight="1">
      <c r="A421" s="113"/>
      <c r="B421" s="28" t="s">
        <v>359</v>
      </c>
      <c r="C421" s="23" t="s">
        <v>360</v>
      </c>
      <c r="D421" s="80">
        <v>1392</v>
      </c>
      <c r="E421" s="80"/>
      <c r="F421" s="80"/>
      <c r="G421" s="153">
        <f t="shared" si="110"/>
        <v>1392</v>
      </c>
      <c r="H421" s="80">
        <f t="shared" si="111"/>
        <v>1392</v>
      </c>
      <c r="I421" s="80">
        <v>0</v>
      </c>
      <c r="J421" s="149">
        <f t="shared" si="112"/>
        <v>1392</v>
      </c>
      <c r="K421" s="150">
        <v>0</v>
      </c>
      <c r="L421" s="150"/>
      <c r="M421" s="150"/>
      <c r="N421" s="153"/>
      <c r="O421" s="153"/>
      <c r="P421" s="303"/>
      <c r="Q421" s="303"/>
      <c r="R421" s="240"/>
    </row>
    <row r="422" spans="1:18" s="34" customFormat="1" ht="15" customHeight="1">
      <c r="A422" s="113"/>
      <c r="B422" s="28" t="s">
        <v>361</v>
      </c>
      <c r="C422" s="23" t="s">
        <v>362</v>
      </c>
      <c r="D422" s="80">
        <v>25911</v>
      </c>
      <c r="E422" s="80"/>
      <c r="F422" s="80"/>
      <c r="G422" s="153">
        <f t="shared" si="110"/>
        <v>25911</v>
      </c>
      <c r="H422" s="80">
        <f t="shared" si="111"/>
        <v>25911</v>
      </c>
      <c r="I422" s="80">
        <v>0</v>
      </c>
      <c r="J422" s="149">
        <f t="shared" si="112"/>
        <v>25911</v>
      </c>
      <c r="K422" s="150">
        <v>0</v>
      </c>
      <c r="L422" s="150"/>
      <c r="M422" s="150"/>
      <c r="N422" s="153"/>
      <c r="O422" s="153"/>
      <c r="P422" s="303"/>
      <c r="Q422" s="303"/>
      <c r="R422" s="240"/>
    </row>
    <row r="423" spans="1:18" s="34" customFormat="1" ht="15" customHeight="1">
      <c r="A423" s="113"/>
      <c r="B423" s="28" t="s">
        <v>551</v>
      </c>
      <c r="C423" s="22" t="s">
        <v>984</v>
      </c>
      <c r="D423" s="80">
        <v>3000</v>
      </c>
      <c r="E423" s="80"/>
      <c r="F423" s="80"/>
      <c r="G423" s="153">
        <f t="shared" si="110"/>
        <v>3000</v>
      </c>
      <c r="H423" s="80">
        <f t="shared" si="111"/>
        <v>3000</v>
      </c>
      <c r="I423" s="80">
        <v>0</v>
      </c>
      <c r="J423" s="149">
        <f t="shared" si="112"/>
        <v>3000</v>
      </c>
      <c r="K423" s="150"/>
      <c r="L423" s="150"/>
      <c r="M423" s="150"/>
      <c r="N423" s="153"/>
      <c r="O423" s="153"/>
      <c r="P423" s="303"/>
      <c r="Q423" s="303"/>
      <c r="R423" s="240"/>
    </row>
    <row r="424" spans="1:18" s="34" customFormat="1" ht="15" customHeight="1">
      <c r="A424" s="113"/>
      <c r="B424" s="28" t="s">
        <v>552</v>
      </c>
      <c r="C424" s="22" t="s">
        <v>566</v>
      </c>
      <c r="D424" s="80">
        <v>500</v>
      </c>
      <c r="E424" s="80"/>
      <c r="F424" s="80"/>
      <c r="G424" s="153">
        <f t="shared" si="110"/>
        <v>500</v>
      </c>
      <c r="H424" s="80">
        <f t="shared" si="111"/>
        <v>500</v>
      </c>
      <c r="I424" s="80">
        <v>0</v>
      </c>
      <c r="J424" s="149">
        <f t="shared" si="112"/>
        <v>500</v>
      </c>
      <c r="K424" s="150"/>
      <c r="L424" s="150"/>
      <c r="M424" s="150"/>
      <c r="N424" s="153"/>
      <c r="O424" s="153"/>
      <c r="P424" s="303"/>
      <c r="Q424" s="303"/>
      <c r="R424" s="240"/>
    </row>
    <row r="425" spans="1:18" s="34" customFormat="1" ht="15" customHeight="1">
      <c r="A425" s="113"/>
      <c r="B425" s="28" t="s">
        <v>553</v>
      </c>
      <c r="C425" s="22" t="s">
        <v>567</v>
      </c>
      <c r="D425" s="80">
        <v>1500</v>
      </c>
      <c r="E425" s="80"/>
      <c r="F425" s="80"/>
      <c r="G425" s="153">
        <f t="shared" si="110"/>
        <v>1500</v>
      </c>
      <c r="H425" s="80">
        <f t="shared" si="111"/>
        <v>1500</v>
      </c>
      <c r="I425" s="80">
        <v>0</v>
      </c>
      <c r="J425" s="149">
        <f t="shared" si="112"/>
        <v>1500</v>
      </c>
      <c r="K425" s="150"/>
      <c r="L425" s="150"/>
      <c r="M425" s="150"/>
      <c r="N425" s="153"/>
      <c r="O425" s="153"/>
      <c r="P425" s="303"/>
      <c r="Q425" s="303"/>
      <c r="R425" s="240"/>
    </row>
    <row r="426" spans="1:18" s="34" customFormat="1" ht="15.75" customHeight="1">
      <c r="A426" s="110" t="s">
        <v>451</v>
      </c>
      <c r="B426" s="122"/>
      <c r="C426" s="65" t="s">
        <v>540</v>
      </c>
      <c r="D426" s="147">
        <f>SUM(D427:D447)</f>
        <v>1048208</v>
      </c>
      <c r="E426" s="147">
        <f>SUM(E427:E447)</f>
        <v>20218</v>
      </c>
      <c r="F426" s="147">
        <f>SUM(F427:F447)</f>
        <v>0</v>
      </c>
      <c r="G426" s="147">
        <f>SUM(G427:G447)</f>
        <v>1068426</v>
      </c>
      <c r="H426" s="147">
        <f aca="true" t="shared" si="113" ref="H426:R426">SUM(H427:H447)</f>
        <v>1068426</v>
      </c>
      <c r="I426" s="147">
        <f t="shared" si="113"/>
        <v>727167</v>
      </c>
      <c r="J426" s="147">
        <f t="shared" si="113"/>
        <v>339448</v>
      </c>
      <c r="K426" s="147">
        <f t="shared" si="113"/>
        <v>1811</v>
      </c>
      <c r="L426" s="147">
        <f t="shared" si="113"/>
        <v>0</v>
      </c>
      <c r="M426" s="147">
        <f t="shared" si="113"/>
        <v>0</v>
      </c>
      <c r="N426" s="147">
        <f t="shared" si="113"/>
        <v>0</v>
      </c>
      <c r="O426" s="147"/>
      <c r="P426" s="147">
        <f t="shared" si="113"/>
        <v>0</v>
      </c>
      <c r="Q426" s="147">
        <f t="shared" si="113"/>
        <v>0</v>
      </c>
      <c r="R426" s="148">
        <f t="shared" si="113"/>
        <v>0</v>
      </c>
    </row>
    <row r="427" spans="1:18" s="34" customFormat="1" ht="25.5" customHeight="1">
      <c r="A427" s="107"/>
      <c r="B427" s="28" t="s">
        <v>579</v>
      </c>
      <c r="C427" s="22" t="s">
        <v>989</v>
      </c>
      <c r="D427" s="80">
        <v>1811</v>
      </c>
      <c r="E427" s="80"/>
      <c r="F427" s="80"/>
      <c r="G427" s="153">
        <f>D427+E427-F427</f>
        <v>1811</v>
      </c>
      <c r="H427" s="80">
        <f>G427</f>
        <v>1811</v>
      </c>
      <c r="I427" s="80"/>
      <c r="J427" s="149"/>
      <c r="K427" s="150">
        <f>H427</f>
        <v>1811</v>
      </c>
      <c r="L427" s="150"/>
      <c r="M427" s="150"/>
      <c r="N427" s="153"/>
      <c r="O427" s="153"/>
      <c r="P427" s="303"/>
      <c r="Q427" s="303"/>
      <c r="R427" s="240"/>
    </row>
    <row r="428" spans="1:18" s="34" customFormat="1" ht="19.5" customHeight="1">
      <c r="A428" s="107"/>
      <c r="B428" s="28" t="s">
        <v>342</v>
      </c>
      <c r="C428" s="22" t="s">
        <v>343</v>
      </c>
      <c r="D428" s="80">
        <v>578664</v>
      </c>
      <c r="E428" s="80"/>
      <c r="F428" s="80"/>
      <c r="G428" s="153">
        <f aca="true" t="shared" si="114" ref="G428:G447">D428+E428-F428</f>
        <v>578664</v>
      </c>
      <c r="H428" s="80">
        <f aca="true" t="shared" si="115" ref="H428:H447">G428</f>
        <v>578664</v>
      </c>
      <c r="I428" s="80">
        <f>H428</f>
        <v>578664</v>
      </c>
      <c r="J428" s="149"/>
      <c r="K428" s="150"/>
      <c r="L428" s="150"/>
      <c r="M428" s="150"/>
      <c r="N428" s="153"/>
      <c r="O428" s="153"/>
      <c r="P428" s="303"/>
      <c r="Q428" s="303"/>
      <c r="R428" s="240"/>
    </row>
    <row r="429" spans="1:18" s="34" customFormat="1" ht="17.25" customHeight="1">
      <c r="A429" s="107"/>
      <c r="B429" s="28" t="s">
        <v>346</v>
      </c>
      <c r="C429" s="22" t="s">
        <v>660</v>
      </c>
      <c r="D429" s="80">
        <v>44015</v>
      </c>
      <c r="E429" s="80"/>
      <c r="F429" s="80"/>
      <c r="G429" s="153">
        <f t="shared" si="114"/>
        <v>44015</v>
      </c>
      <c r="H429" s="80">
        <f t="shared" si="115"/>
        <v>44015</v>
      </c>
      <c r="I429" s="80">
        <f>H429</f>
        <v>44015</v>
      </c>
      <c r="J429" s="149"/>
      <c r="K429" s="150">
        <v>0</v>
      </c>
      <c r="L429" s="150"/>
      <c r="M429" s="150"/>
      <c r="N429" s="153"/>
      <c r="O429" s="153"/>
      <c r="P429" s="303"/>
      <c r="Q429" s="303"/>
      <c r="R429" s="240"/>
    </row>
    <row r="430" spans="1:18" s="34" customFormat="1" ht="18" customHeight="1">
      <c r="A430" s="107"/>
      <c r="B430" s="116" t="s">
        <v>402</v>
      </c>
      <c r="C430" s="22" t="s">
        <v>17</v>
      </c>
      <c r="D430" s="80">
        <v>90058</v>
      </c>
      <c r="E430" s="80"/>
      <c r="F430" s="80"/>
      <c r="G430" s="153">
        <f t="shared" si="114"/>
        <v>90058</v>
      </c>
      <c r="H430" s="80">
        <f t="shared" si="115"/>
        <v>90058</v>
      </c>
      <c r="I430" s="80">
        <f>H430</f>
        <v>90058</v>
      </c>
      <c r="J430" s="149"/>
      <c r="K430" s="150">
        <v>0</v>
      </c>
      <c r="L430" s="150"/>
      <c r="M430" s="150"/>
      <c r="N430" s="153"/>
      <c r="O430" s="153"/>
      <c r="P430" s="303"/>
      <c r="Q430" s="303"/>
      <c r="R430" s="240"/>
    </row>
    <row r="431" spans="1:18" s="34" customFormat="1" ht="15.75" customHeight="1">
      <c r="A431" s="107"/>
      <c r="B431" s="28" t="s">
        <v>348</v>
      </c>
      <c r="C431" s="22" t="s">
        <v>306</v>
      </c>
      <c r="D431" s="80">
        <v>14430</v>
      </c>
      <c r="E431" s="80"/>
      <c r="F431" s="80"/>
      <c r="G431" s="153">
        <f t="shared" si="114"/>
        <v>14430</v>
      </c>
      <c r="H431" s="80">
        <f t="shared" si="115"/>
        <v>14430</v>
      </c>
      <c r="I431" s="80">
        <f>H431</f>
        <v>14430</v>
      </c>
      <c r="J431" s="149"/>
      <c r="K431" s="150">
        <v>0</v>
      </c>
      <c r="L431" s="150"/>
      <c r="M431" s="150"/>
      <c r="N431" s="153"/>
      <c r="O431" s="153"/>
      <c r="P431" s="303"/>
      <c r="Q431" s="303"/>
      <c r="R431" s="240"/>
    </row>
    <row r="432" spans="1:18" s="34" customFormat="1" ht="15.75" customHeight="1">
      <c r="A432" s="107"/>
      <c r="B432" s="28" t="s">
        <v>350</v>
      </c>
      <c r="C432" s="23" t="s">
        <v>475</v>
      </c>
      <c r="D432" s="80">
        <v>14220</v>
      </c>
      <c r="E432" s="80">
        <v>15402</v>
      </c>
      <c r="F432" s="80"/>
      <c r="G432" s="153">
        <f t="shared" si="114"/>
        <v>29622</v>
      </c>
      <c r="H432" s="80">
        <f t="shared" si="115"/>
        <v>29622</v>
      </c>
      <c r="I432" s="80"/>
      <c r="J432" s="149">
        <f>H432</f>
        <v>29622</v>
      </c>
      <c r="K432" s="150">
        <v>0</v>
      </c>
      <c r="L432" s="150"/>
      <c r="M432" s="150"/>
      <c r="N432" s="153"/>
      <c r="O432" s="153"/>
      <c r="P432" s="303"/>
      <c r="Q432" s="303"/>
      <c r="R432" s="240"/>
    </row>
    <row r="433" spans="1:18" s="34" customFormat="1" ht="16.5" customHeight="1">
      <c r="A433" s="107"/>
      <c r="B433" s="28" t="s">
        <v>438</v>
      </c>
      <c r="C433" s="23" t="s">
        <v>538</v>
      </c>
      <c r="D433" s="80">
        <v>400</v>
      </c>
      <c r="E433" s="80"/>
      <c r="F433" s="80"/>
      <c r="G433" s="153">
        <f t="shared" si="114"/>
        <v>400</v>
      </c>
      <c r="H433" s="80">
        <f t="shared" si="115"/>
        <v>400</v>
      </c>
      <c r="I433" s="80"/>
      <c r="J433" s="149">
        <f aca="true" t="shared" si="116" ref="J433:J447">H433</f>
        <v>400</v>
      </c>
      <c r="K433" s="150">
        <v>0</v>
      </c>
      <c r="L433" s="150"/>
      <c r="M433" s="150"/>
      <c r="N433" s="153"/>
      <c r="O433" s="153"/>
      <c r="P433" s="303"/>
      <c r="Q433" s="303"/>
      <c r="R433" s="240"/>
    </row>
    <row r="434" spans="1:18" s="34" customFormat="1" ht="16.5" customHeight="1">
      <c r="A434" s="107"/>
      <c r="B434" s="28" t="s">
        <v>541</v>
      </c>
      <c r="C434" s="23" t="s">
        <v>542</v>
      </c>
      <c r="D434" s="80">
        <v>8900</v>
      </c>
      <c r="E434" s="80"/>
      <c r="F434" s="80"/>
      <c r="G434" s="153">
        <f t="shared" si="114"/>
        <v>8900</v>
      </c>
      <c r="H434" s="80">
        <f t="shared" si="115"/>
        <v>8900</v>
      </c>
      <c r="I434" s="80"/>
      <c r="J434" s="149">
        <f t="shared" si="116"/>
        <v>8900</v>
      </c>
      <c r="K434" s="150">
        <v>0</v>
      </c>
      <c r="L434" s="150"/>
      <c r="M434" s="150"/>
      <c r="N434" s="153"/>
      <c r="O434" s="153"/>
      <c r="P434" s="303"/>
      <c r="Q434" s="303"/>
      <c r="R434" s="240"/>
    </row>
    <row r="435" spans="1:18" s="34" customFormat="1" ht="14.25" customHeight="1">
      <c r="A435" s="107"/>
      <c r="B435" s="28" t="s">
        <v>352</v>
      </c>
      <c r="C435" s="23" t="s">
        <v>441</v>
      </c>
      <c r="D435" s="80">
        <v>51484</v>
      </c>
      <c r="E435" s="80">
        <v>4116</v>
      </c>
      <c r="F435" s="80"/>
      <c r="G435" s="153">
        <f t="shared" si="114"/>
        <v>55600</v>
      </c>
      <c r="H435" s="80">
        <f t="shared" si="115"/>
        <v>55600</v>
      </c>
      <c r="I435" s="80"/>
      <c r="J435" s="149">
        <f t="shared" si="116"/>
        <v>55600</v>
      </c>
      <c r="K435" s="150">
        <v>0</v>
      </c>
      <c r="L435" s="150"/>
      <c r="M435" s="150"/>
      <c r="N435" s="153"/>
      <c r="O435" s="153"/>
      <c r="P435" s="303"/>
      <c r="Q435" s="303"/>
      <c r="R435" s="240"/>
    </row>
    <row r="436" spans="1:18" s="34" customFormat="1" ht="14.25" customHeight="1">
      <c r="A436" s="107"/>
      <c r="B436" s="28" t="s">
        <v>425</v>
      </c>
      <c r="C436" s="23" t="s">
        <v>429</v>
      </c>
      <c r="D436" s="80">
        <v>600</v>
      </c>
      <c r="E436" s="80"/>
      <c r="F436" s="80"/>
      <c r="G436" s="153">
        <f t="shared" si="114"/>
        <v>600</v>
      </c>
      <c r="H436" s="80">
        <f t="shared" si="115"/>
        <v>600</v>
      </c>
      <c r="I436" s="80"/>
      <c r="J436" s="149">
        <f t="shared" si="116"/>
        <v>600</v>
      </c>
      <c r="K436" s="150"/>
      <c r="L436" s="150"/>
      <c r="M436" s="150"/>
      <c r="N436" s="153"/>
      <c r="O436" s="153"/>
      <c r="P436" s="303"/>
      <c r="Q436" s="303"/>
      <c r="R436" s="240"/>
    </row>
    <row r="437" spans="1:18" s="34" customFormat="1" ht="14.25" customHeight="1">
      <c r="A437" s="107"/>
      <c r="B437" s="293">
        <v>4300</v>
      </c>
      <c r="C437" s="23" t="s">
        <v>443</v>
      </c>
      <c r="D437" s="80">
        <v>209825</v>
      </c>
      <c r="E437" s="80"/>
      <c r="F437" s="80"/>
      <c r="G437" s="153">
        <f t="shared" si="114"/>
        <v>209825</v>
      </c>
      <c r="H437" s="80">
        <f t="shared" si="115"/>
        <v>209825</v>
      </c>
      <c r="I437" s="80"/>
      <c r="J437" s="149">
        <f t="shared" si="116"/>
        <v>209825</v>
      </c>
      <c r="K437" s="150">
        <v>0</v>
      </c>
      <c r="L437" s="150"/>
      <c r="M437" s="150"/>
      <c r="N437" s="153"/>
      <c r="O437" s="153"/>
      <c r="P437" s="303"/>
      <c r="Q437" s="303"/>
      <c r="R437" s="240"/>
    </row>
    <row r="438" spans="1:18" s="34" customFormat="1" ht="15.75" customHeight="1">
      <c r="A438" s="107"/>
      <c r="B438" s="28" t="s">
        <v>867</v>
      </c>
      <c r="C438" s="23" t="s">
        <v>868</v>
      </c>
      <c r="D438" s="80">
        <v>768</v>
      </c>
      <c r="E438" s="80"/>
      <c r="F438" s="80"/>
      <c r="G438" s="153">
        <f t="shared" si="114"/>
        <v>768</v>
      </c>
      <c r="H438" s="80">
        <f t="shared" si="115"/>
        <v>768</v>
      </c>
      <c r="I438" s="80"/>
      <c r="J438" s="149">
        <f t="shared" si="116"/>
        <v>768</v>
      </c>
      <c r="K438" s="150">
        <v>0</v>
      </c>
      <c r="L438" s="150"/>
      <c r="M438" s="150"/>
      <c r="N438" s="153"/>
      <c r="O438" s="153"/>
      <c r="P438" s="303"/>
      <c r="Q438" s="303"/>
      <c r="R438" s="240"/>
    </row>
    <row r="439" spans="1:18" s="34" customFormat="1" ht="15.75" customHeight="1">
      <c r="A439" s="107"/>
      <c r="B439" s="28" t="s">
        <v>568</v>
      </c>
      <c r="C439" s="22" t="s">
        <v>570</v>
      </c>
      <c r="D439" s="80">
        <v>700</v>
      </c>
      <c r="E439" s="80"/>
      <c r="F439" s="80"/>
      <c r="G439" s="153">
        <f t="shared" si="114"/>
        <v>700</v>
      </c>
      <c r="H439" s="80">
        <f t="shared" si="115"/>
        <v>700</v>
      </c>
      <c r="I439" s="80"/>
      <c r="J439" s="149">
        <f t="shared" si="116"/>
        <v>700</v>
      </c>
      <c r="K439" s="150"/>
      <c r="L439" s="150"/>
      <c r="M439" s="150"/>
      <c r="N439" s="153"/>
      <c r="O439" s="153"/>
      <c r="P439" s="303"/>
      <c r="Q439" s="303"/>
      <c r="R439" s="240"/>
    </row>
    <row r="440" spans="1:18" s="34" customFormat="1" ht="15.75" customHeight="1">
      <c r="A440" s="107"/>
      <c r="B440" s="28" t="s">
        <v>550</v>
      </c>
      <c r="C440" s="22" t="s">
        <v>554</v>
      </c>
      <c r="D440" s="80">
        <v>900</v>
      </c>
      <c r="E440" s="80">
        <v>300</v>
      </c>
      <c r="F440" s="80"/>
      <c r="G440" s="153">
        <f t="shared" si="114"/>
        <v>1200</v>
      </c>
      <c r="H440" s="80">
        <f t="shared" si="115"/>
        <v>1200</v>
      </c>
      <c r="I440" s="80"/>
      <c r="J440" s="149">
        <f t="shared" si="116"/>
        <v>1200</v>
      </c>
      <c r="K440" s="150"/>
      <c r="L440" s="150"/>
      <c r="M440" s="150"/>
      <c r="N440" s="153"/>
      <c r="O440" s="153"/>
      <c r="P440" s="303"/>
      <c r="Q440" s="303"/>
      <c r="R440" s="240"/>
    </row>
    <row r="441" spans="1:18" s="34" customFormat="1" ht="15.75" customHeight="1">
      <c r="A441" s="107"/>
      <c r="B441" s="28" t="s">
        <v>357</v>
      </c>
      <c r="C441" s="23" t="s">
        <v>358</v>
      </c>
      <c r="D441" s="80">
        <v>700</v>
      </c>
      <c r="E441" s="80"/>
      <c r="F441" s="80"/>
      <c r="G441" s="153">
        <f t="shared" si="114"/>
        <v>700</v>
      </c>
      <c r="H441" s="80">
        <f t="shared" si="115"/>
        <v>700</v>
      </c>
      <c r="I441" s="80"/>
      <c r="J441" s="149">
        <f t="shared" si="116"/>
        <v>700</v>
      </c>
      <c r="K441" s="150">
        <v>0</v>
      </c>
      <c r="L441" s="150"/>
      <c r="M441" s="150"/>
      <c r="N441" s="153"/>
      <c r="O441" s="153"/>
      <c r="P441" s="303"/>
      <c r="Q441" s="303"/>
      <c r="R441" s="240"/>
    </row>
    <row r="442" spans="1:18" s="34" customFormat="1" ht="15.75" customHeight="1">
      <c r="A442" s="107"/>
      <c r="B442" s="28" t="s">
        <v>361</v>
      </c>
      <c r="C442" s="23" t="s">
        <v>362</v>
      </c>
      <c r="D442" s="80">
        <v>23925</v>
      </c>
      <c r="E442" s="80"/>
      <c r="F442" s="80"/>
      <c r="G442" s="153">
        <f t="shared" si="114"/>
        <v>23925</v>
      </c>
      <c r="H442" s="80">
        <f t="shared" si="115"/>
        <v>23925</v>
      </c>
      <c r="I442" s="80"/>
      <c r="J442" s="149">
        <f t="shared" si="116"/>
        <v>23925</v>
      </c>
      <c r="K442" s="150">
        <v>0</v>
      </c>
      <c r="L442" s="150"/>
      <c r="M442" s="150"/>
      <c r="N442" s="153"/>
      <c r="O442" s="153"/>
      <c r="P442" s="303"/>
      <c r="Q442" s="303"/>
      <c r="R442" s="240"/>
    </row>
    <row r="443" spans="1:18" s="34" customFormat="1" ht="16.5" customHeight="1">
      <c r="A443" s="107"/>
      <c r="B443" s="28" t="s">
        <v>375</v>
      </c>
      <c r="C443" s="23" t="s">
        <v>376</v>
      </c>
      <c r="D443" s="80">
        <v>3682</v>
      </c>
      <c r="E443" s="80"/>
      <c r="F443" s="80"/>
      <c r="G443" s="153">
        <f t="shared" si="114"/>
        <v>3682</v>
      </c>
      <c r="H443" s="80">
        <f t="shared" si="115"/>
        <v>3682</v>
      </c>
      <c r="I443" s="80"/>
      <c r="J443" s="149">
        <f t="shared" si="116"/>
        <v>3682</v>
      </c>
      <c r="K443" s="150">
        <v>0</v>
      </c>
      <c r="L443" s="150"/>
      <c r="M443" s="150"/>
      <c r="N443" s="153"/>
      <c r="O443" s="153"/>
      <c r="P443" s="303"/>
      <c r="Q443" s="303"/>
      <c r="R443" s="240"/>
    </row>
    <row r="444" spans="1:18" s="34" customFormat="1" ht="16.5" customHeight="1">
      <c r="A444" s="107"/>
      <c r="B444" s="28" t="s">
        <v>446</v>
      </c>
      <c r="C444" s="23" t="s">
        <v>447</v>
      </c>
      <c r="D444" s="80">
        <v>426</v>
      </c>
      <c r="E444" s="80"/>
      <c r="F444" s="80"/>
      <c r="G444" s="153">
        <f t="shared" si="114"/>
        <v>426</v>
      </c>
      <c r="H444" s="80">
        <f t="shared" si="115"/>
        <v>426</v>
      </c>
      <c r="I444" s="80"/>
      <c r="J444" s="149">
        <f t="shared" si="116"/>
        <v>426</v>
      </c>
      <c r="K444" s="150">
        <v>0</v>
      </c>
      <c r="L444" s="150"/>
      <c r="M444" s="150"/>
      <c r="N444" s="153"/>
      <c r="O444" s="153"/>
      <c r="P444" s="303"/>
      <c r="Q444" s="303"/>
      <c r="R444" s="240"/>
    </row>
    <row r="445" spans="1:18" s="34" customFormat="1" ht="15.75" customHeight="1">
      <c r="A445" s="107"/>
      <c r="B445" s="28" t="s">
        <v>551</v>
      </c>
      <c r="C445" s="22" t="s">
        <v>984</v>
      </c>
      <c r="D445" s="80">
        <v>1200</v>
      </c>
      <c r="E445" s="80">
        <v>400</v>
      </c>
      <c r="F445" s="80"/>
      <c r="G445" s="153">
        <f t="shared" si="114"/>
        <v>1600</v>
      </c>
      <c r="H445" s="80">
        <f t="shared" si="115"/>
        <v>1600</v>
      </c>
      <c r="I445" s="80"/>
      <c r="J445" s="149">
        <f t="shared" si="116"/>
        <v>1600</v>
      </c>
      <c r="K445" s="150"/>
      <c r="L445" s="150"/>
      <c r="M445" s="150"/>
      <c r="N445" s="153"/>
      <c r="O445" s="153"/>
      <c r="P445" s="303"/>
      <c r="Q445" s="303"/>
      <c r="R445" s="240"/>
    </row>
    <row r="446" spans="1:18" s="34" customFormat="1" ht="15.75" customHeight="1">
      <c r="A446" s="107"/>
      <c r="B446" s="28" t="s">
        <v>552</v>
      </c>
      <c r="C446" s="22" t="s">
        <v>566</v>
      </c>
      <c r="D446" s="80">
        <v>500</v>
      </c>
      <c r="E446" s="80"/>
      <c r="F446" s="80"/>
      <c r="G446" s="153">
        <f t="shared" si="114"/>
        <v>500</v>
      </c>
      <c r="H446" s="80">
        <f t="shared" si="115"/>
        <v>500</v>
      </c>
      <c r="I446" s="80"/>
      <c r="J446" s="149">
        <f t="shared" si="116"/>
        <v>500</v>
      </c>
      <c r="K446" s="150"/>
      <c r="L446" s="150"/>
      <c r="M446" s="150"/>
      <c r="N446" s="153"/>
      <c r="O446" s="153"/>
      <c r="P446" s="303"/>
      <c r="Q446" s="303"/>
      <c r="R446" s="240"/>
    </row>
    <row r="447" spans="1:18" s="34" customFormat="1" ht="16.5" customHeight="1">
      <c r="A447" s="107"/>
      <c r="B447" s="28" t="s">
        <v>553</v>
      </c>
      <c r="C447" s="22" t="s">
        <v>567</v>
      </c>
      <c r="D447" s="80">
        <v>1000</v>
      </c>
      <c r="E447" s="80"/>
      <c r="F447" s="80"/>
      <c r="G447" s="153">
        <f t="shared" si="114"/>
        <v>1000</v>
      </c>
      <c r="H447" s="80">
        <f t="shared" si="115"/>
        <v>1000</v>
      </c>
      <c r="I447" s="80"/>
      <c r="J447" s="149">
        <f t="shared" si="116"/>
        <v>1000</v>
      </c>
      <c r="K447" s="150"/>
      <c r="L447" s="150"/>
      <c r="M447" s="150"/>
      <c r="N447" s="153"/>
      <c r="O447" s="153"/>
      <c r="P447" s="303"/>
      <c r="Q447" s="303"/>
      <c r="R447" s="240"/>
    </row>
    <row r="448" spans="1:18" s="34" customFormat="1" ht="15.75" customHeight="1">
      <c r="A448" s="105" t="s">
        <v>456</v>
      </c>
      <c r="B448" s="121"/>
      <c r="C448" s="65" t="s">
        <v>543</v>
      </c>
      <c r="D448" s="147">
        <f>SUM(D449:D454)</f>
        <v>1131392</v>
      </c>
      <c r="E448" s="147">
        <f>SUM(E449:E454)</f>
        <v>14010</v>
      </c>
      <c r="F448" s="147">
        <f>SUM(F449:F454)</f>
        <v>0</v>
      </c>
      <c r="G448" s="147">
        <f>SUM(G449:G454)</f>
        <v>1145402</v>
      </c>
      <c r="H448" s="147">
        <f>SUM(H449:H454)</f>
        <v>1145402</v>
      </c>
      <c r="I448" s="147">
        <f aca="true" t="shared" si="117" ref="I448:R448">SUM(I449:I454)</f>
        <v>176823</v>
      </c>
      <c r="J448" s="147">
        <f t="shared" si="117"/>
        <v>16470</v>
      </c>
      <c r="K448" s="147">
        <f t="shared" si="117"/>
        <v>36799</v>
      </c>
      <c r="L448" s="147">
        <f t="shared" si="117"/>
        <v>915310</v>
      </c>
      <c r="M448" s="147">
        <f t="shared" si="117"/>
        <v>0</v>
      </c>
      <c r="N448" s="147">
        <f t="shared" si="117"/>
        <v>0</v>
      </c>
      <c r="O448" s="147"/>
      <c r="P448" s="147">
        <f t="shared" si="117"/>
        <v>0</v>
      </c>
      <c r="Q448" s="147">
        <f t="shared" si="117"/>
        <v>0</v>
      </c>
      <c r="R448" s="148">
        <f t="shared" si="117"/>
        <v>0</v>
      </c>
    </row>
    <row r="449" spans="1:18" s="34" customFormat="1" ht="15.75" customHeight="1">
      <c r="A449" s="119"/>
      <c r="B449" s="28" t="s">
        <v>512</v>
      </c>
      <c r="C449" s="22" t="s">
        <v>762</v>
      </c>
      <c r="D449" s="80">
        <v>36799</v>
      </c>
      <c r="E449" s="80"/>
      <c r="F449" s="80"/>
      <c r="G449" s="153">
        <f aca="true" t="shared" si="118" ref="G449:G454">D449+E449-F449</f>
        <v>36799</v>
      </c>
      <c r="H449" s="80">
        <f aca="true" t="shared" si="119" ref="H449:H454">G449</f>
        <v>36799</v>
      </c>
      <c r="I449" s="80"/>
      <c r="J449" s="80"/>
      <c r="K449" s="153">
        <f>H449</f>
        <v>36799</v>
      </c>
      <c r="L449" s="153"/>
      <c r="M449" s="153"/>
      <c r="N449" s="153"/>
      <c r="O449" s="153"/>
      <c r="P449" s="303"/>
      <c r="Q449" s="303"/>
      <c r="R449" s="240"/>
    </row>
    <row r="450" spans="1:18" s="34" customFormat="1" ht="13.5" customHeight="1">
      <c r="A450" s="119"/>
      <c r="B450" s="28" t="s">
        <v>536</v>
      </c>
      <c r="C450" s="22" t="s">
        <v>537</v>
      </c>
      <c r="D450" s="80">
        <v>901300</v>
      </c>
      <c r="E450" s="80">
        <v>14010</v>
      </c>
      <c r="F450" s="80"/>
      <c r="G450" s="153">
        <f t="shared" si="118"/>
        <v>915310</v>
      </c>
      <c r="H450" s="80">
        <f t="shared" si="119"/>
        <v>915310</v>
      </c>
      <c r="I450" s="80"/>
      <c r="J450" s="149"/>
      <c r="K450" s="150"/>
      <c r="L450" s="150">
        <f>H450</f>
        <v>915310</v>
      </c>
      <c r="M450" s="150"/>
      <c r="N450" s="153"/>
      <c r="O450" s="153"/>
      <c r="P450" s="303"/>
      <c r="Q450" s="303"/>
      <c r="R450" s="240"/>
    </row>
    <row r="451" spans="1:18" s="34" customFormat="1" ht="13.5" customHeight="1">
      <c r="A451" s="119"/>
      <c r="B451" s="28" t="s">
        <v>372</v>
      </c>
      <c r="C451" s="22" t="s">
        <v>17</v>
      </c>
      <c r="D451" s="80">
        <v>16205</v>
      </c>
      <c r="E451" s="80"/>
      <c r="F451" s="80"/>
      <c r="G451" s="153">
        <f t="shared" si="118"/>
        <v>16205</v>
      </c>
      <c r="H451" s="80">
        <f t="shared" si="119"/>
        <v>16205</v>
      </c>
      <c r="I451" s="80">
        <f>H451</f>
        <v>16205</v>
      </c>
      <c r="J451" s="149"/>
      <c r="K451" s="150"/>
      <c r="L451" s="150"/>
      <c r="M451" s="150"/>
      <c r="N451" s="153"/>
      <c r="O451" s="153"/>
      <c r="P451" s="303"/>
      <c r="Q451" s="303"/>
      <c r="R451" s="240"/>
    </row>
    <row r="452" spans="1:18" s="34" customFormat="1" ht="13.5" customHeight="1">
      <c r="A452" s="119"/>
      <c r="B452" s="28" t="s">
        <v>348</v>
      </c>
      <c r="C452" s="22" t="s">
        <v>306</v>
      </c>
      <c r="D452" s="80">
        <v>2784</v>
      </c>
      <c r="E452" s="80"/>
      <c r="F452" s="80"/>
      <c r="G452" s="153">
        <f t="shared" si="118"/>
        <v>2784</v>
      </c>
      <c r="H452" s="80">
        <f t="shared" si="119"/>
        <v>2784</v>
      </c>
      <c r="I452" s="80">
        <f>H452</f>
        <v>2784</v>
      </c>
      <c r="J452" s="149"/>
      <c r="K452" s="150"/>
      <c r="L452" s="150"/>
      <c r="M452" s="150"/>
      <c r="N452" s="153"/>
      <c r="O452" s="153"/>
      <c r="P452" s="303"/>
      <c r="Q452" s="303"/>
      <c r="R452" s="240"/>
    </row>
    <row r="453" spans="1:18" s="34" customFormat="1" ht="16.5" customHeight="1">
      <c r="A453" s="119"/>
      <c r="B453" s="28" t="s">
        <v>865</v>
      </c>
      <c r="C453" s="23" t="s">
        <v>866</v>
      </c>
      <c r="D453" s="80">
        <v>157834</v>
      </c>
      <c r="E453" s="80"/>
      <c r="F453" s="80"/>
      <c r="G453" s="153">
        <f t="shared" si="118"/>
        <v>157834</v>
      </c>
      <c r="H453" s="80">
        <f t="shared" si="119"/>
        <v>157834</v>
      </c>
      <c r="I453" s="80">
        <f>H453</f>
        <v>157834</v>
      </c>
      <c r="J453" s="149"/>
      <c r="K453" s="150"/>
      <c r="L453" s="150"/>
      <c r="M453" s="150"/>
      <c r="N453" s="153"/>
      <c r="O453" s="153"/>
      <c r="P453" s="303"/>
      <c r="Q453" s="303"/>
      <c r="R453" s="240"/>
    </row>
    <row r="454" spans="1:18" s="34" customFormat="1" ht="16.5" customHeight="1">
      <c r="A454" s="119"/>
      <c r="B454" s="28" t="s">
        <v>350</v>
      </c>
      <c r="C454" s="23" t="s">
        <v>475</v>
      </c>
      <c r="D454" s="80">
        <v>16470</v>
      </c>
      <c r="E454" s="80"/>
      <c r="F454" s="80"/>
      <c r="G454" s="153">
        <f t="shared" si="118"/>
        <v>16470</v>
      </c>
      <c r="H454" s="80">
        <f t="shared" si="119"/>
        <v>16470</v>
      </c>
      <c r="I454" s="80"/>
      <c r="J454" s="149">
        <f>H454</f>
        <v>16470</v>
      </c>
      <c r="K454" s="150"/>
      <c r="L454" s="150"/>
      <c r="M454" s="150"/>
      <c r="N454" s="153"/>
      <c r="O454" s="153"/>
      <c r="P454" s="303"/>
      <c r="Q454" s="303"/>
      <c r="R454" s="240"/>
    </row>
    <row r="455" spans="1:18" s="34" customFormat="1" ht="27" customHeight="1">
      <c r="A455" s="105" t="s">
        <v>210</v>
      </c>
      <c r="B455" s="121"/>
      <c r="C455" s="352" t="s">
        <v>208</v>
      </c>
      <c r="D455" s="239">
        <f>SUM(D456:D469)</f>
        <v>373500</v>
      </c>
      <c r="E455" s="239">
        <f>SUM(E456:E469)</f>
        <v>0</v>
      </c>
      <c r="F455" s="239">
        <f>SUM(F456:F469)</f>
        <v>0</v>
      </c>
      <c r="G455" s="239">
        <f>SUM(G456:G469)</f>
        <v>373500</v>
      </c>
      <c r="H455" s="239">
        <f>SUM(H456:H469)</f>
        <v>373500</v>
      </c>
      <c r="I455" s="239">
        <f aca="true" t="shared" si="120" ref="I455:R455">SUM(I456:I469)</f>
        <v>343500</v>
      </c>
      <c r="J455" s="239">
        <f t="shared" si="120"/>
        <v>30000</v>
      </c>
      <c r="K455" s="239">
        <f t="shared" si="120"/>
        <v>0</v>
      </c>
      <c r="L455" s="239">
        <f t="shared" si="120"/>
        <v>0</v>
      </c>
      <c r="M455" s="239">
        <f t="shared" si="120"/>
        <v>0</v>
      </c>
      <c r="N455" s="239">
        <f t="shared" si="120"/>
        <v>0</v>
      </c>
      <c r="O455" s="239"/>
      <c r="P455" s="239">
        <f t="shared" si="120"/>
        <v>0</v>
      </c>
      <c r="Q455" s="239">
        <f t="shared" si="120"/>
        <v>0</v>
      </c>
      <c r="R455" s="291">
        <f t="shared" si="120"/>
        <v>0</v>
      </c>
    </row>
    <row r="456" spans="1:18" s="34" customFormat="1" ht="16.5" customHeight="1">
      <c r="A456" s="119"/>
      <c r="B456" s="28" t="s">
        <v>342</v>
      </c>
      <c r="C456" s="22" t="s">
        <v>343</v>
      </c>
      <c r="D456" s="80">
        <v>269566</v>
      </c>
      <c r="E456" s="80"/>
      <c r="F456" s="80"/>
      <c r="G456" s="153">
        <f>D456+E456-F456</f>
        <v>269566</v>
      </c>
      <c r="H456" s="80">
        <f>G456</f>
        <v>269566</v>
      </c>
      <c r="I456" s="80">
        <f>H456</f>
        <v>269566</v>
      </c>
      <c r="J456" s="149"/>
      <c r="K456" s="150"/>
      <c r="L456" s="150"/>
      <c r="M456" s="150"/>
      <c r="N456" s="153"/>
      <c r="O456" s="153"/>
      <c r="P456" s="303"/>
      <c r="Q456" s="303"/>
      <c r="R456" s="240"/>
    </row>
    <row r="457" spans="1:18" s="34" customFormat="1" ht="16.5" customHeight="1">
      <c r="A457" s="119"/>
      <c r="B457" s="28" t="s">
        <v>346</v>
      </c>
      <c r="C457" s="22" t="s">
        <v>660</v>
      </c>
      <c r="D457" s="80">
        <v>22103</v>
      </c>
      <c r="E457" s="80"/>
      <c r="F457" s="80"/>
      <c r="G457" s="153">
        <f aca="true" t="shared" si="121" ref="G457:G469">D457+E457-F457</f>
        <v>22103</v>
      </c>
      <c r="H457" s="80">
        <f aca="true" t="shared" si="122" ref="H457:H469">G457</f>
        <v>22103</v>
      </c>
      <c r="I457" s="80">
        <f>H457</f>
        <v>22103</v>
      </c>
      <c r="J457" s="149"/>
      <c r="K457" s="150"/>
      <c r="L457" s="150"/>
      <c r="M457" s="150"/>
      <c r="N457" s="153"/>
      <c r="O457" s="153"/>
      <c r="P457" s="303"/>
      <c r="Q457" s="303"/>
      <c r="R457" s="240"/>
    </row>
    <row r="458" spans="1:18" s="34" customFormat="1" ht="16.5" customHeight="1">
      <c r="A458" s="119"/>
      <c r="B458" s="28" t="s">
        <v>372</v>
      </c>
      <c r="C458" s="22" t="s">
        <v>17</v>
      </c>
      <c r="D458" s="80">
        <v>44673</v>
      </c>
      <c r="E458" s="80"/>
      <c r="F458" s="80"/>
      <c r="G458" s="153">
        <f t="shared" si="121"/>
        <v>44673</v>
      </c>
      <c r="H458" s="80">
        <f t="shared" si="122"/>
        <v>44673</v>
      </c>
      <c r="I458" s="80">
        <f>H458</f>
        <v>44673</v>
      </c>
      <c r="J458" s="149"/>
      <c r="K458" s="150"/>
      <c r="L458" s="150"/>
      <c r="M458" s="150"/>
      <c r="N458" s="153"/>
      <c r="O458" s="153"/>
      <c r="P458" s="303"/>
      <c r="Q458" s="303"/>
      <c r="R458" s="240"/>
    </row>
    <row r="459" spans="1:18" s="34" customFormat="1" ht="16.5" customHeight="1">
      <c r="A459" s="119"/>
      <c r="B459" s="28" t="s">
        <v>348</v>
      </c>
      <c r="C459" s="22" t="s">
        <v>306</v>
      </c>
      <c r="D459" s="80">
        <v>7158</v>
      </c>
      <c r="E459" s="80"/>
      <c r="F459" s="80"/>
      <c r="G459" s="153">
        <f t="shared" si="121"/>
        <v>7158</v>
      </c>
      <c r="H459" s="80">
        <f t="shared" si="122"/>
        <v>7158</v>
      </c>
      <c r="I459" s="80">
        <f>H459</f>
        <v>7158</v>
      </c>
      <c r="J459" s="149"/>
      <c r="K459" s="150"/>
      <c r="L459" s="150"/>
      <c r="M459" s="150"/>
      <c r="N459" s="153"/>
      <c r="O459" s="153"/>
      <c r="P459" s="303"/>
      <c r="Q459" s="303"/>
      <c r="R459" s="240"/>
    </row>
    <row r="460" spans="1:18" s="34" customFormat="1" ht="16.5" customHeight="1">
      <c r="A460" s="119"/>
      <c r="B460" s="28" t="s">
        <v>350</v>
      </c>
      <c r="C460" s="23" t="s">
        <v>547</v>
      </c>
      <c r="D460" s="80">
        <v>4100</v>
      </c>
      <c r="E460" s="80"/>
      <c r="F460" s="80"/>
      <c r="G460" s="153">
        <f t="shared" si="121"/>
        <v>4100</v>
      </c>
      <c r="H460" s="80">
        <f t="shared" si="122"/>
        <v>4100</v>
      </c>
      <c r="I460" s="80"/>
      <c r="J460" s="149">
        <f>H460</f>
        <v>4100</v>
      </c>
      <c r="K460" s="150"/>
      <c r="L460" s="150"/>
      <c r="M460" s="150"/>
      <c r="N460" s="153"/>
      <c r="O460" s="153"/>
      <c r="P460" s="303"/>
      <c r="Q460" s="303"/>
      <c r="R460" s="240"/>
    </row>
    <row r="461" spans="1:18" s="34" customFormat="1" ht="16.5" customHeight="1">
      <c r="A461" s="119"/>
      <c r="B461" s="28" t="s">
        <v>541</v>
      </c>
      <c r="C461" s="23" t="s">
        <v>985</v>
      </c>
      <c r="D461" s="80">
        <v>200</v>
      </c>
      <c r="E461" s="80"/>
      <c r="F461" s="80"/>
      <c r="G461" s="153">
        <f t="shared" si="121"/>
        <v>200</v>
      </c>
      <c r="H461" s="80">
        <f t="shared" si="122"/>
        <v>200</v>
      </c>
      <c r="I461" s="80"/>
      <c r="J461" s="149">
        <f aca="true" t="shared" si="123" ref="J461:J469">H461</f>
        <v>200</v>
      </c>
      <c r="K461" s="150"/>
      <c r="L461" s="150"/>
      <c r="M461" s="150"/>
      <c r="N461" s="153"/>
      <c r="O461" s="153"/>
      <c r="P461" s="303"/>
      <c r="Q461" s="303"/>
      <c r="R461" s="240"/>
    </row>
    <row r="462" spans="1:18" s="34" customFormat="1" ht="16.5" customHeight="1">
      <c r="A462" s="119"/>
      <c r="B462" s="28" t="s">
        <v>352</v>
      </c>
      <c r="C462" s="23" t="s">
        <v>441</v>
      </c>
      <c r="D462" s="80">
        <v>6586</v>
      </c>
      <c r="E462" s="80"/>
      <c r="F462" s="80"/>
      <c r="G462" s="153">
        <f t="shared" si="121"/>
        <v>6586</v>
      </c>
      <c r="H462" s="80">
        <f t="shared" si="122"/>
        <v>6586</v>
      </c>
      <c r="I462" s="80"/>
      <c r="J462" s="149">
        <f t="shared" si="123"/>
        <v>6586</v>
      </c>
      <c r="K462" s="150"/>
      <c r="L462" s="150"/>
      <c r="M462" s="150"/>
      <c r="N462" s="153"/>
      <c r="O462" s="153"/>
      <c r="P462" s="303"/>
      <c r="Q462" s="303"/>
      <c r="R462" s="240"/>
    </row>
    <row r="463" spans="1:18" s="34" customFormat="1" ht="16.5" customHeight="1">
      <c r="A463" s="119"/>
      <c r="B463" s="28" t="s">
        <v>425</v>
      </c>
      <c r="C463" s="23" t="s">
        <v>429</v>
      </c>
      <c r="D463" s="80">
        <v>80</v>
      </c>
      <c r="E463" s="80"/>
      <c r="F463" s="80"/>
      <c r="G463" s="153">
        <f t="shared" si="121"/>
        <v>80</v>
      </c>
      <c r="H463" s="80">
        <f t="shared" si="122"/>
        <v>80</v>
      </c>
      <c r="I463" s="80"/>
      <c r="J463" s="149">
        <f t="shared" si="123"/>
        <v>80</v>
      </c>
      <c r="K463" s="150"/>
      <c r="L463" s="150"/>
      <c r="M463" s="150"/>
      <c r="N463" s="153"/>
      <c r="O463" s="153"/>
      <c r="P463" s="303"/>
      <c r="Q463" s="303"/>
      <c r="R463" s="240"/>
    </row>
    <row r="464" spans="1:18" s="34" customFormat="1" ht="16.5" customHeight="1">
      <c r="A464" s="119"/>
      <c r="B464" s="28" t="s">
        <v>355</v>
      </c>
      <c r="C464" s="23" t="s">
        <v>443</v>
      </c>
      <c r="D464" s="80">
        <v>4000</v>
      </c>
      <c r="E464" s="80"/>
      <c r="F464" s="80"/>
      <c r="G464" s="153">
        <f t="shared" si="121"/>
        <v>4000</v>
      </c>
      <c r="H464" s="80">
        <f t="shared" si="122"/>
        <v>4000</v>
      </c>
      <c r="I464" s="80"/>
      <c r="J464" s="149">
        <f t="shared" si="123"/>
        <v>4000</v>
      </c>
      <c r="K464" s="150"/>
      <c r="L464" s="150"/>
      <c r="M464" s="150"/>
      <c r="N464" s="153"/>
      <c r="O464" s="153"/>
      <c r="P464" s="303"/>
      <c r="Q464" s="303"/>
      <c r="R464" s="240"/>
    </row>
    <row r="465" spans="1:18" s="34" customFormat="1" ht="16.5" customHeight="1">
      <c r="A465" s="119"/>
      <c r="B465" s="28" t="s">
        <v>867</v>
      </c>
      <c r="C465" s="23" t="s">
        <v>868</v>
      </c>
      <c r="D465" s="80">
        <v>396</v>
      </c>
      <c r="E465" s="80"/>
      <c r="F465" s="80"/>
      <c r="G465" s="153">
        <f t="shared" si="121"/>
        <v>396</v>
      </c>
      <c r="H465" s="80">
        <f t="shared" si="122"/>
        <v>396</v>
      </c>
      <c r="I465" s="80"/>
      <c r="J465" s="149">
        <f t="shared" si="123"/>
        <v>396</v>
      </c>
      <c r="K465" s="150"/>
      <c r="L465" s="150"/>
      <c r="M465" s="150"/>
      <c r="N465" s="153"/>
      <c r="O465" s="153"/>
      <c r="P465" s="303"/>
      <c r="Q465" s="303"/>
      <c r="R465" s="240"/>
    </row>
    <row r="466" spans="1:18" s="34" customFormat="1" ht="16.5" customHeight="1">
      <c r="A466" s="119"/>
      <c r="B466" s="28" t="s">
        <v>550</v>
      </c>
      <c r="C466" s="22" t="s">
        <v>554</v>
      </c>
      <c r="D466" s="80">
        <v>1000</v>
      </c>
      <c r="E466" s="80"/>
      <c r="F466" s="80"/>
      <c r="G466" s="153">
        <f t="shared" si="121"/>
        <v>1000</v>
      </c>
      <c r="H466" s="80">
        <f t="shared" si="122"/>
        <v>1000</v>
      </c>
      <c r="I466" s="80"/>
      <c r="J466" s="149">
        <f t="shared" si="123"/>
        <v>1000</v>
      </c>
      <c r="K466" s="150"/>
      <c r="L466" s="150"/>
      <c r="M466" s="150"/>
      <c r="N466" s="153"/>
      <c r="O466" s="153"/>
      <c r="P466" s="303"/>
      <c r="Q466" s="303"/>
      <c r="R466" s="240"/>
    </row>
    <row r="467" spans="1:18" s="34" customFormat="1" ht="16.5" customHeight="1">
      <c r="A467" s="119"/>
      <c r="B467" s="28" t="s">
        <v>357</v>
      </c>
      <c r="C467" s="23" t="s">
        <v>358</v>
      </c>
      <c r="D467" s="80">
        <v>1000</v>
      </c>
      <c r="E467" s="80"/>
      <c r="F467" s="80"/>
      <c r="G467" s="153">
        <f t="shared" si="121"/>
        <v>1000</v>
      </c>
      <c r="H467" s="80">
        <f t="shared" si="122"/>
        <v>1000</v>
      </c>
      <c r="I467" s="80"/>
      <c r="J467" s="149">
        <f t="shared" si="123"/>
        <v>1000</v>
      </c>
      <c r="K467" s="150"/>
      <c r="L467" s="150"/>
      <c r="M467" s="150"/>
      <c r="N467" s="153"/>
      <c r="O467" s="153"/>
      <c r="P467" s="303"/>
      <c r="Q467" s="303"/>
      <c r="R467" s="240"/>
    </row>
    <row r="468" spans="1:18" s="34" customFormat="1" ht="16.5" customHeight="1">
      <c r="A468" s="119"/>
      <c r="B468" s="28" t="s">
        <v>361</v>
      </c>
      <c r="C468" s="23" t="s">
        <v>362</v>
      </c>
      <c r="D468" s="80">
        <v>11638</v>
      </c>
      <c r="E468" s="80"/>
      <c r="F468" s="80"/>
      <c r="G468" s="153">
        <f t="shared" si="121"/>
        <v>11638</v>
      </c>
      <c r="H468" s="80">
        <f t="shared" si="122"/>
        <v>11638</v>
      </c>
      <c r="I468" s="80"/>
      <c r="J468" s="149">
        <f t="shared" si="123"/>
        <v>11638</v>
      </c>
      <c r="K468" s="150"/>
      <c r="L468" s="150"/>
      <c r="M468" s="150"/>
      <c r="N468" s="153"/>
      <c r="O468" s="153"/>
      <c r="P468" s="303"/>
      <c r="Q468" s="303"/>
      <c r="R468" s="240"/>
    </row>
    <row r="469" spans="1:18" s="34" customFormat="1" ht="16.5" customHeight="1">
      <c r="A469" s="119"/>
      <c r="B469" s="28" t="s">
        <v>551</v>
      </c>
      <c r="C469" s="22" t="s">
        <v>984</v>
      </c>
      <c r="D469" s="80">
        <v>1000</v>
      </c>
      <c r="E469" s="80"/>
      <c r="F469" s="80"/>
      <c r="G469" s="153">
        <f t="shared" si="121"/>
        <v>1000</v>
      </c>
      <c r="H469" s="80">
        <f t="shared" si="122"/>
        <v>1000</v>
      </c>
      <c r="I469" s="80"/>
      <c r="J469" s="149">
        <f t="shared" si="123"/>
        <v>1000</v>
      </c>
      <c r="K469" s="150"/>
      <c r="L469" s="150"/>
      <c r="M469" s="150"/>
      <c r="N469" s="153"/>
      <c r="O469" s="153"/>
      <c r="P469" s="303"/>
      <c r="Q469" s="303"/>
      <c r="R469" s="240"/>
    </row>
    <row r="470" spans="1:18" s="34" customFormat="1" ht="17.25" customHeight="1">
      <c r="A470" s="105" t="s">
        <v>452</v>
      </c>
      <c r="B470" s="121"/>
      <c r="C470" s="65" t="s">
        <v>544</v>
      </c>
      <c r="D470" s="147">
        <f>SUM(D471:D488)</f>
        <v>405355</v>
      </c>
      <c r="E470" s="147">
        <f aca="true" t="shared" si="124" ref="E470:R470">SUM(E471:E488)</f>
        <v>0</v>
      </c>
      <c r="F470" s="147">
        <f t="shared" si="124"/>
        <v>0</v>
      </c>
      <c r="G470" s="147">
        <f t="shared" si="124"/>
        <v>405355</v>
      </c>
      <c r="H470" s="147">
        <f t="shared" si="124"/>
        <v>392355</v>
      </c>
      <c r="I470" s="147">
        <f t="shared" si="124"/>
        <v>315751</v>
      </c>
      <c r="J470" s="147">
        <f t="shared" si="124"/>
        <v>76604</v>
      </c>
      <c r="K470" s="147">
        <f t="shared" si="124"/>
        <v>0</v>
      </c>
      <c r="L470" s="147">
        <f t="shared" si="124"/>
        <v>0</v>
      </c>
      <c r="M470" s="147">
        <f t="shared" si="124"/>
        <v>0</v>
      </c>
      <c r="N470" s="147">
        <f t="shared" si="124"/>
        <v>0</v>
      </c>
      <c r="O470" s="147">
        <f t="shared" si="124"/>
        <v>0</v>
      </c>
      <c r="P470" s="147">
        <f t="shared" si="124"/>
        <v>13000</v>
      </c>
      <c r="Q470" s="147">
        <f t="shared" si="124"/>
        <v>13000</v>
      </c>
      <c r="R470" s="147">
        <f t="shared" si="124"/>
        <v>0</v>
      </c>
    </row>
    <row r="471" spans="1:18" s="34" customFormat="1" ht="15.75" customHeight="1">
      <c r="A471" s="104"/>
      <c r="B471" s="124" t="s">
        <v>342</v>
      </c>
      <c r="C471" s="22" t="s">
        <v>343</v>
      </c>
      <c r="D471" s="153">
        <v>244634</v>
      </c>
      <c r="E471" s="153"/>
      <c r="F471" s="153"/>
      <c r="G471" s="153">
        <f>D471+E471-F471</f>
        <v>244634</v>
      </c>
      <c r="H471" s="153">
        <f>G471</f>
        <v>244634</v>
      </c>
      <c r="I471" s="153">
        <f>H471</f>
        <v>244634</v>
      </c>
      <c r="J471" s="150"/>
      <c r="K471" s="150"/>
      <c r="L471" s="150"/>
      <c r="M471" s="150"/>
      <c r="N471" s="153"/>
      <c r="O471" s="153"/>
      <c r="P471" s="303"/>
      <c r="Q471" s="303"/>
      <c r="R471" s="240"/>
    </row>
    <row r="472" spans="1:18" s="34" customFormat="1" ht="18" customHeight="1">
      <c r="A472" s="104"/>
      <c r="B472" s="124" t="s">
        <v>346</v>
      </c>
      <c r="C472" s="22" t="s">
        <v>660</v>
      </c>
      <c r="D472" s="153">
        <v>23709</v>
      </c>
      <c r="E472" s="153"/>
      <c r="F472" s="153"/>
      <c r="G472" s="153">
        <f aca="true" t="shared" si="125" ref="G472:G488">D472+E472-F472</f>
        <v>23709</v>
      </c>
      <c r="H472" s="153">
        <f aca="true" t="shared" si="126" ref="H472:H487">G472</f>
        <v>23709</v>
      </c>
      <c r="I472" s="153">
        <f>H472</f>
        <v>23709</v>
      </c>
      <c r="J472" s="150"/>
      <c r="K472" s="150"/>
      <c r="L472" s="150"/>
      <c r="M472" s="150"/>
      <c r="N472" s="153"/>
      <c r="O472" s="153"/>
      <c r="P472" s="303"/>
      <c r="Q472" s="303"/>
      <c r="R472" s="240"/>
    </row>
    <row r="473" spans="1:18" s="34" customFormat="1" ht="18" customHeight="1">
      <c r="A473" s="104"/>
      <c r="B473" s="124" t="s">
        <v>372</v>
      </c>
      <c r="C473" s="22" t="s">
        <v>17</v>
      </c>
      <c r="D473" s="153">
        <v>39137</v>
      </c>
      <c r="E473" s="153"/>
      <c r="F473" s="153"/>
      <c r="G473" s="153">
        <f t="shared" si="125"/>
        <v>39137</v>
      </c>
      <c r="H473" s="153">
        <f t="shared" si="126"/>
        <v>39137</v>
      </c>
      <c r="I473" s="153">
        <f>H473</f>
        <v>39137</v>
      </c>
      <c r="J473" s="150"/>
      <c r="K473" s="150"/>
      <c r="L473" s="150"/>
      <c r="M473" s="150"/>
      <c r="N473" s="153"/>
      <c r="O473" s="153"/>
      <c r="P473" s="303"/>
      <c r="Q473" s="303"/>
      <c r="R473" s="240"/>
    </row>
    <row r="474" spans="1:18" s="34" customFormat="1" ht="16.5" customHeight="1">
      <c r="A474" s="104"/>
      <c r="B474" s="124" t="s">
        <v>348</v>
      </c>
      <c r="C474" s="22" t="s">
        <v>306</v>
      </c>
      <c r="D474" s="153">
        <v>6271</v>
      </c>
      <c r="E474" s="153"/>
      <c r="F474" s="153"/>
      <c r="G474" s="153">
        <f t="shared" si="125"/>
        <v>6271</v>
      </c>
      <c r="H474" s="153">
        <f t="shared" si="126"/>
        <v>6271</v>
      </c>
      <c r="I474" s="153">
        <f>H474</f>
        <v>6271</v>
      </c>
      <c r="J474" s="150"/>
      <c r="K474" s="150"/>
      <c r="L474" s="150"/>
      <c r="M474" s="150"/>
      <c r="N474" s="153"/>
      <c r="O474" s="153"/>
      <c r="P474" s="303"/>
      <c r="Q474" s="303"/>
      <c r="R474" s="240"/>
    </row>
    <row r="475" spans="1:18" s="34" customFormat="1" ht="16.5" customHeight="1">
      <c r="A475" s="107"/>
      <c r="B475" s="28" t="s">
        <v>865</v>
      </c>
      <c r="C475" s="23" t="s">
        <v>866</v>
      </c>
      <c r="D475" s="80">
        <v>2000</v>
      </c>
      <c r="E475" s="80"/>
      <c r="F475" s="80"/>
      <c r="G475" s="153">
        <f t="shared" si="125"/>
        <v>2000</v>
      </c>
      <c r="H475" s="153">
        <f t="shared" si="126"/>
        <v>2000</v>
      </c>
      <c r="I475" s="153">
        <f>H475</f>
        <v>2000</v>
      </c>
      <c r="J475" s="150"/>
      <c r="K475" s="150"/>
      <c r="L475" s="150"/>
      <c r="M475" s="150"/>
      <c r="N475" s="153"/>
      <c r="O475" s="153"/>
      <c r="P475" s="303"/>
      <c r="Q475" s="303"/>
      <c r="R475" s="240"/>
    </row>
    <row r="476" spans="1:18" s="34" customFormat="1" ht="15.75" customHeight="1">
      <c r="A476" s="107"/>
      <c r="B476" s="28" t="s">
        <v>350</v>
      </c>
      <c r="C476" s="23" t="s">
        <v>475</v>
      </c>
      <c r="D476" s="80">
        <v>22610</v>
      </c>
      <c r="E476" s="80"/>
      <c r="F476" s="80"/>
      <c r="G476" s="153">
        <f t="shared" si="125"/>
        <v>22610</v>
      </c>
      <c r="H476" s="153">
        <f t="shared" si="126"/>
        <v>22610</v>
      </c>
      <c r="I476" s="80"/>
      <c r="J476" s="150">
        <f>H476</f>
        <v>22610</v>
      </c>
      <c r="K476" s="150"/>
      <c r="L476" s="150"/>
      <c r="M476" s="150"/>
      <c r="N476" s="153"/>
      <c r="O476" s="153"/>
      <c r="P476" s="303"/>
      <c r="Q476" s="303"/>
      <c r="R476" s="240"/>
    </row>
    <row r="477" spans="1:18" s="34" customFormat="1" ht="15.75" customHeight="1">
      <c r="A477" s="107"/>
      <c r="B477" s="28" t="s">
        <v>352</v>
      </c>
      <c r="C477" s="23" t="s">
        <v>441</v>
      </c>
      <c r="D477" s="80">
        <v>12828</v>
      </c>
      <c r="E477" s="80"/>
      <c r="F477" s="80"/>
      <c r="G477" s="153">
        <f t="shared" si="125"/>
        <v>12828</v>
      </c>
      <c r="H477" s="153">
        <f t="shared" si="126"/>
        <v>12828</v>
      </c>
      <c r="I477" s="80"/>
      <c r="J477" s="150">
        <f aca="true" t="shared" si="127" ref="J477:J487">H477</f>
        <v>12828</v>
      </c>
      <c r="K477" s="150"/>
      <c r="L477" s="150"/>
      <c r="M477" s="150"/>
      <c r="N477" s="153"/>
      <c r="O477" s="153"/>
      <c r="P477" s="303"/>
      <c r="Q477" s="303"/>
      <c r="R477" s="240"/>
    </row>
    <row r="478" spans="1:18" s="34" customFormat="1" ht="15.75" customHeight="1">
      <c r="A478" s="107"/>
      <c r="B478" s="28" t="s">
        <v>425</v>
      </c>
      <c r="C478" s="23" t="s">
        <v>429</v>
      </c>
      <c r="D478" s="80">
        <v>160</v>
      </c>
      <c r="E478" s="80"/>
      <c r="F478" s="80"/>
      <c r="G478" s="153">
        <f t="shared" si="125"/>
        <v>160</v>
      </c>
      <c r="H478" s="153">
        <f t="shared" si="126"/>
        <v>160</v>
      </c>
      <c r="I478" s="80"/>
      <c r="J478" s="150">
        <f t="shared" si="127"/>
        <v>160</v>
      </c>
      <c r="K478" s="150"/>
      <c r="L478" s="150"/>
      <c r="M478" s="150"/>
      <c r="N478" s="153"/>
      <c r="O478" s="153"/>
      <c r="P478" s="303"/>
      <c r="Q478" s="303"/>
      <c r="R478" s="240"/>
    </row>
    <row r="479" spans="1:18" s="34" customFormat="1" ht="15.75" customHeight="1">
      <c r="A479" s="107"/>
      <c r="B479" s="28" t="s">
        <v>355</v>
      </c>
      <c r="C479" s="23" t="s">
        <v>443</v>
      </c>
      <c r="D479" s="80">
        <v>18640</v>
      </c>
      <c r="E479" s="80"/>
      <c r="F479" s="80"/>
      <c r="G479" s="153">
        <f t="shared" si="125"/>
        <v>18640</v>
      </c>
      <c r="H479" s="153">
        <f t="shared" si="126"/>
        <v>18640</v>
      </c>
      <c r="I479" s="80"/>
      <c r="J479" s="150">
        <f t="shared" si="127"/>
        <v>18640</v>
      </c>
      <c r="K479" s="150"/>
      <c r="L479" s="150"/>
      <c r="M479" s="150"/>
      <c r="N479" s="153"/>
      <c r="O479" s="153"/>
      <c r="P479" s="303"/>
      <c r="Q479" s="303"/>
      <c r="R479" s="240"/>
    </row>
    <row r="480" spans="1:18" s="34" customFormat="1" ht="15.75" customHeight="1">
      <c r="A480" s="107"/>
      <c r="B480" s="28" t="s">
        <v>867</v>
      </c>
      <c r="C480" s="23" t="s">
        <v>868</v>
      </c>
      <c r="D480" s="80">
        <v>396</v>
      </c>
      <c r="E480" s="80"/>
      <c r="F480" s="80"/>
      <c r="G480" s="153">
        <f t="shared" si="125"/>
        <v>396</v>
      </c>
      <c r="H480" s="153">
        <f t="shared" si="126"/>
        <v>396</v>
      </c>
      <c r="I480" s="80"/>
      <c r="J480" s="150">
        <f t="shared" si="127"/>
        <v>396</v>
      </c>
      <c r="K480" s="150"/>
      <c r="L480" s="150"/>
      <c r="M480" s="150"/>
      <c r="N480" s="153"/>
      <c r="O480" s="153"/>
      <c r="P480" s="303"/>
      <c r="Q480" s="303"/>
      <c r="R480" s="240"/>
    </row>
    <row r="481" spans="1:18" s="34" customFormat="1" ht="15.75" customHeight="1">
      <c r="A481" s="107"/>
      <c r="B481" s="28" t="s">
        <v>568</v>
      </c>
      <c r="C481" s="22" t="s">
        <v>570</v>
      </c>
      <c r="D481" s="80">
        <v>1757</v>
      </c>
      <c r="E481" s="80"/>
      <c r="F481" s="80"/>
      <c r="G481" s="153">
        <f t="shared" si="125"/>
        <v>1757</v>
      </c>
      <c r="H481" s="153">
        <f t="shared" si="126"/>
        <v>1757</v>
      </c>
      <c r="I481" s="80"/>
      <c r="J481" s="150">
        <f t="shared" si="127"/>
        <v>1757</v>
      </c>
      <c r="K481" s="150"/>
      <c r="L481" s="150"/>
      <c r="M481" s="150"/>
      <c r="N481" s="153"/>
      <c r="O481" s="153"/>
      <c r="P481" s="303"/>
      <c r="Q481" s="303"/>
      <c r="R481" s="240"/>
    </row>
    <row r="482" spans="1:18" s="34" customFormat="1" ht="15.75" customHeight="1">
      <c r="A482" s="107"/>
      <c r="B482" s="28" t="s">
        <v>550</v>
      </c>
      <c r="C482" s="22" t="s">
        <v>554</v>
      </c>
      <c r="D482" s="80">
        <v>3963</v>
      </c>
      <c r="E482" s="80"/>
      <c r="F482" s="80"/>
      <c r="G482" s="153">
        <f t="shared" si="125"/>
        <v>3963</v>
      </c>
      <c r="H482" s="153">
        <f t="shared" si="126"/>
        <v>3963</v>
      </c>
      <c r="I482" s="80"/>
      <c r="J482" s="150">
        <f t="shared" si="127"/>
        <v>3963</v>
      </c>
      <c r="K482" s="150"/>
      <c r="L482" s="150"/>
      <c r="M482" s="150"/>
      <c r="N482" s="153"/>
      <c r="O482" s="153"/>
      <c r="P482" s="303"/>
      <c r="Q482" s="303"/>
      <c r="R482" s="240"/>
    </row>
    <row r="483" spans="1:18" s="34" customFormat="1" ht="15" customHeight="1">
      <c r="A483" s="107"/>
      <c r="B483" s="28" t="s">
        <v>357</v>
      </c>
      <c r="C483" s="23" t="s">
        <v>358</v>
      </c>
      <c r="D483" s="80">
        <v>1200</v>
      </c>
      <c r="E483" s="80"/>
      <c r="F483" s="80"/>
      <c r="G483" s="153">
        <f t="shared" si="125"/>
        <v>1200</v>
      </c>
      <c r="H483" s="153">
        <f t="shared" si="126"/>
        <v>1200</v>
      </c>
      <c r="I483" s="80"/>
      <c r="J483" s="150">
        <f t="shared" si="127"/>
        <v>1200</v>
      </c>
      <c r="K483" s="150"/>
      <c r="L483" s="150"/>
      <c r="M483" s="150"/>
      <c r="N483" s="153"/>
      <c r="O483" s="153"/>
      <c r="P483" s="303"/>
      <c r="Q483" s="303"/>
      <c r="R483" s="240"/>
    </row>
    <row r="484" spans="1:18" s="34" customFormat="1" ht="15" customHeight="1">
      <c r="A484" s="107"/>
      <c r="B484" s="28" t="s">
        <v>361</v>
      </c>
      <c r="C484" s="23" t="s">
        <v>362</v>
      </c>
      <c r="D484" s="80">
        <v>8800</v>
      </c>
      <c r="E484" s="80"/>
      <c r="F484" s="80"/>
      <c r="G484" s="153">
        <f t="shared" si="125"/>
        <v>8800</v>
      </c>
      <c r="H484" s="153">
        <f t="shared" si="126"/>
        <v>8800</v>
      </c>
      <c r="I484" s="80"/>
      <c r="J484" s="150">
        <f t="shared" si="127"/>
        <v>8800</v>
      </c>
      <c r="K484" s="150"/>
      <c r="L484" s="150"/>
      <c r="M484" s="150"/>
      <c r="N484" s="153"/>
      <c r="O484" s="153"/>
      <c r="P484" s="303"/>
      <c r="Q484" s="303"/>
      <c r="R484" s="240"/>
    </row>
    <row r="485" spans="1:18" s="34" customFormat="1" ht="14.25" customHeight="1">
      <c r="A485" s="107"/>
      <c r="B485" s="28" t="s">
        <v>551</v>
      </c>
      <c r="C485" s="22" t="s">
        <v>984</v>
      </c>
      <c r="D485" s="80">
        <v>3600</v>
      </c>
      <c r="E485" s="80"/>
      <c r="F485" s="80"/>
      <c r="G485" s="153">
        <f t="shared" si="125"/>
        <v>3600</v>
      </c>
      <c r="H485" s="153">
        <f t="shared" si="126"/>
        <v>3600</v>
      </c>
      <c r="I485" s="80"/>
      <c r="J485" s="150">
        <f t="shared" si="127"/>
        <v>3600</v>
      </c>
      <c r="K485" s="150"/>
      <c r="L485" s="150"/>
      <c r="M485" s="150"/>
      <c r="N485" s="153"/>
      <c r="O485" s="153"/>
      <c r="P485" s="303"/>
      <c r="Q485" s="303"/>
      <c r="R485" s="240"/>
    </row>
    <row r="486" spans="1:18" s="34" customFormat="1" ht="14.25" customHeight="1">
      <c r="A486" s="107"/>
      <c r="B486" s="28" t="s">
        <v>552</v>
      </c>
      <c r="C486" s="22" t="s">
        <v>566</v>
      </c>
      <c r="D486" s="80">
        <v>600</v>
      </c>
      <c r="E486" s="80"/>
      <c r="F486" s="80"/>
      <c r="G486" s="153">
        <f t="shared" si="125"/>
        <v>600</v>
      </c>
      <c r="H486" s="153">
        <f t="shared" si="126"/>
        <v>600</v>
      </c>
      <c r="I486" s="80"/>
      <c r="J486" s="150">
        <f t="shared" si="127"/>
        <v>600</v>
      </c>
      <c r="K486" s="150"/>
      <c r="L486" s="150"/>
      <c r="M486" s="150"/>
      <c r="N486" s="153"/>
      <c r="O486" s="153"/>
      <c r="P486" s="303"/>
      <c r="Q486" s="303"/>
      <c r="R486" s="240"/>
    </row>
    <row r="487" spans="1:18" s="34" customFormat="1" ht="14.25" customHeight="1">
      <c r="A487" s="107"/>
      <c r="B487" s="28" t="s">
        <v>553</v>
      </c>
      <c r="C487" s="22" t="s">
        <v>567</v>
      </c>
      <c r="D487" s="80">
        <v>2050</v>
      </c>
      <c r="E487" s="80"/>
      <c r="F487" s="80"/>
      <c r="G487" s="153">
        <f t="shared" si="125"/>
        <v>2050</v>
      </c>
      <c r="H487" s="153">
        <f t="shared" si="126"/>
        <v>2050</v>
      </c>
      <c r="I487" s="80"/>
      <c r="J487" s="150">
        <f t="shared" si="127"/>
        <v>2050</v>
      </c>
      <c r="K487" s="150"/>
      <c r="L487" s="150"/>
      <c r="M487" s="150"/>
      <c r="N487" s="153"/>
      <c r="O487" s="153"/>
      <c r="P487" s="303"/>
      <c r="Q487" s="303"/>
      <c r="R487" s="240"/>
    </row>
    <row r="488" spans="1:18" s="34" customFormat="1" ht="21.75" customHeight="1">
      <c r="A488" s="107"/>
      <c r="B488" s="28" t="s">
        <v>378</v>
      </c>
      <c r="C488" s="22" t="s">
        <v>506</v>
      </c>
      <c r="D488" s="80">
        <v>13000</v>
      </c>
      <c r="E488" s="80"/>
      <c r="F488" s="80"/>
      <c r="G488" s="153">
        <f t="shared" si="125"/>
        <v>13000</v>
      </c>
      <c r="H488" s="153"/>
      <c r="I488" s="80"/>
      <c r="J488" s="150"/>
      <c r="K488" s="150"/>
      <c r="L488" s="150"/>
      <c r="M488" s="150"/>
      <c r="N488" s="153"/>
      <c r="O488" s="153"/>
      <c r="P488" s="303">
        <f>G488</f>
        <v>13000</v>
      </c>
      <c r="Q488" s="303">
        <f>P488</f>
        <v>13000</v>
      </c>
      <c r="R488" s="240"/>
    </row>
    <row r="489" spans="1:18" s="33" customFormat="1" ht="37.5" customHeight="1">
      <c r="A489" s="105" t="s">
        <v>608</v>
      </c>
      <c r="B489" s="122"/>
      <c r="C489" s="64" t="s">
        <v>609</v>
      </c>
      <c r="D489" s="147">
        <f aca="true" t="shared" si="128" ref="D489:K489">SUM(D490:D496)</f>
        <v>46700</v>
      </c>
      <c r="E489" s="147">
        <f t="shared" si="128"/>
        <v>0</v>
      </c>
      <c r="F489" s="147">
        <f t="shared" si="128"/>
        <v>0</v>
      </c>
      <c r="G489" s="147">
        <f t="shared" si="128"/>
        <v>46700</v>
      </c>
      <c r="H489" s="147">
        <f t="shared" si="128"/>
        <v>46700</v>
      </c>
      <c r="I489" s="147">
        <f t="shared" si="128"/>
        <v>35202</v>
      </c>
      <c r="J489" s="147">
        <f t="shared" si="128"/>
        <v>11498</v>
      </c>
      <c r="K489" s="147">
        <f t="shared" si="128"/>
        <v>0</v>
      </c>
      <c r="L489" s="147">
        <f aca="true" t="shared" si="129" ref="L489:R489">SUM(L490:L496)</f>
        <v>0</v>
      </c>
      <c r="M489" s="147">
        <f t="shared" si="129"/>
        <v>0</v>
      </c>
      <c r="N489" s="147">
        <f t="shared" si="129"/>
        <v>0</v>
      </c>
      <c r="O489" s="147"/>
      <c r="P489" s="147">
        <f t="shared" si="129"/>
        <v>0</v>
      </c>
      <c r="Q489" s="147">
        <f t="shared" si="129"/>
        <v>0</v>
      </c>
      <c r="R489" s="148">
        <f t="shared" si="129"/>
        <v>0</v>
      </c>
    </row>
    <row r="490" spans="1:18" s="33" customFormat="1" ht="18.75" customHeight="1">
      <c r="A490" s="119"/>
      <c r="B490" s="28" t="s">
        <v>342</v>
      </c>
      <c r="C490" s="22" t="s">
        <v>343</v>
      </c>
      <c r="D490" s="80">
        <v>29899</v>
      </c>
      <c r="E490" s="80"/>
      <c r="F490" s="80"/>
      <c r="G490" s="153">
        <f>D490+E490-F490</f>
        <v>29899</v>
      </c>
      <c r="H490" s="80">
        <f>G490</f>
        <v>29899</v>
      </c>
      <c r="I490" s="80">
        <f>H490</f>
        <v>29899</v>
      </c>
      <c r="J490" s="80"/>
      <c r="K490" s="153"/>
      <c r="L490" s="153"/>
      <c r="M490" s="153"/>
      <c r="N490" s="153"/>
      <c r="O490" s="153"/>
      <c r="P490" s="303"/>
      <c r="Q490" s="303"/>
      <c r="R490" s="240"/>
    </row>
    <row r="491" spans="1:18" s="33" customFormat="1" ht="14.25" customHeight="1">
      <c r="A491" s="119"/>
      <c r="B491" s="28" t="s">
        <v>372</v>
      </c>
      <c r="C491" s="22" t="s">
        <v>17</v>
      </c>
      <c r="D491" s="80">
        <v>4571</v>
      </c>
      <c r="E491" s="80"/>
      <c r="F491" s="80"/>
      <c r="G491" s="153">
        <f aca="true" t="shared" si="130" ref="G491:G496">D491+E491-F491</f>
        <v>4571</v>
      </c>
      <c r="H491" s="80">
        <f aca="true" t="shared" si="131" ref="H491:H496">G491</f>
        <v>4571</v>
      </c>
      <c r="I491" s="80">
        <f>H491</f>
        <v>4571</v>
      </c>
      <c r="J491" s="80"/>
      <c r="K491" s="153"/>
      <c r="L491" s="153"/>
      <c r="M491" s="153"/>
      <c r="N491" s="153"/>
      <c r="O491" s="153"/>
      <c r="P491" s="303"/>
      <c r="Q491" s="303"/>
      <c r="R491" s="240"/>
    </row>
    <row r="492" spans="1:18" s="33" customFormat="1" ht="13.5" customHeight="1">
      <c r="A492" s="119"/>
      <c r="B492" s="28" t="s">
        <v>348</v>
      </c>
      <c r="C492" s="22" t="s">
        <v>306</v>
      </c>
      <c r="D492" s="80">
        <v>732</v>
      </c>
      <c r="E492" s="80"/>
      <c r="F492" s="80"/>
      <c r="G492" s="153">
        <f t="shared" si="130"/>
        <v>732</v>
      </c>
      <c r="H492" s="80">
        <f t="shared" si="131"/>
        <v>732</v>
      </c>
      <c r="I492" s="80">
        <f>H492</f>
        <v>732</v>
      </c>
      <c r="J492" s="80"/>
      <c r="K492" s="153"/>
      <c r="L492" s="153"/>
      <c r="M492" s="153"/>
      <c r="N492" s="153"/>
      <c r="O492" s="153"/>
      <c r="P492" s="303"/>
      <c r="Q492" s="303"/>
      <c r="R492" s="240"/>
    </row>
    <row r="493" spans="1:18" s="34" customFormat="1" ht="14.25" customHeight="1">
      <c r="A493" s="107"/>
      <c r="B493" s="28" t="s">
        <v>350</v>
      </c>
      <c r="C493" s="23" t="s">
        <v>351</v>
      </c>
      <c r="D493" s="80">
        <v>500</v>
      </c>
      <c r="E493" s="80"/>
      <c r="F493" s="80"/>
      <c r="G493" s="153">
        <f t="shared" si="130"/>
        <v>500</v>
      </c>
      <c r="H493" s="80">
        <f t="shared" si="131"/>
        <v>500</v>
      </c>
      <c r="I493" s="80"/>
      <c r="J493" s="80">
        <f>H493</f>
        <v>500</v>
      </c>
      <c r="K493" s="153"/>
      <c r="L493" s="153"/>
      <c r="M493" s="153"/>
      <c r="N493" s="153"/>
      <c r="O493" s="153"/>
      <c r="P493" s="303"/>
      <c r="Q493" s="303"/>
      <c r="R493" s="240"/>
    </row>
    <row r="494" spans="1:18" s="34" customFormat="1" ht="14.25" customHeight="1">
      <c r="A494" s="107"/>
      <c r="B494" s="28" t="s">
        <v>352</v>
      </c>
      <c r="C494" s="23" t="s">
        <v>441</v>
      </c>
      <c r="D494" s="80">
        <v>4848</v>
      </c>
      <c r="E494" s="80"/>
      <c r="F494" s="80"/>
      <c r="G494" s="153">
        <f t="shared" si="130"/>
        <v>4848</v>
      </c>
      <c r="H494" s="80">
        <f t="shared" si="131"/>
        <v>4848</v>
      </c>
      <c r="I494" s="80"/>
      <c r="J494" s="80">
        <f>H494</f>
        <v>4848</v>
      </c>
      <c r="K494" s="153"/>
      <c r="L494" s="153"/>
      <c r="M494" s="153"/>
      <c r="N494" s="153"/>
      <c r="O494" s="153"/>
      <c r="P494" s="303"/>
      <c r="Q494" s="303"/>
      <c r="R494" s="240"/>
    </row>
    <row r="495" spans="1:18" s="34" customFormat="1" ht="14.25" customHeight="1">
      <c r="A495" s="107"/>
      <c r="B495" s="28" t="s">
        <v>355</v>
      </c>
      <c r="C495" s="23" t="s">
        <v>443</v>
      </c>
      <c r="D495" s="80">
        <v>5325</v>
      </c>
      <c r="E495" s="80"/>
      <c r="F495" s="80"/>
      <c r="G495" s="153">
        <f t="shared" si="130"/>
        <v>5325</v>
      </c>
      <c r="H495" s="80">
        <f t="shared" si="131"/>
        <v>5325</v>
      </c>
      <c r="I495" s="80"/>
      <c r="J495" s="80">
        <f>H495</f>
        <v>5325</v>
      </c>
      <c r="K495" s="153"/>
      <c r="L495" s="153"/>
      <c r="M495" s="153"/>
      <c r="N495" s="153"/>
      <c r="O495" s="153"/>
      <c r="P495" s="303"/>
      <c r="Q495" s="303"/>
      <c r="R495" s="240"/>
    </row>
    <row r="496" spans="1:18" s="34" customFormat="1" ht="14.25" customHeight="1">
      <c r="A496" s="107"/>
      <c r="B496" s="28" t="s">
        <v>361</v>
      </c>
      <c r="C496" s="23" t="s">
        <v>362</v>
      </c>
      <c r="D496" s="80">
        <v>825</v>
      </c>
      <c r="E496" s="80"/>
      <c r="F496" s="80"/>
      <c r="G496" s="153">
        <f t="shared" si="130"/>
        <v>825</v>
      </c>
      <c r="H496" s="80">
        <f t="shared" si="131"/>
        <v>825</v>
      </c>
      <c r="I496" s="80"/>
      <c r="J496" s="80">
        <f>H496</f>
        <v>825</v>
      </c>
      <c r="K496" s="153"/>
      <c r="L496" s="153"/>
      <c r="M496" s="153"/>
      <c r="N496" s="153"/>
      <c r="O496" s="153"/>
      <c r="P496" s="303"/>
      <c r="Q496" s="303"/>
      <c r="R496" s="240"/>
    </row>
    <row r="497" spans="1:18" s="34" customFormat="1" ht="18.75" customHeight="1">
      <c r="A497" s="105" t="s">
        <v>454</v>
      </c>
      <c r="B497" s="126"/>
      <c r="C497" s="65" t="s">
        <v>421</v>
      </c>
      <c r="D497" s="147">
        <f>SUM(D498:D504)</f>
        <v>63732</v>
      </c>
      <c r="E497" s="147">
        <f>SUM(E498:E504)</f>
        <v>0</v>
      </c>
      <c r="F497" s="147">
        <f>SUM(F498:F504)</f>
        <v>0</v>
      </c>
      <c r="G497" s="147">
        <f>SUM(G498:G504)</f>
        <v>63732</v>
      </c>
      <c r="H497" s="147">
        <f aca="true" t="shared" si="132" ref="H497:R497">SUM(H498:H504)</f>
        <v>63732</v>
      </c>
      <c r="I497" s="147">
        <f t="shared" si="132"/>
        <v>7714</v>
      </c>
      <c r="J497" s="147">
        <f t="shared" si="132"/>
        <v>56018</v>
      </c>
      <c r="K497" s="147">
        <f t="shared" si="132"/>
        <v>0</v>
      </c>
      <c r="L497" s="147">
        <f t="shared" si="132"/>
        <v>0</v>
      </c>
      <c r="M497" s="147">
        <f t="shared" si="132"/>
        <v>0</v>
      </c>
      <c r="N497" s="147">
        <f t="shared" si="132"/>
        <v>0</v>
      </c>
      <c r="O497" s="147"/>
      <c r="P497" s="147">
        <f t="shared" si="132"/>
        <v>0</v>
      </c>
      <c r="Q497" s="147">
        <f t="shared" si="132"/>
        <v>0</v>
      </c>
      <c r="R497" s="148">
        <f t="shared" si="132"/>
        <v>0</v>
      </c>
    </row>
    <row r="498" spans="1:18" s="34" customFormat="1" ht="14.25" customHeight="1">
      <c r="A498" s="119"/>
      <c r="B498" s="26" t="s">
        <v>342</v>
      </c>
      <c r="C498" s="22" t="s">
        <v>343</v>
      </c>
      <c r="D498" s="80">
        <v>6790</v>
      </c>
      <c r="E498" s="80"/>
      <c r="F498" s="80"/>
      <c r="G498" s="158">
        <f aca="true" t="shared" si="133" ref="G498:G504">D498+E498-F498</f>
        <v>6790</v>
      </c>
      <c r="H498" s="158">
        <f aca="true" t="shared" si="134" ref="H498:I500">G498</f>
        <v>6790</v>
      </c>
      <c r="I498" s="80">
        <f t="shared" si="134"/>
        <v>6790</v>
      </c>
      <c r="J498" s="80"/>
      <c r="K498" s="153"/>
      <c r="L498" s="153"/>
      <c r="M498" s="153"/>
      <c r="N498" s="153"/>
      <c r="O498" s="153"/>
      <c r="P498" s="303"/>
      <c r="Q498" s="303"/>
      <c r="R498" s="240"/>
    </row>
    <row r="499" spans="1:18" s="34" customFormat="1" ht="14.25" customHeight="1">
      <c r="A499" s="119"/>
      <c r="B499" s="26" t="s">
        <v>372</v>
      </c>
      <c r="C499" s="22" t="s">
        <v>17</v>
      </c>
      <c r="D499" s="80">
        <v>796</v>
      </c>
      <c r="E499" s="80"/>
      <c r="F499" s="80"/>
      <c r="G499" s="158">
        <f t="shared" si="133"/>
        <v>796</v>
      </c>
      <c r="H499" s="158">
        <f t="shared" si="134"/>
        <v>796</v>
      </c>
      <c r="I499" s="80">
        <f t="shared" si="134"/>
        <v>796</v>
      </c>
      <c r="J499" s="80"/>
      <c r="K499" s="153"/>
      <c r="L499" s="153"/>
      <c r="M499" s="153"/>
      <c r="N499" s="153"/>
      <c r="O499" s="153"/>
      <c r="P499" s="303"/>
      <c r="Q499" s="303"/>
      <c r="R499" s="240"/>
    </row>
    <row r="500" spans="1:18" s="34" customFormat="1" ht="14.25" customHeight="1">
      <c r="A500" s="119"/>
      <c r="B500" s="26" t="s">
        <v>348</v>
      </c>
      <c r="C500" s="22" t="s">
        <v>306</v>
      </c>
      <c r="D500" s="80">
        <v>128</v>
      </c>
      <c r="E500" s="80"/>
      <c r="F500" s="80"/>
      <c r="G500" s="158">
        <f t="shared" si="133"/>
        <v>128</v>
      </c>
      <c r="H500" s="158">
        <f t="shared" si="134"/>
        <v>128</v>
      </c>
      <c r="I500" s="80">
        <f t="shared" si="134"/>
        <v>128</v>
      </c>
      <c r="J500" s="80"/>
      <c r="K500" s="153"/>
      <c r="L500" s="153"/>
      <c r="M500" s="153"/>
      <c r="N500" s="153"/>
      <c r="O500" s="153"/>
      <c r="P500" s="303"/>
      <c r="Q500" s="303"/>
      <c r="R500" s="240"/>
    </row>
    <row r="501" spans="1:18" s="34" customFormat="1" ht="14.25" customHeight="1">
      <c r="A501" s="119"/>
      <c r="B501" s="26" t="s">
        <v>350</v>
      </c>
      <c r="C501" s="22" t="s">
        <v>351</v>
      </c>
      <c r="D501" s="80">
        <v>24150</v>
      </c>
      <c r="E501" s="80"/>
      <c r="F501" s="80"/>
      <c r="G501" s="158">
        <f t="shared" si="133"/>
        <v>24150</v>
      </c>
      <c r="H501" s="158">
        <f>G501</f>
        <v>24150</v>
      </c>
      <c r="I501" s="80"/>
      <c r="J501" s="80">
        <f>H501</f>
        <v>24150</v>
      </c>
      <c r="K501" s="153"/>
      <c r="L501" s="153"/>
      <c r="M501" s="153"/>
      <c r="N501" s="153"/>
      <c r="O501" s="153"/>
      <c r="P501" s="303"/>
      <c r="Q501" s="303"/>
      <c r="R501" s="240"/>
    </row>
    <row r="502" spans="1:18" s="34" customFormat="1" ht="14.25" customHeight="1">
      <c r="A502" s="119"/>
      <c r="B502" s="26" t="s">
        <v>352</v>
      </c>
      <c r="C502" s="23" t="s">
        <v>441</v>
      </c>
      <c r="D502" s="80">
        <v>12835</v>
      </c>
      <c r="E502" s="80"/>
      <c r="F502" s="80"/>
      <c r="G502" s="158">
        <f t="shared" si="133"/>
        <v>12835</v>
      </c>
      <c r="H502" s="158">
        <f>G502</f>
        <v>12835</v>
      </c>
      <c r="I502" s="80"/>
      <c r="J502" s="80">
        <f>H502</f>
        <v>12835</v>
      </c>
      <c r="K502" s="153"/>
      <c r="L502" s="153"/>
      <c r="M502" s="153"/>
      <c r="N502" s="153"/>
      <c r="O502" s="153"/>
      <c r="P502" s="303"/>
      <c r="Q502" s="303"/>
      <c r="R502" s="240"/>
    </row>
    <row r="503" spans="1:18" s="34" customFormat="1" ht="14.25" customHeight="1">
      <c r="A503" s="119"/>
      <c r="B503" s="26" t="s">
        <v>355</v>
      </c>
      <c r="C503" s="23" t="s">
        <v>443</v>
      </c>
      <c r="D503" s="80">
        <v>18283</v>
      </c>
      <c r="E503" s="80"/>
      <c r="F503" s="80"/>
      <c r="G503" s="158">
        <f t="shared" si="133"/>
        <v>18283</v>
      </c>
      <c r="H503" s="158">
        <f>G503</f>
        <v>18283</v>
      </c>
      <c r="I503" s="80"/>
      <c r="J503" s="80">
        <f>H503</f>
        <v>18283</v>
      </c>
      <c r="K503" s="153"/>
      <c r="L503" s="153"/>
      <c r="M503" s="153"/>
      <c r="N503" s="153"/>
      <c r="O503" s="153"/>
      <c r="P503" s="303"/>
      <c r="Q503" s="303"/>
      <c r="R503" s="240"/>
    </row>
    <row r="504" spans="1:18" s="34" customFormat="1" ht="14.25" customHeight="1">
      <c r="A504" s="119"/>
      <c r="B504" s="26" t="s">
        <v>550</v>
      </c>
      <c r="C504" s="23" t="s">
        <v>554</v>
      </c>
      <c r="D504" s="80">
        <v>750</v>
      </c>
      <c r="E504" s="80"/>
      <c r="F504" s="80"/>
      <c r="G504" s="158">
        <f t="shared" si="133"/>
        <v>750</v>
      </c>
      <c r="H504" s="158">
        <f>G504</f>
        <v>750</v>
      </c>
      <c r="I504" s="80"/>
      <c r="J504" s="80">
        <f>H504</f>
        <v>750</v>
      </c>
      <c r="K504" s="153"/>
      <c r="L504" s="153"/>
      <c r="M504" s="153"/>
      <c r="N504" s="153"/>
      <c r="O504" s="153"/>
      <c r="P504" s="303"/>
      <c r="Q504" s="303"/>
      <c r="R504" s="240"/>
    </row>
    <row r="505" spans="1:18" s="34" customFormat="1" ht="27.75" customHeight="1">
      <c r="A505" s="120" t="s">
        <v>535</v>
      </c>
      <c r="B505" s="125"/>
      <c r="C505" s="59" t="s">
        <v>138</v>
      </c>
      <c r="D505" s="151">
        <f aca="true" t="shared" si="135" ref="D505:N505">D506+D508+D518+D561</f>
        <v>3432938</v>
      </c>
      <c r="E505" s="151">
        <f t="shared" si="135"/>
        <v>5975</v>
      </c>
      <c r="F505" s="151">
        <f t="shared" si="135"/>
        <v>5975</v>
      </c>
      <c r="G505" s="151">
        <f t="shared" si="135"/>
        <v>3432938</v>
      </c>
      <c r="H505" s="151">
        <f t="shared" si="135"/>
        <v>3421188</v>
      </c>
      <c r="I505" s="151">
        <f t="shared" si="135"/>
        <v>1255716</v>
      </c>
      <c r="J505" s="151">
        <f t="shared" si="135"/>
        <v>161686</v>
      </c>
      <c r="K505" s="151">
        <f t="shared" si="135"/>
        <v>34770</v>
      </c>
      <c r="L505" s="151">
        <f t="shared" si="135"/>
        <v>2000</v>
      </c>
      <c r="M505" s="151">
        <f t="shared" si="135"/>
        <v>1967016</v>
      </c>
      <c r="N505" s="151">
        <f t="shared" si="135"/>
        <v>0</v>
      </c>
      <c r="O505" s="151"/>
      <c r="P505" s="151">
        <f>P506+P508+P518+P561</f>
        <v>11750</v>
      </c>
      <c r="Q505" s="151">
        <f>Q506+Q508+Q518+Q561</f>
        <v>11750</v>
      </c>
      <c r="R505" s="152">
        <f>R506+R508+R518+R561</f>
        <v>0</v>
      </c>
    </row>
    <row r="506" spans="1:18" s="34" customFormat="1" ht="29.25" customHeight="1">
      <c r="A506" s="105" t="s">
        <v>546</v>
      </c>
      <c r="B506" s="126"/>
      <c r="C506" s="65" t="s">
        <v>136</v>
      </c>
      <c r="D506" s="147">
        <f>SUM(D507:D507)</f>
        <v>34770</v>
      </c>
      <c r="E506" s="147">
        <f>SUM(E507:E507)</f>
        <v>0</v>
      </c>
      <c r="F506" s="147">
        <f>SUM(F507:F507)</f>
        <v>0</v>
      </c>
      <c r="G506" s="147">
        <f>SUM(G507:G507)</f>
        <v>34770</v>
      </c>
      <c r="H506" s="147">
        <f aca="true" t="shared" si="136" ref="H506:R506">SUM(H507:H507)</f>
        <v>34770</v>
      </c>
      <c r="I506" s="147">
        <f t="shared" si="136"/>
        <v>0</v>
      </c>
      <c r="J506" s="147">
        <f t="shared" si="136"/>
        <v>0</v>
      </c>
      <c r="K506" s="147">
        <f t="shared" si="136"/>
        <v>34770</v>
      </c>
      <c r="L506" s="147">
        <f t="shared" si="136"/>
        <v>0</v>
      </c>
      <c r="M506" s="147">
        <f t="shared" si="136"/>
        <v>0</v>
      </c>
      <c r="N506" s="147">
        <f t="shared" si="136"/>
        <v>0</v>
      </c>
      <c r="O506" s="147"/>
      <c r="P506" s="147">
        <f t="shared" si="136"/>
        <v>0</v>
      </c>
      <c r="Q506" s="147">
        <f t="shared" si="136"/>
        <v>0</v>
      </c>
      <c r="R506" s="148">
        <f t="shared" si="136"/>
        <v>0</v>
      </c>
    </row>
    <row r="507" spans="1:18" s="34" customFormat="1" ht="35.25" customHeight="1">
      <c r="A507" s="104"/>
      <c r="B507" s="115" t="s">
        <v>407</v>
      </c>
      <c r="C507" s="22" t="s">
        <v>178</v>
      </c>
      <c r="D507" s="153">
        <v>34770</v>
      </c>
      <c r="E507" s="153"/>
      <c r="F507" s="153"/>
      <c r="G507" s="158">
        <f>D507+E507-F507</f>
        <v>34770</v>
      </c>
      <c r="H507" s="153">
        <f>G507</f>
        <v>34770</v>
      </c>
      <c r="I507" s="156"/>
      <c r="J507" s="156"/>
      <c r="K507" s="153">
        <f>H507</f>
        <v>34770</v>
      </c>
      <c r="L507" s="153"/>
      <c r="M507" s="153"/>
      <c r="N507" s="153"/>
      <c r="O507" s="153"/>
      <c r="P507" s="303"/>
      <c r="Q507" s="303"/>
      <c r="R507" s="240"/>
    </row>
    <row r="508" spans="1:18" s="34" customFormat="1" ht="17.25" customHeight="1">
      <c r="A508" s="105" t="s">
        <v>545</v>
      </c>
      <c r="B508" s="126"/>
      <c r="C508" s="62" t="s">
        <v>831</v>
      </c>
      <c r="D508" s="147">
        <f aca="true" t="shared" si="137" ref="D508:I508">SUM(D509:D517)</f>
        <v>40865</v>
      </c>
      <c r="E508" s="147">
        <f t="shared" si="137"/>
        <v>0</v>
      </c>
      <c r="F508" s="147">
        <f t="shared" si="137"/>
        <v>0</v>
      </c>
      <c r="G508" s="147">
        <f t="shared" si="137"/>
        <v>40865</v>
      </c>
      <c r="H508" s="147">
        <f t="shared" si="137"/>
        <v>40865</v>
      </c>
      <c r="I508" s="147">
        <f t="shared" si="137"/>
        <v>36800</v>
      </c>
      <c r="J508" s="147">
        <f aca="true" t="shared" si="138" ref="J508:R508">SUM(J509:J517)</f>
        <v>4065</v>
      </c>
      <c r="K508" s="147">
        <f t="shared" si="138"/>
        <v>0</v>
      </c>
      <c r="L508" s="147">
        <f t="shared" si="138"/>
        <v>0</v>
      </c>
      <c r="M508" s="147">
        <f t="shared" si="138"/>
        <v>0</v>
      </c>
      <c r="N508" s="147">
        <f t="shared" si="138"/>
        <v>0</v>
      </c>
      <c r="O508" s="147"/>
      <c r="P508" s="147">
        <f t="shared" si="138"/>
        <v>0</v>
      </c>
      <c r="Q508" s="147">
        <f t="shared" si="138"/>
        <v>0</v>
      </c>
      <c r="R508" s="148">
        <f t="shared" si="138"/>
        <v>0</v>
      </c>
    </row>
    <row r="509" spans="1:18" s="34" customFormat="1" ht="16.5" customHeight="1">
      <c r="A509" s="107"/>
      <c r="B509" s="26" t="s">
        <v>342</v>
      </c>
      <c r="C509" s="22" t="s">
        <v>343</v>
      </c>
      <c r="D509" s="80">
        <v>30000</v>
      </c>
      <c r="E509" s="80"/>
      <c r="F509" s="80"/>
      <c r="G509" s="153">
        <f>D509+E509-F509</f>
        <v>30000</v>
      </c>
      <c r="H509" s="80">
        <f>G509</f>
        <v>30000</v>
      </c>
      <c r="I509" s="80">
        <f>H509</f>
        <v>30000</v>
      </c>
      <c r="J509" s="149"/>
      <c r="K509" s="150"/>
      <c r="L509" s="150"/>
      <c r="M509" s="150"/>
      <c r="N509" s="153"/>
      <c r="O509" s="153"/>
      <c r="P509" s="303"/>
      <c r="Q509" s="303"/>
      <c r="R509" s="240"/>
    </row>
    <row r="510" spans="1:18" s="34" customFormat="1" ht="13.5" customHeight="1">
      <c r="A510" s="107"/>
      <c r="B510" s="26" t="s">
        <v>346</v>
      </c>
      <c r="C510" s="22" t="s">
        <v>660</v>
      </c>
      <c r="D510" s="80">
        <v>1275</v>
      </c>
      <c r="E510" s="80"/>
      <c r="F510" s="80"/>
      <c r="G510" s="153">
        <f aca="true" t="shared" si="139" ref="G510:G517">D510+E510-F510</f>
        <v>1275</v>
      </c>
      <c r="H510" s="80">
        <f aca="true" t="shared" si="140" ref="H510:H517">G510</f>
        <v>1275</v>
      </c>
      <c r="I510" s="80">
        <f>H510</f>
        <v>1275</v>
      </c>
      <c r="J510" s="149"/>
      <c r="K510" s="150"/>
      <c r="L510" s="150"/>
      <c r="M510" s="150"/>
      <c r="N510" s="153"/>
      <c r="O510" s="153"/>
      <c r="P510" s="303"/>
      <c r="Q510" s="303"/>
      <c r="R510" s="240"/>
    </row>
    <row r="511" spans="1:18" s="34" customFormat="1" ht="14.25" customHeight="1">
      <c r="A511" s="107"/>
      <c r="B511" s="116" t="s">
        <v>372</v>
      </c>
      <c r="C511" s="22" t="s">
        <v>17</v>
      </c>
      <c r="D511" s="80">
        <v>4760</v>
      </c>
      <c r="E511" s="80"/>
      <c r="F511" s="80"/>
      <c r="G511" s="153">
        <f t="shared" si="139"/>
        <v>4760</v>
      </c>
      <c r="H511" s="80">
        <f t="shared" si="140"/>
        <v>4760</v>
      </c>
      <c r="I511" s="80">
        <f>H511</f>
        <v>4760</v>
      </c>
      <c r="J511" s="149"/>
      <c r="K511" s="150"/>
      <c r="L511" s="150"/>
      <c r="M511" s="150"/>
      <c r="N511" s="153"/>
      <c r="O511" s="153"/>
      <c r="P511" s="303"/>
      <c r="Q511" s="303"/>
      <c r="R511" s="240"/>
    </row>
    <row r="512" spans="1:18" s="34" customFormat="1" ht="13.5" customHeight="1">
      <c r="A512" s="107"/>
      <c r="B512" s="116" t="s">
        <v>348</v>
      </c>
      <c r="C512" s="22" t="s">
        <v>306</v>
      </c>
      <c r="D512" s="80">
        <v>765</v>
      </c>
      <c r="E512" s="80"/>
      <c r="F512" s="80"/>
      <c r="G512" s="153">
        <f t="shared" si="139"/>
        <v>765</v>
      </c>
      <c r="H512" s="80">
        <f t="shared" si="140"/>
        <v>765</v>
      </c>
      <c r="I512" s="80">
        <f>H512</f>
        <v>765</v>
      </c>
      <c r="J512" s="149"/>
      <c r="K512" s="150"/>
      <c r="L512" s="150"/>
      <c r="M512" s="150"/>
      <c r="N512" s="153"/>
      <c r="O512" s="153"/>
      <c r="P512" s="303"/>
      <c r="Q512" s="303"/>
      <c r="R512" s="240"/>
    </row>
    <row r="513" spans="1:18" s="34" customFormat="1" ht="13.5" customHeight="1">
      <c r="A513" s="107"/>
      <c r="B513" s="26" t="s">
        <v>350</v>
      </c>
      <c r="C513" s="22" t="s">
        <v>374</v>
      </c>
      <c r="D513" s="80">
        <v>500</v>
      </c>
      <c r="E513" s="80"/>
      <c r="F513" s="80"/>
      <c r="G513" s="153">
        <f t="shared" si="139"/>
        <v>500</v>
      </c>
      <c r="H513" s="80">
        <f t="shared" si="140"/>
        <v>500</v>
      </c>
      <c r="I513" s="80"/>
      <c r="J513" s="149">
        <f>H513</f>
        <v>500</v>
      </c>
      <c r="K513" s="150"/>
      <c r="L513" s="150"/>
      <c r="M513" s="150"/>
      <c r="N513" s="153"/>
      <c r="O513" s="153"/>
      <c r="P513" s="303"/>
      <c r="Q513" s="303"/>
      <c r="R513" s="240"/>
    </row>
    <row r="514" spans="1:18" s="34" customFormat="1" ht="14.25" customHeight="1">
      <c r="A514" s="107"/>
      <c r="B514" s="26" t="s">
        <v>355</v>
      </c>
      <c r="C514" s="22" t="s">
        <v>443</v>
      </c>
      <c r="D514" s="80">
        <v>690</v>
      </c>
      <c r="E514" s="80"/>
      <c r="F514" s="80"/>
      <c r="G514" s="153">
        <f t="shared" si="139"/>
        <v>690</v>
      </c>
      <c r="H514" s="80">
        <f t="shared" si="140"/>
        <v>690</v>
      </c>
      <c r="I514" s="80"/>
      <c r="J514" s="149">
        <f>H514</f>
        <v>690</v>
      </c>
      <c r="K514" s="150"/>
      <c r="L514" s="150"/>
      <c r="M514" s="150"/>
      <c r="N514" s="153"/>
      <c r="O514" s="153"/>
      <c r="P514" s="303"/>
      <c r="Q514" s="303"/>
      <c r="R514" s="240"/>
    </row>
    <row r="515" spans="1:18" s="34" customFormat="1" ht="12.75" customHeight="1">
      <c r="A515" s="107"/>
      <c r="B515" s="26" t="s">
        <v>361</v>
      </c>
      <c r="C515" s="22" t="s">
        <v>362</v>
      </c>
      <c r="D515" s="80">
        <v>1650</v>
      </c>
      <c r="E515" s="80"/>
      <c r="F515" s="80"/>
      <c r="G515" s="153">
        <f t="shared" si="139"/>
        <v>1650</v>
      </c>
      <c r="H515" s="80">
        <f t="shared" si="140"/>
        <v>1650</v>
      </c>
      <c r="I515" s="80"/>
      <c r="J515" s="149">
        <f>H515</f>
        <v>1650</v>
      </c>
      <c r="K515" s="150"/>
      <c r="L515" s="150"/>
      <c r="M515" s="150"/>
      <c r="N515" s="153"/>
      <c r="O515" s="153"/>
      <c r="P515" s="303"/>
      <c r="Q515" s="303"/>
      <c r="R515" s="240"/>
    </row>
    <row r="516" spans="1:18" s="34" customFormat="1" ht="12.75" customHeight="1">
      <c r="A516" s="107"/>
      <c r="B516" s="26" t="s">
        <v>552</v>
      </c>
      <c r="C516" s="22" t="s">
        <v>566</v>
      </c>
      <c r="D516" s="80">
        <v>400</v>
      </c>
      <c r="E516" s="80"/>
      <c r="F516" s="80"/>
      <c r="G516" s="153">
        <f t="shared" si="139"/>
        <v>400</v>
      </c>
      <c r="H516" s="80">
        <f t="shared" si="140"/>
        <v>400</v>
      </c>
      <c r="I516" s="80"/>
      <c r="J516" s="149">
        <f>H516</f>
        <v>400</v>
      </c>
      <c r="K516" s="150"/>
      <c r="L516" s="150"/>
      <c r="M516" s="150"/>
      <c r="N516" s="153"/>
      <c r="O516" s="153"/>
      <c r="P516" s="303"/>
      <c r="Q516" s="303"/>
      <c r="R516" s="240"/>
    </row>
    <row r="517" spans="1:18" s="34" customFormat="1" ht="12.75" customHeight="1">
      <c r="A517" s="107"/>
      <c r="B517" s="26" t="s">
        <v>553</v>
      </c>
      <c r="C517" s="22" t="s">
        <v>567</v>
      </c>
      <c r="D517" s="80">
        <v>825</v>
      </c>
      <c r="E517" s="80"/>
      <c r="F517" s="80"/>
      <c r="G517" s="153">
        <f t="shared" si="139"/>
        <v>825</v>
      </c>
      <c r="H517" s="80">
        <f t="shared" si="140"/>
        <v>825</v>
      </c>
      <c r="I517" s="80"/>
      <c r="J517" s="149">
        <f>H517</f>
        <v>825</v>
      </c>
      <c r="K517" s="150"/>
      <c r="L517" s="150"/>
      <c r="M517" s="150"/>
      <c r="N517" s="153"/>
      <c r="O517" s="153"/>
      <c r="P517" s="303"/>
      <c r="Q517" s="303"/>
      <c r="R517" s="240"/>
    </row>
    <row r="518" spans="1:18" s="34" customFormat="1" ht="15.75" customHeight="1">
      <c r="A518" s="105" t="s">
        <v>577</v>
      </c>
      <c r="B518" s="127"/>
      <c r="C518" s="62" t="s">
        <v>578</v>
      </c>
      <c r="D518" s="147">
        <f>SUM(D519:D560)</f>
        <v>2029196</v>
      </c>
      <c r="E518" s="147">
        <f>SUM(E519:E560)</f>
        <v>0</v>
      </c>
      <c r="F518" s="147">
        <f>SUM(F519:F560)</f>
        <v>0</v>
      </c>
      <c r="G518" s="147">
        <f>SUM(G519:G560)</f>
        <v>2029196</v>
      </c>
      <c r="H518" s="147">
        <f aca="true" t="shared" si="141" ref="H518:R518">SUM(H519:H560)</f>
        <v>2017446</v>
      </c>
      <c r="I518" s="147">
        <f t="shared" si="141"/>
        <v>1218916</v>
      </c>
      <c r="J518" s="147">
        <f t="shared" si="141"/>
        <v>157621</v>
      </c>
      <c r="K518" s="147">
        <f t="shared" si="141"/>
        <v>0</v>
      </c>
      <c r="L518" s="147">
        <f t="shared" si="141"/>
        <v>2000</v>
      </c>
      <c r="M518" s="147">
        <f t="shared" si="141"/>
        <v>638909</v>
      </c>
      <c r="N518" s="147">
        <f t="shared" si="141"/>
        <v>0</v>
      </c>
      <c r="O518" s="147"/>
      <c r="P518" s="147">
        <f t="shared" si="141"/>
        <v>11750</v>
      </c>
      <c r="Q518" s="147">
        <f t="shared" si="141"/>
        <v>11750</v>
      </c>
      <c r="R518" s="148">
        <f t="shared" si="141"/>
        <v>0</v>
      </c>
    </row>
    <row r="519" spans="1:18" s="34" customFormat="1" ht="15.75" customHeight="1">
      <c r="A519" s="119"/>
      <c r="B519" s="26" t="s">
        <v>973</v>
      </c>
      <c r="C519" s="63" t="s">
        <v>104</v>
      </c>
      <c r="D519" s="80">
        <v>2000</v>
      </c>
      <c r="E519" s="80"/>
      <c r="F519" s="80"/>
      <c r="G519" s="153">
        <f>D519+E519-F519</f>
        <v>2000</v>
      </c>
      <c r="H519" s="80">
        <f>G519</f>
        <v>2000</v>
      </c>
      <c r="I519" s="169"/>
      <c r="J519" s="80"/>
      <c r="K519" s="92"/>
      <c r="L519" s="169">
        <f>H519</f>
        <v>2000</v>
      </c>
      <c r="M519" s="92"/>
      <c r="N519" s="153"/>
      <c r="O519" s="153"/>
      <c r="P519" s="303"/>
      <c r="Q519" s="303"/>
      <c r="R519" s="240"/>
    </row>
    <row r="520" spans="1:18" s="34" customFormat="1" ht="15.75" customHeight="1">
      <c r="A520" s="119"/>
      <c r="B520" s="26" t="s">
        <v>685</v>
      </c>
      <c r="C520" s="22" t="s">
        <v>537</v>
      </c>
      <c r="D520" s="80">
        <v>272121</v>
      </c>
      <c r="E520" s="80"/>
      <c r="F520" s="80"/>
      <c r="G520" s="153">
        <f aca="true" t="shared" si="142" ref="G520:G560">D520+E520-F520</f>
        <v>272121</v>
      </c>
      <c r="H520" s="80">
        <f aca="true" t="shared" si="143" ref="H520:H559">G520</f>
        <v>272121</v>
      </c>
      <c r="I520" s="169"/>
      <c r="J520" s="80"/>
      <c r="K520" s="92"/>
      <c r="L520" s="169"/>
      <c r="M520" s="149">
        <f>H520</f>
        <v>272121</v>
      </c>
      <c r="N520" s="153"/>
      <c r="O520" s="153"/>
      <c r="P520" s="303"/>
      <c r="Q520" s="303"/>
      <c r="R520" s="240"/>
    </row>
    <row r="521" spans="1:18" s="34" customFormat="1" ht="15.75" customHeight="1">
      <c r="A521" s="119"/>
      <c r="B521" s="28" t="s">
        <v>859</v>
      </c>
      <c r="C521" s="22" t="s">
        <v>537</v>
      </c>
      <c r="D521" s="80">
        <v>48020</v>
      </c>
      <c r="E521" s="80"/>
      <c r="F521" s="80"/>
      <c r="G521" s="153">
        <f t="shared" si="142"/>
        <v>48020</v>
      </c>
      <c r="H521" s="80">
        <f t="shared" si="143"/>
        <v>48020</v>
      </c>
      <c r="I521" s="169"/>
      <c r="J521" s="80"/>
      <c r="K521" s="92"/>
      <c r="L521" s="169"/>
      <c r="M521" s="149">
        <f>H521</f>
        <v>48020</v>
      </c>
      <c r="N521" s="153"/>
      <c r="O521" s="153"/>
      <c r="P521" s="303"/>
      <c r="Q521" s="303"/>
      <c r="R521" s="240"/>
    </row>
    <row r="522" spans="1:18" s="34" customFormat="1" ht="15.75" customHeight="1">
      <c r="A522" s="107"/>
      <c r="B522" s="26" t="s">
        <v>342</v>
      </c>
      <c r="C522" s="22" t="s">
        <v>343</v>
      </c>
      <c r="D522" s="80">
        <v>949679</v>
      </c>
      <c r="E522" s="80"/>
      <c r="F522" s="80"/>
      <c r="G522" s="153">
        <f t="shared" si="142"/>
        <v>949679</v>
      </c>
      <c r="H522" s="80">
        <f t="shared" si="143"/>
        <v>949679</v>
      </c>
      <c r="I522" s="80">
        <f>H522</f>
        <v>949679</v>
      </c>
      <c r="J522" s="80"/>
      <c r="K522" s="149"/>
      <c r="L522" s="149"/>
      <c r="M522" s="149"/>
      <c r="N522" s="153"/>
      <c r="O522" s="153"/>
      <c r="P522" s="303"/>
      <c r="Q522" s="303"/>
      <c r="R522" s="240"/>
    </row>
    <row r="523" spans="1:18" s="34" customFormat="1" ht="15.75" customHeight="1">
      <c r="A523" s="107"/>
      <c r="B523" s="26" t="s">
        <v>695</v>
      </c>
      <c r="C523" s="22" t="s">
        <v>343</v>
      </c>
      <c r="D523" s="80">
        <v>45770</v>
      </c>
      <c r="E523" s="80"/>
      <c r="F523" s="80"/>
      <c r="G523" s="153">
        <f t="shared" si="142"/>
        <v>45770</v>
      </c>
      <c r="H523" s="80">
        <f t="shared" si="143"/>
        <v>45770</v>
      </c>
      <c r="I523" s="80"/>
      <c r="J523" s="80"/>
      <c r="K523" s="149"/>
      <c r="L523" s="149"/>
      <c r="M523" s="149">
        <f>H523</f>
        <v>45770</v>
      </c>
      <c r="N523" s="153"/>
      <c r="O523" s="153"/>
      <c r="P523" s="303"/>
      <c r="Q523" s="303"/>
      <c r="R523" s="240"/>
    </row>
    <row r="524" spans="1:18" s="34" customFormat="1" ht="15.75" customHeight="1">
      <c r="A524" s="107"/>
      <c r="B524" s="26" t="s">
        <v>198</v>
      </c>
      <c r="C524" s="22" t="s">
        <v>343</v>
      </c>
      <c r="D524" s="80">
        <v>1301</v>
      </c>
      <c r="E524" s="80"/>
      <c r="F524" s="80"/>
      <c r="G524" s="153">
        <f t="shared" si="142"/>
        <v>1301</v>
      </c>
      <c r="H524" s="80">
        <f t="shared" si="143"/>
        <v>1301</v>
      </c>
      <c r="I524" s="80"/>
      <c r="J524" s="80"/>
      <c r="K524" s="149"/>
      <c r="L524" s="149"/>
      <c r="M524" s="149">
        <f>H524</f>
        <v>1301</v>
      </c>
      <c r="N524" s="153"/>
      <c r="O524" s="153"/>
      <c r="P524" s="303"/>
      <c r="Q524" s="303"/>
      <c r="R524" s="240"/>
    </row>
    <row r="525" spans="1:18" s="34" customFormat="1" ht="15" customHeight="1">
      <c r="A525" s="107"/>
      <c r="B525" s="26" t="s">
        <v>346</v>
      </c>
      <c r="C525" s="22" t="s">
        <v>660</v>
      </c>
      <c r="D525" s="80">
        <v>70094</v>
      </c>
      <c r="E525" s="80"/>
      <c r="F525" s="80"/>
      <c r="G525" s="153">
        <f t="shared" si="142"/>
        <v>70094</v>
      </c>
      <c r="H525" s="80">
        <f t="shared" si="143"/>
        <v>70094</v>
      </c>
      <c r="I525" s="80">
        <f>H525</f>
        <v>70094</v>
      </c>
      <c r="J525" s="80"/>
      <c r="K525" s="149"/>
      <c r="L525" s="149"/>
      <c r="M525" s="149"/>
      <c r="N525" s="153"/>
      <c r="O525" s="153"/>
      <c r="P525" s="303"/>
      <c r="Q525" s="303"/>
      <c r="R525" s="240"/>
    </row>
    <row r="526" spans="1:18" s="34" customFormat="1" ht="15" customHeight="1">
      <c r="A526" s="107"/>
      <c r="B526" s="26" t="s">
        <v>708</v>
      </c>
      <c r="C526" s="22" t="s">
        <v>17</v>
      </c>
      <c r="D526" s="80">
        <v>2896</v>
      </c>
      <c r="E526" s="80"/>
      <c r="F526" s="80"/>
      <c r="G526" s="153">
        <f t="shared" si="142"/>
        <v>2896</v>
      </c>
      <c r="H526" s="80">
        <f t="shared" si="143"/>
        <v>2896</v>
      </c>
      <c r="I526" s="80"/>
      <c r="J526" s="80"/>
      <c r="K526" s="149"/>
      <c r="L526" s="149"/>
      <c r="M526" s="149">
        <f>H526</f>
        <v>2896</v>
      </c>
      <c r="N526" s="153"/>
      <c r="O526" s="153"/>
      <c r="P526" s="303"/>
      <c r="Q526" s="303"/>
      <c r="R526" s="240"/>
    </row>
    <row r="527" spans="1:18" s="34" customFormat="1" ht="15" customHeight="1">
      <c r="A527" s="107"/>
      <c r="B527" s="116" t="s">
        <v>402</v>
      </c>
      <c r="C527" s="22" t="s">
        <v>17</v>
      </c>
      <c r="D527" s="80">
        <v>161210</v>
      </c>
      <c r="E527" s="80"/>
      <c r="F527" s="80"/>
      <c r="G527" s="153">
        <f t="shared" si="142"/>
        <v>161210</v>
      </c>
      <c r="H527" s="80">
        <f t="shared" si="143"/>
        <v>161210</v>
      </c>
      <c r="I527" s="80">
        <f>H527</f>
        <v>161210</v>
      </c>
      <c r="J527" s="80"/>
      <c r="K527" s="149"/>
      <c r="L527" s="149"/>
      <c r="M527" s="149"/>
      <c r="N527" s="153"/>
      <c r="O527" s="153"/>
      <c r="P527" s="303"/>
      <c r="Q527" s="303"/>
      <c r="R527" s="240"/>
    </row>
    <row r="528" spans="1:18" s="34" customFormat="1" ht="15" customHeight="1">
      <c r="A528" s="107"/>
      <c r="B528" s="116" t="s">
        <v>696</v>
      </c>
      <c r="C528" s="22" t="s">
        <v>17</v>
      </c>
      <c r="D528" s="80">
        <v>24284</v>
      </c>
      <c r="E528" s="80"/>
      <c r="F528" s="80"/>
      <c r="G528" s="153">
        <f t="shared" si="142"/>
        <v>24284</v>
      </c>
      <c r="H528" s="80">
        <f t="shared" si="143"/>
        <v>24284</v>
      </c>
      <c r="I528" s="80"/>
      <c r="J528" s="80"/>
      <c r="K528" s="149"/>
      <c r="L528" s="149"/>
      <c r="M528" s="149">
        <f>H528</f>
        <v>24284</v>
      </c>
      <c r="N528" s="153"/>
      <c r="O528" s="153"/>
      <c r="P528" s="303"/>
      <c r="Q528" s="303"/>
      <c r="R528" s="240"/>
    </row>
    <row r="529" spans="1:18" s="34" customFormat="1" ht="15" customHeight="1">
      <c r="A529" s="107"/>
      <c r="B529" s="116" t="s">
        <v>199</v>
      </c>
      <c r="C529" s="22" t="s">
        <v>17</v>
      </c>
      <c r="D529" s="80">
        <v>2931</v>
      </c>
      <c r="E529" s="80"/>
      <c r="F529" s="80"/>
      <c r="G529" s="153">
        <f t="shared" si="142"/>
        <v>2931</v>
      </c>
      <c r="H529" s="80">
        <f t="shared" si="143"/>
        <v>2931</v>
      </c>
      <c r="I529" s="80"/>
      <c r="J529" s="80"/>
      <c r="K529" s="149"/>
      <c r="L529" s="149"/>
      <c r="M529" s="149">
        <f>H529</f>
        <v>2931</v>
      </c>
      <c r="N529" s="153"/>
      <c r="O529" s="153"/>
      <c r="P529" s="303"/>
      <c r="Q529" s="303"/>
      <c r="R529" s="240"/>
    </row>
    <row r="530" spans="1:18" s="34" customFormat="1" ht="15" customHeight="1">
      <c r="A530" s="107"/>
      <c r="B530" s="116" t="s">
        <v>348</v>
      </c>
      <c r="C530" s="22" t="s">
        <v>306</v>
      </c>
      <c r="D530" s="80">
        <v>27914</v>
      </c>
      <c r="E530" s="80"/>
      <c r="F530" s="80"/>
      <c r="G530" s="153">
        <f t="shared" si="142"/>
        <v>27914</v>
      </c>
      <c r="H530" s="80">
        <f t="shared" si="143"/>
        <v>27914</v>
      </c>
      <c r="I530" s="80">
        <f>H530</f>
        <v>27914</v>
      </c>
      <c r="J530" s="80"/>
      <c r="K530" s="149"/>
      <c r="L530" s="149"/>
      <c r="M530" s="149"/>
      <c r="N530" s="153"/>
      <c r="O530" s="153"/>
      <c r="P530" s="303"/>
      <c r="Q530" s="303"/>
      <c r="R530" s="240"/>
    </row>
    <row r="531" spans="1:18" s="34" customFormat="1" ht="15" customHeight="1">
      <c r="A531" s="107"/>
      <c r="B531" s="116" t="s">
        <v>697</v>
      </c>
      <c r="C531" s="22" t="s">
        <v>306</v>
      </c>
      <c r="D531" s="80">
        <v>3466</v>
      </c>
      <c r="E531" s="80"/>
      <c r="F531" s="80"/>
      <c r="G531" s="153">
        <f t="shared" si="142"/>
        <v>3466</v>
      </c>
      <c r="H531" s="80">
        <f t="shared" si="143"/>
        <v>3466</v>
      </c>
      <c r="I531" s="80"/>
      <c r="J531" s="80"/>
      <c r="K531" s="149"/>
      <c r="L531" s="149"/>
      <c r="M531" s="149">
        <f>H531</f>
        <v>3466</v>
      </c>
      <c r="N531" s="153"/>
      <c r="O531" s="153"/>
      <c r="P531" s="303"/>
      <c r="Q531" s="303"/>
      <c r="R531" s="240"/>
    </row>
    <row r="532" spans="1:18" s="34" customFormat="1" ht="15" customHeight="1">
      <c r="A532" s="107"/>
      <c r="B532" s="116" t="s">
        <v>200</v>
      </c>
      <c r="C532" s="22" t="s">
        <v>306</v>
      </c>
      <c r="D532" s="80">
        <v>366</v>
      </c>
      <c r="E532" s="80"/>
      <c r="F532" s="80"/>
      <c r="G532" s="153">
        <f t="shared" si="142"/>
        <v>366</v>
      </c>
      <c r="H532" s="80">
        <f t="shared" si="143"/>
        <v>366</v>
      </c>
      <c r="I532" s="80"/>
      <c r="J532" s="80"/>
      <c r="K532" s="149"/>
      <c r="L532" s="149"/>
      <c r="M532" s="149">
        <f>H532</f>
        <v>366</v>
      </c>
      <c r="N532" s="153"/>
      <c r="O532" s="153"/>
      <c r="P532" s="303"/>
      <c r="Q532" s="303"/>
      <c r="R532" s="240"/>
    </row>
    <row r="533" spans="1:18" s="34" customFormat="1" ht="14.25" customHeight="1">
      <c r="A533" s="107"/>
      <c r="B533" s="26" t="s">
        <v>865</v>
      </c>
      <c r="C533" s="22" t="s">
        <v>866</v>
      </c>
      <c r="D533" s="80">
        <v>10019</v>
      </c>
      <c r="E533" s="80"/>
      <c r="F533" s="80"/>
      <c r="G533" s="153">
        <f t="shared" si="142"/>
        <v>10019</v>
      </c>
      <c r="H533" s="80">
        <f t="shared" si="143"/>
        <v>10019</v>
      </c>
      <c r="I533" s="80">
        <f>H533</f>
        <v>10019</v>
      </c>
      <c r="J533" s="80"/>
      <c r="K533" s="149"/>
      <c r="L533" s="149"/>
      <c r="M533" s="149"/>
      <c r="N533" s="153"/>
      <c r="O533" s="153"/>
      <c r="P533" s="303"/>
      <c r="Q533" s="303"/>
      <c r="R533" s="240"/>
    </row>
    <row r="534" spans="1:18" s="34" customFormat="1" ht="14.25" customHeight="1">
      <c r="A534" s="107"/>
      <c r="B534" s="26" t="s">
        <v>698</v>
      </c>
      <c r="C534" s="22" t="s">
        <v>866</v>
      </c>
      <c r="D534" s="80">
        <v>100747</v>
      </c>
      <c r="E534" s="80"/>
      <c r="F534" s="80"/>
      <c r="G534" s="153">
        <f t="shared" si="142"/>
        <v>100747</v>
      </c>
      <c r="H534" s="80">
        <f t="shared" si="143"/>
        <v>100747</v>
      </c>
      <c r="I534" s="80"/>
      <c r="J534" s="80"/>
      <c r="K534" s="149"/>
      <c r="L534" s="149"/>
      <c r="M534" s="149">
        <f>H534</f>
        <v>100747</v>
      </c>
      <c r="N534" s="153"/>
      <c r="O534" s="153"/>
      <c r="P534" s="303"/>
      <c r="Q534" s="303"/>
      <c r="R534" s="240"/>
    </row>
    <row r="535" spans="1:18" s="34" customFormat="1" ht="14.25" customHeight="1">
      <c r="A535" s="107"/>
      <c r="B535" s="26" t="s">
        <v>201</v>
      </c>
      <c r="C535" s="22" t="s">
        <v>866</v>
      </c>
      <c r="D535" s="80">
        <v>16340</v>
      </c>
      <c r="E535" s="80"/>
      <c r="F535" s="80"/>
      <c r="G535" s="153">
        <f t="shared" si="142"/>
        <v>16340</v>
      </c>
      <c r="H535" s="80">
        <f t="shared" si="143"/>
        <v>16340</v>
      </c>
      <c r="I535" s="80"/>
      <c r="J535" s="80"/>
      <c r="K535" s="149"/>
      <c r="L535" s="149"/>
      <c r="M535" s="149">
        <f>H535</f>
        <v>16340</v>
      </c>
      <c r="N535" s="153"/>
      <c r="O535" s="153"/>
      <c r="P535" s="303"/>
      <c r="Q535" s="303"/>
      <c r="R535" s="240"/>
    </row>
    <row r="536" spans="1:18" s="34" customFormat="1" ht="14.25" customHeight="1">
      <c r="A536" s="107"/>
      <c r="B536" s="26" t="s">
        <v>350</v>
      </c>
      <c r="C536" s="22" t="s">
        <v>475</v>
      </c>
      <c r="D536" s="80">
        <v>52300</v>
      </c>
      <c r="E536" s="80"/>
      <c r="F536" s="80"/>
      <c r="G536" s="153">
        <f t="shared" si="142"/>
        <v>52300</v>
      </c>
      <c r="H536" s="80">
        <f t="shared" si="143"/>
        <v>52300</v>
      </c>
      <c r="I536" s="80"/>
      <c r="J536" s="80">
        <f>H536</f>
        <v>52300</v>
      </c>
      <c r="K536" s="149"/>
      <c r="L536" s="149"/>
      <c r="M536" s="149"/>
      <c r="N536" s="153"/>
      <c r="O536" s="153"/>
      <c r="P536" s="303"/>
      <c r="Q536" s="303"/>
      <c r="R536" s="240"/>
    </row>
    <row r="537" spans="1:18" s="34" customFormat="1" ht="14.25" customHeight="1">
      <c r="A537" s="107"/>
      <c r="B537" s="26" t="s">
        <v>699</v>
      </c>
      <c r="C537" s="22" t="s">
        <v>475</v>
      </c>
      <c r="D537" s="80">
        <v>935</v>
      </c>
      <c r="E537" s="80"/>
      <c r="F537" s="80"/>
      <c r="G537" s="153">
        <f t="shared" si="142"/>
        <v>935</v>
      </c>
      <c r="H537" s="80">
        <f t="shared" si="143"/>
        <v>935</v>
      </c>
      <c r="I537" s="80"/>
      <c r="J537" s="80"/>
      <c r="K537" s="149"/>
      <c r="L537" s="149"/>
      <c r="M537" s="149">
        <f>H537</f>
        <v>935</v>
      </c>
      <c r="N537" s="153"/>
      <c r="O537" s="153"/>
      <c r="P537" s="303"/>
      <c r="Q537" s="303"/>
      <c r="R537" s="240"/>
    </row>
    <row r="538" spans="1:18" s="34" customFormat="1" ht="14.25" customHeight="1">
      <c r="A538" s="107"/>
      <c r="B538" s="26" t="s">
        <v>605</v>
      </c>
      <c r="C538" s="22" t="s">
        <v>475</v>
      </c>
      <c r="D538" s="80">
        <v>165</v>
      </c>
      <c r="E538" s="80"/>
      <c r="F538" s="80"/>
      <c r="G538" s="153">
        <f t="shared" si="142"/>
        <v>165</v>
      </c>
      <c r="H538" s="80">
        <f t="shared" si="143"/>
        <v>165</v>
      </c>
      <c r="I538" s="80"/>
      <c r="J538" s="80"/>
      <c r="K538" s="149"/>
      <c r="L538" s="149"/>
      <c r="M538" s="149">
        <f>H538</f>
        <v>165</v>
      </c>
      <c r="N538" s="153"/>
      <c r="O538" s="153"/>
      <c r="P538" s="303"/>
      <c r="Q538" s="303"/>
      <c r="R538" s="240"/>
    </row>
    <row r="539" spans="1:18" s="34" customFormat="1" ht="13.5" customHeight="1">
      <c r="A539" s="107"/>
      <c r="B539" s="26" t="s">
        <v>352</v>
      </c>
      <c r="C539" s="22" t="s">
        <v>441</v>
      </c>
      <c r="D539" s="80">
        <v>21828</v>
      </c>
      <c r="E539" s="80"/>
      <c r="F539" s="80"/>
      <c r="G539" s="153">
        <f t="shared" si="142"/>
        <v>21828</v>
      </c>
      <c r="H539" s="80">
        <f t="shared" si="143"/>
        <v>21828</v>
      </c>
      <c r="I539" s="80"/>
      <c r="J539" s="80">
        <f aca="true" t="shared" si="144" ref="J539:J555">H539</f>
        <v>21828</v>
      </c>
      <c r="K539" s="149"/>
      <c r="L539" s="149"/>
      <c r="M539" s="149"/>
      <c r="N539" s="153"/>
      <c r="O539" s="153"/>
      <c r="P539" s="303"/>
      <c r="Q539" s="303"/>
      <c r="R539" s="240"/>
    </row>
    <row r="540" spans="1:18" s="34" customFormat="1" ht="13.5" customHeight="1">
      <c r="A540" s="107"/>
      <c r="B540" s="26" t="s">
        <v>354</v>
      </c>
      <c r="C540" s="23" t="s">
        <v>442</v>
      </c>
      <c r="D540" s="80">
        <v>3000</v>
      </c>
      <c r="E540" s="80"/>
      <c r="F540" s="80"/>
      <c r="G540" s="153">
        <f t="shared" si="142"/>
        <v>3000</v>
      </c>
      <c r="H540" s="80">
        <f t="shared" si="143"/>
        <v>3000</v>
      </c>
      <c r="I540" s="80"/>
      <c r="J540" s="80">
        <f t="shared" si="144"/>
        <v>3000</v>
      </c>
      <c r="K540" s="149"/>
      <c r="L540" s="149"/>
      <c r="M540" s="149"/>
      <c r="N540" s="153"/>
      <c r="O540" s="153"/>
      <c r="P540" s="303"/>
      <c r="Q540" s="303"/>
      <c r="R540" s="240"/>
    </row>
    <row r="541" spans="1:18" s="34" customFormat="1" ht="13.5" customHeight="1">
      <c r="A541" s="107"/>
      <c r="B541" s="26" t="s">
        <v>425</v>
      </c>
      <c r="C541" s="23" t="s">
        <v>429</v>
      </c>
      <c r="D541" s="80">
        <v>1400</v>
      </c>
      <c r="E541" s="80"/>
      <c r="F541" s="80"/>
      <c r="G541" s="153">
        <f t="shared" si="142"/>
        <v>1400</v>
      </c>
      <c r="H541" s="80">
        <f t="shared" si="143"/>
        <v>1400</v>
      </c>
      <c r="I541" s="80"/>
      <c r="J541" s="80">
        <f t="shared" si="144"/>
        <v>1400</v>
      </c>
      <c r="K541" s="149"/>
      <c r="L541" s="149"/>
      <c r="M541" s="149"/>
      <c r="N541" s="153"/>
      <c r="O541" s="153"/>
      <c r="P541" s="303"/>
      <c r="Q541" s="303"/>
      <c r="R541" s="240"/>
    </row>
    <row r="542" spans="1:18" s="34" customFormat="1" ht="13.5" customHeight="1">
      <c r="A542" s="107"/>
      <c r="B542" s="26" t="s">
        <v>700</v>
      </c>
      <c r="C542" s="23" t="s">
        <v>429</v>
      </c>
      <c r="D542" s="80">
        <v>1011</v>
      </c>
      <c r="E542" s="80"/>
      <c r="F542" s="80"/>
      <c r="G542" s="153">
        <f t="shared" si="142"/>
        <v>1011</v>
      </c>
      <c r="H542" s="80">
        <f t="shared" si="143"/>
        <v>1011</v>
      </c>
      <c r="I542" s="80"/>
      <c r="J542" s="80"/>
      <c r="K542" s="149"/>
      <c r="L542" s="149"/>
      <c r="M542" s="149">
        <f>H542</f>
        <v>1011</v>
      </c>
      <c r="N542" s="153"/>
      <c r="O542" s="153"/>
      <c r="P542" s="303"/>
      <c r="Q542" s="303"/>
      <c r="R542" s="240"/>
    </row>
    <row r="543" spans="1:18" s="34" customFormat="1" ht="13.5" customHeight="1">
      <c r="A543" s="107"/>
      <c r="B543" s="26" t="s">
        <v>860</v>
      </c>
      <c r="C543" s="23" t="s">
        <v>429</v>
      </c>
      <c r="D543" s="80">
        <v>179</v>
      </c>
      <c r="E543" s="80"/>
      <c r="F543" s="80"/>
      <c r="G543" s="153">
        <f t="shared" si="142"/>
        <v>179</v>
      </c>
      <c r="H543" s="80">
        <f t="shared" si="143"/>
        <v>179</v>
      </c>
      <c r="I543" s="80"/>
      <c r="J543" s="80"/>
      <c r="K543" s="149"/>
      <c r="L543" s="149"/>
      <c r="M543" s="149">
        <f>H543</f>
        <v>179</v>
      </c>
      <c r="N543" s="153"/>
      <c r="O543" s="153"/>
      <c r="P543" s="303"/>
      <c r="Q543" s="303"/>
      <c r="R543" s="240"/>
    </row>
    <row r="544" spans="1:18" s="34" customFormat="1" ht="15" customHeight="1">
      <c r="A544" s="107"/>
      <c r="B544" s="26" t="s">
        <v>355</v>
      </c>
      <c r="C544" s="22" t="s">
        <v>443</v>
      </c>
      <c r="D544" s="80">
        <v>24100</v>
      </c>
      <c r="E544" s="80"/>
      <c r="F544" s="80"/>
      <c r="G544" s="153">
        <f t="shared" si="142"/>
        <v>24100</v>
      </c>
      <c r="H544" s="80">
        <f t="shared" si="143"/>
        <v>24100</v>
      </c>
      <c r="I544" s="80"/>
      <c r="J544" s="80">
        <f t="shared" si="144"/>
        <v>24100</v>
      </c>
      <c r="K544" s="149"/>
      <c r="L544" s="149"/>
      <c r="M544" s="149"/>
      <c r="N544" s="153"/>
      <c r="O544" s="153"/>
      <c r="P544" s="303"/>
      <c r="Q544" s="303"/>
      <c r="R544" s="240"/>
    </row>
    <row r="545" spans="1:18" s="34" customFormat="1" ht="15" customHeight="1">
      <c r="A545" s="107"/>
      <c r="B545" s="26" t="s">
        <v>701</v>
      </c>
      <c r="C545" s="22" t="s">
        <v>443</v>
      </c>
      <c r="D545" s="80">
        <v>95936</v>
      </c>
      <c r="E545" s="80"/>
      <c r="F545" s="80"/>
      <c r="G545" s="153">
        <f t="shared" si="142"/>
        <v>95936</v>
      </c>
      <c r="H545" s="80">
        <f t="shared" si="143"/>
        <v>95936</v>
      </c>
      <c r="I545" s="80"/>
      <c r="J545" s="80"/>
      <c r="K545" s="149"/>
      <c r="L545" s="149"/>
      <c r="M545" s="149">
        <f>H545</f>
        <v>95936</v>
      </c>
      <c r="N545" s="153"/>
      <c r="O545" s="153"/>
      <c r="P545" s="303"/>
      <c r="Q545" s="303"/>
      <c r="R545" s="240"/>
    </row>
    <row r="546" spans="1:18" s="34" customFormat="1" ht="15" customHeight="1">
      <c r="A546" s="107"/>
      <c r="B546" s="26" t="s">
        <v>202</v>
      </c>
      <c r="C546" s="22" t="s">
        <v>443</v>
      </c>
      <c r="D546" s="80">
        <v>16929</v>
      </c>
      <c r="E546" s="80"/>
      <c r="F546" s="80"/>
      <c r="G546" s="153">
        <f t="shared" si="142"/>
        <v>16929</v>
      </c>
      <c r="H546" s="80">
        <f t="shared" si="143"/>
        <v>16929</v>
      </c>
      <c r="I546" s="80"/>
      <c r="J546" s="80"/>
      <c r="K546" s="149"/>
      <c r="L546" s="149"/>
      <c r="M546" s="149">
        <f>H546</f>
        <v>16929</v>
      </c>
      <c r="N546" s="153"/>
      <c r="O546" s="153"/>
      <c r="P546" s="303"/>
      <c r="Q546" s="303"/>
      <c r="R546" s="240"/>
    </row>
    <row r="547" spans="1:18" s="34" customFormat="1" ht="15" customHeight="1">
      <c r="A547" s="107"/>
      <c r="B547" s="26" t="s">
        <v>702</v>
      </c>
      <c r="C547" s="23" t="s">
        <v>868</v>
      </c>
      <c r="D547" s="80">
        <v>3060</v>
      </c>
      <c r="E547" s="80"/>
      <c r="F547" s="80"/>
      <c r="G547" s="153">
        <f t="shared" si="142"/>
        <v>3060</v>
      </c>
      <c r="H547" s="80">
        <f t="shared" si="143"/>
        <v>3060</v>
      </c>
      <c r="I547" s="80"/>
      <c r="J547" s="80"/>
      <c r="K547" s="149"/>
      <c r="L547" s="149"/>
      <c r="M547" s="149">
        <f>H547</f>
        <v>3060</v>
      </c>
      <c r="N547" s="153"/>
      <c r="O547" s="153"/>
      <c r="P547" s="303"/>
      <c r="Q547" s="303"/>
      <c r="R547" s="240"/>
    </row>
    <row r="548" spans="1:18" s="34" customFormat="1" ht="15" customHeight="1">
      <c r="A548" s="107"/>
      <c r="B548" s="28" t="s">
        <v>191</v>
      </c>
      <c r="C548" s="23" t="s">
        <v>868</v>
      </c>
      <c r="D548" s="80">
        <v>540</v>
      </c>
      <c r="E548" s="80"/>
      <c r="F548" s="80"/>
      <c r="G548" s="153">
        <f t="shared" si="142"/>
        <v>540</v>
      </c>
      <c r="H548" s="80">
        <f t="shared" si="143"/>
        <v>540</v>
      </c>
      <c r="I548" s="80"/>
      <c r="J548" s="80"/>
      <c r="K548" s="149"/>
      <c r="L548" s="149"/>
      <c r="M548" s="149">
        <f>H548</f>
        <v>540</v>
      </c>
      <c r="N548" s="153"/>
      <c r="O548" s="153"/>
      <c r="P548" s="303"/>
      <c r="Q548" s="303"/>
      <c r="R548" s="240"/>
    </row>
    <row r="549" spans="1:18" s="34" customFormat="1" ht="15" customHeight="1">
      <c r="A549" s="107"/>
      <c r="B549" s="26" t="s">
        <v>568</v>
      </c>
      <c r="C549" s="22" t="s">
        <v>570</v>
      </c>
      <c r="D549" s="80">
        <v>1200</v>
      </c>
      <c r="E549" s="80"/>
      <c r="F549" s="80"/>
      <c r="G549" s="153">
        <f t="shared" si="142"/>
        <v>1200</v>
      </c>
      <c r="H549" s="80">
        <f t="shared" si="143"/>
        <v>1200</v>
      </c>
      <c r="I549" s="80"/>
      <c r="J549" s="80">
        <f t="shared" si="144"/>
        <v>1200</v>
      </c>
      <c r="K549" s="149"/>
      <c r="L549" s="149"/>
      <c r="M549" s="149"/>
      <c r="N549" s="153"/>
      <c r="O549" s="153"/>
      <c r="P549" s="303"/>
      <c r="Q549" s="303"/>
      <c r="R549" s="240"/>
    </row>
    <row r="550" spans="1:18" s="34" customFormat="1" ht="15" customHeight="1">
      <c r="A550" s="107"/>
      <c r="B550" s="26" t="s">
        <v>550</v>
      </c>
      <c r="C550" s="22" t="s">
        <v>554</v>
      </c>
      <c r="D550" s="80">
        <v>2900</v>
      </c>
      <c r="E550" s="80"/>
      <c r="F550" s="80"/>
      <c r="G550" s="153">
        <f t="shared" si="142"/>
        <v>2900</v>
      </c>
      <c r="H550" s="80">
        <f t="shared" si="143"/>
        <v>2900</v>
      </c>
      <c r="I550" s="80"/>
      <c r="J550" s="80">
        <f t="shared" si="144"/>
        <v>2900</v>
      </c>
      <c r="K550" s="149"/>
      <c r="L550" s="149"/>
      <c r="M550" s="149"/>
      <c r="N550" s="153"/>
      <c r="O550" s="153"/>
      <c r="P550" s="303"/>
      <c r="Q550" s="303"/>
      <c r="R550" s="240"/>
    </row>
    <row r="551" spans="1:18" s="34" customFormat="1" ht="14.25" customHeight="1">
      <c r="A551" s="107"/>
      <c r="B551" s="26" t="s">
        <v>357</v>
      </c>
      <c r="C551" s="22" t="s">
        <v>358</v>
      </c>
      <c r="D551" s="80">
        <v>1200</v>
      </c>
      <c r="E551" s="80"/>
      <c r="F551" s="80"/>
      <c r="G551" s="153">
        <f t="shared" si="142"/>
        <v>1200</v>
      </c>
      <c r="H551" s="80">
        <f t="shared" si="143"/>
        <v>1200</v>
      </c>
      <c r="I551" s="80"/>
      <c r="J551" s="80">
        <f t="shared" si="144"/>
        <v>1200</v>
      </c>
      <c r="K551" s="149"/>
      <c r="L551" s="149"/>
      <c r="M551" s="149"/>
      <c r="N551" s="153"/>
      <c r="O551" s="153"/>
      <c r="P551" s="303"/>
      <c r="Q551" s="303"/>
      <c r="R551" s="240"/>
    </row>
    <row r="552" spans="1:18" s="34" customFormat="1" ht="14.25" customHeight="1">
      <c r="A552" s="107"/>
      <c r="B552" s="26" t="s">
        <v>361</v>
      </c>
      <c r="C552" s="22" t="s">
        <v>362</v>
      </c>
      <c r="D552" s="80">
        <v>38340</v>
      </c>
      <c r="E552" s="80"/>
      <c r="F552" s="80"/>
      <c r="G552" s="153">
        <f t="shared" si="142"/>
        <v>38340</v>
      </c>
      <c r="H552" s="80">
        <f t="shared" si="143"/>
        <v>38340</v>
      </c>
      <c r="I552" s="80"/>
      <c r="J552" s="80">
        <f t="shared" si="144"/>
        <v>38340</v>
      </c>
      <c r="K552" s="149"/>
      <c r="L552" s="149"/>
      <c r="M552" s="149"/>
      <c r="N552" s="153"/>
      <c r="O552" s="153"/>
      <c r="P552" s="303"/>
      <c r="Q552" s="303"/>
      <c r="R552" s="240"/>
    </row>
    <row r="553" spans="1:18" s="34" customFormat="1" ht="14.25" customHeight="1">
      <c r="A553" s="107"/>
      <c r="B553" s="26" t="s">
        <v>375</v>
      </c>
      <c r="C553" s="22" t="s">
        <v>376</v>
      </c>
      <c r="D553" s="80">
        <v>5738</v>
      </c>
      <c r="E553" s="80"/>
      <c r="F553" s="80"/>
      <c r="G553" s="153">
        <f t="shared" si="142"/>
        <v>5738</v>
      </c>
      <c r="H553" s="80">
        <f t="shared" si="143"/>
        <v>5738</v>
      </c>
      <c r="I553" s="80"/>
      <c r="J553" s="80">
        <f t="shared" si="144"/>
        <v>5738</v>
      </c>
      <c r="K553" s="149"/>
      <c r="L553" s="149"/>
      <c r="M553" s="149"/>
      <c r="N553" s="153"/>
      <c r="O553" s="153"/>
      <c r="P553" s="303"/>
      <c r="Q553" s="303"/>
      <c r="R553" s="240"/>
    </row>
    <row r="554" spans="1:18" s="34" customFormat="1" ht="14.25" customHeight="1">
      <c r="A554" s="107"/>
      <c r="B554" s="26" t="s">
        <v>446</v>
      </c>
      <c r="C554" s="22" t="s">
        <v>757</v>
      </c>
      <c r="D554" s="80">
        <v>2815</v>
      </c>
      <c r="E554" s="80"/>
      <c r="F554" s="80"/>
      <c r="G554" s="153">
        <f t="shared" si="142"/>
        <v>2815</v>
      </c>
      <c r="H554" s="80">
        <f t="shared" si="143"/>
        <v>2815</v>
      </c>
      <c r="I554" s="80"/>
      <c r="J554" s="80">
        <f t="shared" si="144"/>
        <v>2815</v>
      </c>
      <c r="K554" s="149"/>
      <c r="L554" s="149"/>
      <c r="M554" s="149"/>
      <c r="N554" s="153"/>
      <c r="O554" s="153"/>
      <c r="P554" s="303"/>
      <c r="Q554" s="303"/>
      <c r="R554" s="240"/>
    </row>
    <row r="555" spans="1:18" s="34" customFormat="1" ht="14.25" customHeight="1">
      <c r="A555" s="107"/>
      <c r="B555" s="26" t="s">
        <v>551</v>
      </c>
      <c r="C555" s="22" t="s">
        <v>984</v>
      </c>
      <c r="D555" s="80">
        <v>2800</v>
      </c>
      <c r="E555" s="80"/>
      <c r="F555" s="80"/>
      <c r="G555" s="153">
        <f t="shared" si="142"/>
        <v>2800</v>
      </c>
      <c r="H555" s="80">
        <f t="shared" si="143"/>
        <v>2800</v>
      </c>
      <c r="I555" s="80"/>
      <c r="J555" s="80">
        <f t="shared" si="144"/>
        <v>2800</v>
      </c>
      <c r="K555" s="149"/>
      <c r="L555" s="149"/>
      <c r="M555" s="149"/>
      <c r="N555" s="153"/>
      <c r="O555" s="153"/>
      <c r="P555" s="303"/>
      <c r="Q555" s="303"/>
      <c r="R555" s="240"/>
    </row>
    <row r="556" spans="1:18" s="34" customFormat="1" ht="14.25" customHeight="1">
      <c r="A556" s="107"/>
      <c r="B556" s="26" t="s">
        <v>706</v>
      </c>
      <c r="C556" s="22" t="s">
        <v>566</v>
      </c>
      <c r="D556" s="80">
        <v>265</v>
      </c>
      <c r="E556" s="80"/>
      <c r="F556" s="80"/>
      <c r="G556" s="153">
        <f t="shared" si="142"/>
        <v>265</v>
      </c>
      <c r="H556" s="80">
        <f t="shared" si="143"/>
        <v>265</v>
      </c>
      <c r="I556" s="80"/>
      <c r="J556" s="80"/>
      <c r="K556" s="149"/>
      <c r="L556" s="149"/>
      <c r="M556" s="149">
        <f>H556</f>
        <v>265</v>
      </c>
      <c r="N556" s="153"/>
      <c r="O556" s="153"/>
      <c r="P556" s="303"/>
      <c r="Q556" s="303"/>
      <c r="R556" s="240"/>
    </row>
    <row r="557" spans="1:18" s="34" customFormat="1" ht="14.25" customHeight="1">
      <c r="A557" s="107"/>
      <c r="B557" s="26" t="s">
        <v>204</v>
      </c>
      <c r="C557" s="22" t="s">
        <v>566</v>
      </c>
      <c r="D557" s="80">
        <v>47</v>
      </c>
      <c r="E557" s="80"/>
      <c r="F557" s="80"/>
      <c r="G557" s="153">
        <f t="shared" si="142"/>
        <v>47</v>
      </c>
      <c r="H557" s="80">
        <f t="shared" si="143"/>
        <v>47</v>
      </c>
      <c r="I557" s="80"/>
      <c r="J557" s="80"/>
      <c r="K557" s="149"/>
      <c r="L557" s="149"/>
      <c r="M557" s="149">
        <f>H557</f>
        <v>47</v>
      </c>
      <c r="N557" s="153"/>
      <c r="O557" s="153"/>
      <c r="P557" s="303"/>
      <c r="Q557" s="303"/>
      <c r="R557" s="240"/>
    </row>
    <row r="558" spans="1:18" s="34" customFormat="1" ht="14.25" customHeight="1">
      <c r="A558" s="107"/>
      <c r="B558" s="26" t="s">
        <v>707</v>
      </c>
      <c r="C558" s="22" t="s">
        <v>567</v>
      </c>
      <c r="D558" s="80">
        <v>1360</v>
      </c>
      <c r="E558" s="80"/>
      <c r="F558" s="80"/>
      <c r="G558" s="153">
        <f t="shared" si="142"/>
        <v>1360</v>
      </c>
      <c r="H558" s="80">
        <f t="shared" si="143"/>
        <v>1360</v>
      </c>
      <c r="I558" s="80"/>
      <c r="J558" s="80"/>
      <c r="K558" s="149"/>
      <c r="L558" s="149"/>
      <c r="M558" s="149">
        <f>H558</f>
        <v>1360</v>
      </c>
      <c r="N558" s="153"/>
      <c r="O558" s="153"/>
      <c r="P558" s="303"/>
      <c r="Q558" s="303"/>
      <c r="R558" s="240"/>
    </row>
    <row r="559" spans="1:18" s="34" customFormat="1" ht="14.25" customHeight="1">
      <c r="A559" s="107"/>
      <c r="B559" s="26" t="s">
        <v>205</v>
      </c>
      <c r="C559" s="22" t="s">
        <v>567</v>
      </c>
      <c r="D559" s="80">
        <v>240</v>
      </c>
      <c r="E559" s="80"/>
      <c r="F559" s="80"/>
      <c r="G559" s="153">
        <f t="shared" si="142"/>
        <v>240</v>
      </c>
      <c r="H559" s="80">
        <f t="shared" si="143"/>
        <v>240</v>
      </c>
      <c r="I559" s="80"/>
      <c r="J559" s="80"/>
      <c r="K559" s="149"/>
      <c r="L559" s="149"/>
      <c r="M559" s="149">
        <f>H559</f>
        <v>240</v>
      </c>
      <c r="N559" s="153"/>
      <c r="O559" s="153"/>
      <c r="P559" s="303"/>
      <c r="Q559" s="303"/>
      <c r="R559" s="240"/>
    </row>
    <row r="560" spans="1:18" s="34" customFormat="1" ht="15" customHeight="1">
      <c r="A560" s="107"/>
      <c r="B560" s="26" t="s">
        <v>377</v>
      </c>
      <c r="C560" s="22" t="s">
        <v>179</v>
      </c>
      <c r="D560" s="80">
        <v>11750</v>
      </c>
      <c r="E560" s="80"/>
      <c r="F560" s="80"/>
      <c r="G560" s="153">
        <f t="shared" si="142"/>
        <v>11750</v>
      </c>
      <c r="H560" s="80"/>
      <c r="I560" s="80"/>
      <c r="J560" s="80"/>
      <c r="K560" s="149"/>
      <c r="L560" s="149"/>
      <c r="M560" s="149"/>
      <c r="N560" s="153"/>
      <c r="O560" s="153"/>
      <c r="P560" s="303">
        <f>G560</f>
        <v>11750</v>
      </c>
      <c r="Q560" s="303">
        <f>P560</f>
        <v>11750</v>
      </c>
      <c r="R560" s="240"/>
    </row>
    <row r="561" spans="1:18" s="34" customFormat="1" ht="15" customHeight="1">
      <c r="A561" s="245" t="s">
        <v>325</v>
      </c>
      <c r="B561" s="238"/>
      <c r="C561" s="352" t="s">
        <v>421</v>
      </c>
      <c r="D561" s="239">
        <f aca="true" t="shared" si="145" ref="D561:N561">SUM(D562:D589)</f>
        <v>1328107</v>
      </c>
      <c r="E561" s="239">
        <f t="shared" si="145"/>
        <v>5975</v>
      </c>
      <c r="F561" s="239">
        <f t="shared" si="145"/>
        <v>5975</v>
      </c>
      <c r="G561" s="239">
        <f t="shared" si="145"/>
        <v>1328107</v>
      </c>
      <c r="H561" s="239">
        <f t="shared" si="145"/>
        <v>1328107</v>
      </c>
      <c r="I561" s="239">
        <f t="shared" si="145"/>
        <v>0</v>
      </c>
      <c r="J561" s="239">
        <f t="shared" si="145"/>
        <v>0</v>
      </c>
      <c r="K561" s="239">
        <f t="shared" si="145"/>
        <v>0</v>
      </c>
      <c r="L561" s="239">
        <f t="shared" si="145"/>
        <v>0</v>
      </c>
      <c r="M561" s="239">
        <f t="shared" si="145"/>
        <v>1328107</v>
      </c>
      <c r="N561" s="239">
        <f t="shared" si="145"/>
        <v>0</v>
      </c>
      <c r="O561" s="239"/>
      <c r="P561" s="239">
        <f>SUM(P562:P589)</f>
        <v>0</v>
      </c>
      <c r="Q561" s="239">
        <f>SUM(Q562:Q589)</f>
        <v>0</v>
      </c>
      <c r="R561" s="291">
        <f>SUM(R562:R589)</f>
        <v>0</v>
      </c>
    </row>
    <row r="562" spans="1:18" s="34" customFormat="1" ht="15" customHeight="1">
      <c r="A562" s="107"/>
      <c r="B562" s="26" t="s">
        <v>685</v>
      </c>
      <c r="C562" s="22" t="s">
        <v>537</v>
      </c>
      <c r="D562" s="80">
        <v>40026</v>
      </c>
      <c r="E562" s="80"/>
      <c r="F562" s="80"/>
      <c r="G562" s="158">
        <f>D562+E562-F562</f>
        <v>40026</v>
      </c>
      <c r="H562" s="80">
        <f>G562</f>
        <v>40026</v>
      </c>
      <c r="I562" s="80"/>
      <c r="J562" s="149"/>
      <c r="K562" s="149"/>
      <c r="L562" s="149"/>
      <c r="M562" s="149">
        <f>H562</f>
        <v>40026</v>
      </c>
      <c r="N562" s="153"/>
      <c r="O562" s="153"/>
      <c r="P562" s="303"/>
      <c r="Q562" s="303"/>
      <c r="R562" s="240"/>
    </row>
    <row r="563" spans="1:18" s="34" customFormat="1" ht="15" customHeight="1">
      <c r="A563" s="107"/>
      <c r="B563" s="26" t="s">
        <v>859</v>
      </c>
      <c r="C563" s="22" t="s">
        <v>537</v>
      </c>
      <c r="D563" s="80">
        <v>18176</v>
      </c>
      <c r="E563" s="80"/>
      <c r="F563" s="80"/>
      <c r="G563" s="158">
        <f aca="true" t="shared" si="146" ref="G563:G589">D563+E563-F563</f>
        <v>18176</v>
      </c>
      <c r="H563" s="80">
        <f>G563</f>
        <v>18176</v>
      </c>
      <c r="I563" s="80"/>
      <c r="J563" s="149"/>
      <c r="K563" s="149"/>
      <c r="L563" s="149"/>
      <c r="M563" s="149">
        <f>H563</f>
        <v>18176</v>
      </c>
      <c r="N563" s="153"/>
      <c r="O563" s="153"/>
      <c r="P563" s="303"/>
      <c r="Q563" s="303"/>
      <c r="R563" s="240"/>
    </row>
    <row r="564" spans="1:18" s="34" customFormat="1" ht="15" customHeight="1">
      <c r="A564" s="107"/>
      <c r="B564" s="26" t="s">
        <v>695</v>
      </c>
      <c r="C564" s="22" t="s">
        <v>343</v>
      </c>
      <c r="D564" s="80">
        <v>82164</v>
      </c>
      <c r="E564" s="80"/>
      <c r="F564" s="80">
        <v>2985</v>
      </c>
      <c r="G564" s="158">
        <f t="shared" si="146"/>
        <v>79179</v>
      </c>
      <c r="H564" s="80">
        <f aca="true" t="shared" si="147" ref="H564:H589">G564</f>
        <v>79179</v>
      </c>
      <c r="I564" s="80"/>
      <c r="J564" s="149"/>
      <c r="K564" s="149"/>
      <c r="L564" s="149"/>
      <c r="M564" s="149">
        <f aca="true" t="shared" si="148" ref="M564:M589">H564</f>
        <v>79179</v>
      </c>
      <c r="N564" s="153"/>
      <c r="O564" s="153"/>
      <c r="P564" s="303"/>
      <c r="Q564" s="303"/>
      <c r="R564" s="240"/>
    </row>
    <row r="565" spans="1:18" s="34" customFormat="1" ht="15" customHeight="1">
      <c r="A565" s="107"/>
      <c r="B565" s="26" t="s">
        <v>198</v>
      </c>
      <c r="C565" s="22" t="s">
        <v>343</v>
      </c>
      <c r="D565" s="80">
        <v>13093</v>
      </c>
      <c r="E565" s="80"/>
      <c r="F565" s="80">
        <v>514</v>
      </c>
      <c r="G565" s="158">
        <f t="shared" si="146"/>
        <v>12579</v>
      </c>
      <c r="H565" s="80">
        <f t="shared" si="147"/>
        <v>12579</v>
      </c>
      <c r="I565" s="80"/>
      <c r="J565" s="149"/>
      <c r="K565" s="149"/>
      <c r="L565" s="149"/>
      <c r="M565" s="149">
        <f t="shared" si="148"/>
        <v>12579</v>
      </c>
      <c r="N565" s="153"/>
      <c r="O565" s="153"/>
      <c r="P565" s="303"/>
      <c r="Q565" s="303"/>
      <c r="R565" s="240"/>
    </row>
    <row r="566" spans="1:18" s="34" customFormat="1" ht="15" customHeight="1">
      <c r="A566" s="107"/>
      <c r="B566" s="26" t="s">
        <v>696</v>
      </c>
      <c r="C566" s="22" t="s">
        <v>17</v>
      </c>
      <c r="D566" s="80">
        <v>53348</v>
      </c>
      <c r="E566" s="80"/>
      <c r="F566" s="80">
        <v>581</v>
      </c>
      <c r="G566" s="158">
        <f t="shared" si="146"/>
        <v>52767</v>
      </c>
      <c r="H566" s="80">
        <f t="shared" si="147"/>
        <v>52767</v>
      </c>
      <c r="I566" s="80"/>
      <c r="J566" s="149"/>
      <c r="K566" s="149"/>
      <c r="L566" s="149"/>
      <c r="M566" s="149">
        <f t="shared" si="148"/>
        <v>52767</v>
      </c>
      <c r="N566" s="153"/>
      <c r="O566" s="153"/>
      <c r="P566" s="303"/>
      <c r="Q566" s="303"/>
      <c r="R566" s="240"/>
    </row>
    <row r="567" spans="1:18" s="34" customFormat="1" ht="15" customHeight="1">
      <c r="A567" s="107"/>
      <c r="B567" s="26" t="s">
        <v>199</v>
      </c>
      <c r="C567" s="22" t="s">
        <v>17</v>
      </c>
      <c r="D567" s="80">
        <v>8882</v>
      </c>
      <c r="E567" s="80"/>
      <c r="F567" s="80">
        <v>31</v>
      </c>
      <c r="G567" s="158">
        <f t="shared" si="146"/>
        <v>8851</v>
      </c>
      <c r="H567" s="80">
        <f t="shared" si="147"/>
        <v>8851</v>
      </c>
      <c r="I567" s="80"/>
      <c r="J567" s="149"/>
      <c r="K567" s="149"/>
      <c r="L567" s="149"/>
      <c r="M567" s="149">
        <f t="shared" si="148"/>
        <v>8851</v>
      </c>
      <c r="N567" s="153"/>
      <c r="O567" s="153"/>
      <c r="P567" s="303"/>
      <c r="Q567" s="303"/>
      <c r="R567" s="240"/>
    </row>
    <row r="568" spans="1:18" s="34" customFormat="1" ht="15" customHeight="1">
      <c r="A568" s="107"/>
      <c r="B568" s="26" t="s">
        <v>697</v>
      </c>
      <c r="C568" s="22" t="s">
        <v>306</v>
      </c>
      <c r="D568" s="80">
        <v>7496</v>
      </c>
      <c r="E568" s="80"/>
      <c r="F568" s="80">
        <v>93</v>
      </c>
      <c r="G568" s="158">
        <f t="shared" si="146"/>
        <v>7403</v>
      </c>
      <c r="H568" s="80">
        <f t="shared" si="147"/>
        <v>7403</v>
      </c>
      <c r="I568" s="80"/>
      <c r="J568" s="149"/>
      <c r="K568" s="149"/>
      <c r="L568" s="149"/>
      <c r="M568" s="149">
        <f t="shared" si="148"/>
        <v>7403</v>
      </c>
      <c r="N568" s="153"/>
      <c r="O568" s="153"/>
      <c r="P568" s="303"/>
      <c r="Q568" s="303"/>
      <c r="R568" s="240"/>
    </row>
    <row r="569" spans="1:18" s="34" customFormat="1" ht="15" customHeight="1">
      <c r="A569" s="107"/>
      <c r="B569" s="26" t="s">
        <v>200</v>
      </c>
      <c r="C569" s="22" t="s">
        <v>306</v>
      </c>
      <c r="D569" s="80">
        <v>1253</v>
      </c>
      <c r="E569" s="80"/>
      <c r="F569" s="80">
        <v>5</v>
      </c>
      <c r="G569" s="158">
        <f t="shared" si="146"/>
        <v>1248</v>
      </c>
      <c r="H569" s="80">
        <f t="shared" si="147"/>
        <v>1248</v>
      </c>
      <c r="I569" s="80"/>
      <c r="J569" s="149"/>
      <c r="K569" s="149"/>
      <c r="L569" s="149"/>
      <c r="M569" s="149">
        <f t="shared" si="148"/>
        <v>1248</v>
      </c>
      <c r="N569" s="153"/>
      <c r="O569" s="153"/>
      <c r="P569" s="303"/>
      <c r="Q569" s="303"/>
      <c r="R569" s="240"/>
    </row>
    <row r="570" spans="1:18" s="34" customFormat="1" ht="15" customHeight="1">
      <c r="A570" s="107"/>
      <c r="B570" s="26" t="s">
        <v>698</v>
      </c>
      <c r="C570" s="22" t="s">
        <v>866</v>
      </c>
      <c r="D570" s="80">
        <v>283706</v>
      </c>
      <c r="E570" s="80"/>
      <c r="F570" s="80">
        <v>1766</v>
      </c>
      <c r="G570" s="158">
        <f t="shared" si="146"/>
        <v>281940</v>
      </c>
      <c r="H570" s="80">
        <f t="shared" si="147"/>
        <v>281940</v>
      </c>
      <c r="I570" s="80"/>
      <c r="J570" s="149"/>
      <c r="K570" s="149"/>
      <c r="L570" s="149"/>
      <c r="M570" s="149">
        <f t="shared" si="148"/>
        <v>281940</v>
      </c>
      <c r="N570" s="153"/>
      <c r="O570" s="153"/>
      <c r="P570" s="303"/>
      <c r="Q570" s="303"/>
      <c r="R570" s="240"/>
    </row>
    <row r="571" spans="1:18" s="34" customFormat="1" ht="15" customHeight="1">
      <c r="A571" s="107"/>
      <c r="B571" s="26" t="s">
        <v>201</v>
      </c>
      <c r="C571" s="22" t="s">
        <v>866</v>
      </c>
      <c r="D571" s="80">
        <v>46595</v>
      </c>
      <c r="E571" s="80">
        <v>263</v>
      </c>
      <c r="F571" s="80"/>
      <c r="G571" s="158">
        <f t="shared" si="146"/>
        <v>46858</v>
      </c>
      <c r="H571" s="80">
        <f t="shared" si="147"/>
        <v>46858</v>
      </c>
      <c r="I571" s="80"/>
      <c r="J571" s="149"/>
      <c r="K571" s="149"/>
      <c r="L571" s="149"/>
      <c r="M571" s="149">
        <f t="shared" si="148"/>
        <v>46858</v>
      </c>
      <c r="N571" s="153"/>
      <c r="O571" s="153"/>
      <c r="P571" s="303"/>
      <c r="Q571" s="303"/>
      <c r="R571" s="240"/>
    </row>
    <row r="572" spans="1:18" s="34" customFormat="1" ht="15" customHeight="1">
      <c r="A572" s="107"/>
      <c r="B572" s="26" t="s">
        <v>699</v>
      </c>
      <c r="C572" s="22" t="s">
        <v>475</v>
      </c>
      <c r="D572" s="80">
        <v>40349</v>
      </c>
      <c r="E572" s="80">
        <v>114</v>
      </c>
      <c r="F572" s="80"/>
      <c r="G572" s="158">
        <f t="shared" si="146"/>
        <v>40463</v>
      </c>
      <c r="H572" s="80">
        <f t="shared" si="147"/>
        <v>40463</v>
      </c>
      <c r="I572" s="80"/>
      <c r="J572" s="149"/>
      <c r="K572" s="149"/>
      <c r="L572" s="149"/>
      <c r="M572" s="149">
        <f t="shared" si="148"/>
        <v>40463</v>
      </c>
      <c r="N572" s="153"/>
      <c r="O572" s="153"/>
      <c r="P572" s="303"/>
      <c r="Q572" s="303"/>
      <c r="R572" s="240"/>
    </row>
    <row r="573" spans="1:18" s="34" customFormat="1" ht="15" customHeight="1">
      <c r="A573" s="107"/>
      <c r="B573" s="26" t="s">
        <v>605</v>
      </c>
      <c r="C573" s="22" t="s">
        <v>475</v>
      </c>
      <c r="D573" s="80">
        <v>3631</v>
      </c>
      <c r="E573" s="80">
        <v>6</v>
      </c>
      <c r="F573" s="80"/>
      <c r="G573" s="158">
        <f t="shared" si="146"/>
        <v>3637</v>
      </c>
      <c r="H573" s="80">
        <f t="shared" si="147"/>
        <v>3637</v>
      </c>
      <c r="I573" s="80"/>
      <c r="J573" s="149"/>
      <c r="K573" s="149"/>
      <c r="L573" s="149"/>
      <c r="M573" s="149">
        <f t="shared" si="148"/>
        <v>3637</v>
      </c>
      <c r="N573" s="153"/>
      <c r="O573" s="153"/>
      <c r="P573" s="303"/>
      <c r="Q573" s="303"/>
      <c r="R573" s="240"/>
    </row>
    <row r="574" spans="1:18" s="34" customFormat="1" ht="15" customHeight="1">
      <c r="A574" s="107"/>
      <c r="B574" s="26" t="s">
        <v>700</v>
      </c>
      <c r="C574" s="23" t="s">
        <v>429</v>
      </c>
      <c r="D574" s="80">
        <v>1700</v>
      </c>
      <c r="E574" s="80"/>
      <c r="F574" s="80"/>
      <c r="G574" s="158">
        <f t="shared" si="146"/>
        <v>1700</v>
      </c>
      <c r="H574" s="80">
        <f t="shared" si="147"/>
        <v>1700</v>
      </c>
      <c r="I574" s="80"/>
      <c r="J574" s="149"/>
      <c r="K574" s="149"/>
      <c r="L574" s="149"/>
      <c r="M574" s="149">
        <f t="shared" si="148"/>
        <v>1700</v>
      </c>
      <c r="N574" s="153"/>
      <c r="O574" s="153"/>
      <c r="P574" s="303"/>
      <c r="Q574" s="303"/>
      <c r="R574" s="240"/>
    </row>
    <row r="575" spans="1:18" s="34" customFormat="1" ht="15" customHeight="1">
      <c r="A575" s="107"/>
      <c r="B575" s="26" t="s">
        <v>860</v>
      </c>
      <c r="C575" s="23" t="s">
        <v>429</v>
      </c>
      <c r="D575" s="80">
        <v>300</v>
      </c>
      <c r="E575" s="80"/>
      <c r="F575" s="80"/>
      <c r="G575" s="158">
        <f t="shared" si="146"/>
        <v>300</v>
      </c>
      <c r="H575" s="80">
        <f t="shared" si="147"/>
        <v>300</v>
      </c>
      <c r="I575" s="80"/>
      <c r="J575" s="149"/>
      <c r="K575" s="149"/>
      <c r="L575" s="149"/>
      <c r="M575" s="149">
        <f t="shared" si="148"/>
        <v>300</v>
      </c>
      <c r="N575" s="153"/>
      <c r="O575" s="153"/>
      <c r="P575" s="303"/>
      <c r="Q575" s="303"/>
      <c r="R575" s="240"/>
    </row>
    <row r="576" spans="1:18" s="34" customFormat="1" ht="15" customHeight="1">
      <c r="A576" s="107"/>
      <c r="B576" s="26" t="s">
        <v>701</v>
      </c>
      <c r="C576" s="22" t="s">
        <v>443</v>
      </c>
      <c r="D576" s="80">
        <v>589501</v>
      </c>
      <c r="E576" s="80">
        <v>5311</v>
      </c>
      <c r="F576" s="80"/>
      <c r="G576" s="158">
        <f t="shared" si="146"/>
        <v>594812</v>
      </c>
      <c r="H576" s="80">
        <f t="shared" si="147"/>
        <v>594812</v>
      </c>
      <c r="I576" s="80"/>
      <c r="J576" s="149"/>
      <c r="K576" s="149"/>
      <c r="L576" s="149"/>
      <c r="M576" s="149">
        <f t="shared" si="148"/>
        <v>594812</v>
      </c>
      <c r="N576" s="153"/>
      <c r="O576" s="153"/>
      <c r="P576" s="303"/>
      <c r="Q576" s="303"/>
      <c r="R576" s="240"/>
    </row>
    <row r="577" spans="1:18" s="34" customFormat="1" ht="15" customHeight="1">
      <c r="A577" s="107"/>
      <c r="B577" s="26" t="s">
        <v>202</v>
      </c>
      <c r="C577" s="22" t="s">
        <v>443</v>
      </c>
      <c r="D577" s="80">
        <v>102166</v>
      </c>
      <c r="E577" s="80">
        <v>281</v>
      </c>
      <c r="F577" s="80"/>
      <c r="G577" s="158">
        <f t="shared" si="146"/>
        <v>102447</v>
      </c>
      <c r="H577" s="80">
        <f t="shared" si="147"/>
        <v>102447</v>
      </c>
      <c r="I577" s="80"/>
      <c r="J577" s="149"/>
      <c r="K577" s="149"/>
      <c r="L577" s="149"/>
      <c r="M577" s="149">
        <f t="shared" si="148"/>
        <v>102447</v>
      </c>
      <c r="N577" s="153"/>
      <c r="O577" s="153"/>
      <c r="P577" s="303"/>
      <c r="Q577" s="303"/>
      <c r="R577" s="240"/>
    </row>
    <row r="578" spans="1:18" s="34" customFormat="1" ht="15" customHeight="1">
      <c r="A578" s="107"/>
      <c r="B578" s="26" t="s">
        <v>702</v>
      </c>
      <c r="C578" s="22" t="s">
        <v>753</v>
      </c>
      <c r="D578" s="80">
        <v>5100</v>
      </c>
      <c r="E578" s="80"/>
      <c r="F578" s="80"/>
      <c r="G578" s="158">
        <f t="shared" si="146"/>
        <v>5100</v>
      </c>
      <c r="H578" s="80">
        <f t="shared" si="147"/>
        <v>5100</v>
      </c>
      <c r="I578" s="80"/>
      <c r="J578" s="149"/>
      <c r="K578" s="149"/>
      <c r="L578" s="149"/>
      <c r="M578" s="149">
        <f t="shared" si="148"/>
        <v>5100</v>
      </c>
      <c r="N578" s="153"/>
      <c r="O578" s="153"/>
      <c r="P578" s="303"/>
      <c r="Q578" s="303"/>
      <c r="R578" s="240"/>
    </row>
    <row r="579" spans="1:18" s="34" customFormat="1" ht="15" customHeight="1">
      <c r="A579" s="107"/>
      <c r="B579" s="26" t="s">
        <v>191</v>
      </c>
      <c r="C579" s="22" t="s">
        <v>753</v>
      </c>
      <c r="D579" s="80">
        <v>900</v>
      </c>
      <c r="E579" s="80"/>
      <c r="F579" s="80"/>
      <c r="G579" s="158">
        <f t="shared" si="146"/>
        <v>900</v>
      </c>
      <c r="H579" s="80">
        <f t="shared" si="147"/>
        <v>900</v>
      </c>
      <c r="I579" s="80"/>
      <c r="J579" s="149"/>
      <c r="K579" s="149"/>
      <c r="L579" s="149"/>
      <c r="M579" s="149">
        <f t="shared" si="148"/>
        <v>900</v>
      </c>
      <c r="N579" s="153"/>
      <c r="O579" s="153"/>
      <c r="P579" s="303"/>
      <c r="Q579" s="303"/>
      <c r="R579" s="240"/>
    </row>
    <row r="580" spans="1:18" s="34" customFormat="1" ht="15" customHeight="1">
      <c r="A580" s="107"/>
      <c r="B580" s="26" t="s">
        <v>703</v>
      </c>
      <c r="C580" s="22" t="s">
        <v>554</v>
      </c>
      <c r="D580" s="80">
        <v>1326</v>
      </c>
      <c r="E580" s="80"/>
      <c r="F580" s="80"/>
      <c r="G580" s="158">
        <f t="shared" si="146"/>
        <v>1326</v>
      </c>
      <c r="H580" s="80">
        <f t="shared" si="147"/>
        <v>1326</v>
      </c>
      <c r="I580" s="80"/>
      <c r="J580" s="149"/>
      <c r="K580" s="149"/>
      <c r="L580" s="149"/>
      <c r="M580" s="149">
        <f t="shared" si="148"/>
        <v>1326</v>
      </c>
      <c r="N580" s="153"/>
      <c r="O580" s="153"/>
      <c r="P580" s="303"/>
      <c r="Q580" s="303"/>
      <c r="R580" s="240"/>
    </row>
    <row r="581" spans="1:18" s="34" customFormat="1" ht="15" customHeight="1">
      <c r="A581" s="107"/>
      <c r="B581" s="26" t="s">
        <v>507</v>
      </c>
      <c r="C581" s="22" t="s">
        <v>554</v>
      </c>
      <c r="D581" s="80">
        <v>234</v>
      </c>
      <c r="E581" s="80"/>
      <c r="F581" s="80"/>
      <c r="G581" s="158">
        <f t="shared" si="146"/>
        <v>234</v>
      </c>
      <c r="H581" s="80">
        <f t="shared" si="147"/>
        <v>234</v>
      </c>
      <c r="I581" s="80"/>
      <c r="J581" s="149"/>
      <c r="K581" s="149"/>
      <c r="L581" s="149"/>
      <c r="M581" s="149">
        <f t="shared" si="148"/>
        <v>234</v>
      </c>
      <c r="N581" s="153"/>
      <c r="O581" s="153"/>
      <c r="P581" s="303"/>
      <c r="Q581" s="303"/>
      <c r="R581" s="240"/>
    </row>
    <row r="582" spans="1:18" s="34" customFormat="1" ht="15" customHeight="1">
      <c r="A582" s="107"/>
      <c r="B582" s="26" t="s">
        <v>704</v>
      </c>
      <c r="C582" s="22" t="s">
        <v>575</v>
      </c>
      <c r="D582" s="80">
        <v>5100</v>
      </c>
      <c r="E582" s="80"/>
      <c r="F582" s="80"/>
      <c r="G582" s="158">
        <f t="shared" si="146"/>
        <v>5100</v>
      </c>
      <c r="H582" s="80">
        <f t="shared" si="147"/>
        <v>5100</v>
      </c>
      <c r="I582" s="80"/>
      <c r="J582" s="149"/>
      <c r="K582" s="149"/>
      <c r="L582" s="149"/>
      <c r="M582" s="149">
        <f t="shared" si="148"/>
        <v>5100</v>
      </c>
      <c r="N582" s="153"/>
      <c r="O582" s="153"/>
      <c r="P582" s="303"/>
      <c r="Q582" s="303"/>
      <c r="R582" s="240"/>
    </row>
    <row r="583" spans="1:18" s="34" customFormat="1" ht="15" customHeight="1">
      <c r="A583" s="107"/>
      <c r="B583" s="26" t="s">
        <v>203</v>
      </c>
      <c r="C583" s="22" t="s">
        <v>575</v>
      </c>
      <c r="D583" s="80">
        <v>900</v>
      </c>
      <c r="E583" s="80"/>
      <c r="F583" s="80"/>
      <c r="G583" s="158">
        <f t="shared" si="146"/>
        <v>900</v>
      </c>
      <c r="H583" s="80">
        <f t="shared" si="147"/>
        <v>900</v>
      </c>
      <c r="I583" s="80"/>
      <c r="J583" s="149"/>
      <c r="K583" s="149"/>
      <c r="L583" s="149"/>
      <c r="M583" s="149">
        <f t="shared" si="148"/>
        <v>900</v>
      </c>
      <c r="N583" s="153"/>
      <c r="O583" s="153"/>
      <c r="P583" s="303"/>
      <c r="Q583" s="303"/>
      <c r="R583" s="240"/>
    </row>
    <row r="584" spans="1:18" s="34" customFormat="1" ht="15" customHeight="1">
      <c r="A584" s="107"/>
      <c r="B584" s="26" t="s">
        <v>705</v>
      </c>
      <c r="C584" s="22" t="s">
        <v>358</v>
      </c>
      <c r="D584" s="80">
        <v>408</v>
      </c>
      <c r="E584" s="80"/>
      <c r="F584" s="80"/>
      <c r="G584" s="158">
        <f t="shared" si="146"/>
        <v>408</v>
      </c>
      <c r="H584" s="80">
        <f t="shared" si="147"/>
        <v>408</v>
      </c>
      <c r="I584" s="80"/>
      <c r="J584" s="149"/>
      <c r="K584" s="149"/>
      <c r="L584" s="149"/>
      <c r="M584" s="149">
        <f t="shared" si="148"/>
        <v>408</v>
      </c>
      <c r="N584" s="153"/>
      <c r="O584" s="153"/>
      <c r="P584" s="303"/>
      <c r="Q584" s="303"/>
      <c r="R584" s="240"/>
    </row>
    <row r="585" spans="1:18" s="34" customFormat="1" ht="15" customHeight="1">
      <c r="A585" s="107"/>
      <c r="B585" s="26" t="s">
        <v>180</v>
      </c>
      <c r="C585" s="22" t="s">
        <v>358</v>
      </c>
      <c r="D585" s="80">
        <v>72</v>
      </c>
      <c r="E585" s="80"/>
      <c r="F585" s="80"/>
      <c r="G585" s="158">
        <f t="shared" si="146"/>
        <v>72</v>
      </c>
      <c r="H585" s="80">
        <f t="shared" si="147"/>
        <v>72</v>
      </c>
      <c r="I585" s="80"/>
      <c r="J585" s="149"/>
      <c r="K585" s="149"/>
      <c r="L585" s="149"/>
      <c r="M585" s="149">
        <f t="shared" si="148"/>
        <v>72</v>
      </c>
      <c r="N585" s="153"/>
      <c r="O585" s="153"/>
      <c r="P585" s="303"/>
      <c r="Q585" s="303"/>
      <c r="R585" s="240"/>
    </row>
    <row r="586" spans="1:18" s="34" customFormat="1" ht="15" customHeight="1">
      <c r="A586" s="107"/>
      <c r="B586" s="26" t="s">
        <v>706</v>
      </c>
      <c r="C586" s="22" t="s">
        <v>566</v>
      </c>
      <c r="D586" s="80">
        <v>1198</v>
      </c>
      <c r="E586" s="80"/>
      <c r="F586" s="80"/>
      <c r="G586" s="158">
        <f t="shared" si="146"/>
        <v>1198</v>
      </c>
      <c r="H586" s="80">
        <f t="shared" si="147"/>
        <v>1198</v>
      </c>
      <c r="I586" s="80"/>
      <c r="J586" s="149"/>
      <c r="K586" s="149"/>
      <c r="L586" s="149"/>
      <c r="M586" s="149">
        <f t="shared" si="148"/>
        <v>1198</v>
      </c>
      <c r="N586" s="153"/>
      <c r="O586" s="153"/>
      <c r="P586" s="303"/>
      <c r="Q586" s="303"/>
      <c r="R586" s="240"/>
    </row>
    <row r="587" spans="1:18" s="34" customFormat="1" ht="15" customHeight="1">
      <c r="A587" s="107"/>
      <c r="B587" s="26" t="s">
        <v>204</v>
      </c>
      <c r="C587" s="22" t="s">
        <v>566</v>
      </c>
      <c r="D587" s="80">
        <v>185</v>
      </c>
      <c r="E587" s="80"/>
      <c r="F587" s="80"/>
      <c r="G587" s="158">
        <f t="shared" si="146"/>
        <v>185</v>
      </c>
      <c r="H587" s="80">
        <f t="shared" si="147"/>
        <v>185</v>
      </c>
      <c r="I587" s="80"/>
      <c r="J587" s="149"/>
      <c r="K587" s="149"/>
      <c r="L587" s="149"/>
      <c r="M587" s="149">
        <f t="shared" si="148"/>
        <v>185</v>
      </c>
      <c r="N587" s="153"/>
      <c r="O587" s="153"/>
      <c r="P587" s="303"/>
      <c r="Q587" s="303"/>
      <c r="R587" s="240"/>
    </row>
    <row r="588" spans="1:18" s="34" customFormat="1" ht="15" customHeight="1">
      <c r="A588" s="107"/>
      <c r="B588" s="26" t="s">
        <v>707</v>
      </c>
      <c r="C588" s="22" t="s">
        <v>567</v>
      </c>
      <c r="D588" s="80">
        <v>17459</v>
      </c>
      <c r="E588" s="80"/>
      <c r="F588" s="80"/>
      <c r="G588" s="158">
        <f t="shared" si="146"/>
        <v>17459</v>
      </c>
      <c r="H588" s="80">
        <f t="shared" si="147"/>
        <v>17459</v>
      </c>
      <c r="I588" s="80"/>
      <c r="J588" s="149"/>
      <c r="K588" s="149"/>
      <c r="L588" s="149"/>
      <c r="M588" s="149">
        <f t="shared" si="148"/>
        <v>17459</v>
      </c>
      <c r="N588" s="153"/>
      <c r="O588" s="153"/>
      <c r="P588" s="303"/>
      <c r="Q588" s="303"/>
      <c r="R588" s="240"/>
    </row>
    <row r="589" spans="1:18" s="34" customFormat="1" ht="15" customHeight="1">
      <c r="A589" s="107"/>
      <c r="B589" s="26" t="s">
        <v>205</v>
      </c>
      <c r="C589" s="22" t="s">
        <v>567</v>
      </c>
      <c r="D589" s="80">
        <v>2839</v>
      </c>
      <c r="E589" s="80"/>
      <c r="F589" s="80"/>
      <c r="G589" s="158">
        <f t="shared" si="146"/>
        <v>2839</v>
      </c>
      <c r="H589" s="80">
        <f t="shared" si="147"/>
        <v>2839</v>
      </c>
      <c r="I589" s="80"/>
      <c r="J589" s="149"/>
      <c r="K589" s="149"/>
      <c r="L589" s="149"/>
      <c r="M589" s="149">
        <f t="shared" si="148"/>
        <v>2839</v>
      </c>
      <c r="N589" s="153"/>
      <c r="O589" s="153"/>
      <c r="P589" s="303"/>
      <c r="Q589" s="303"/>
      <c r="R589" s="240"/>
    </row>
    <row r="590" spans="1:18" s="33" customFormat="1" ht="24" customHeight="1">
      <c r="A590" s="120" t="s">
        <v>580</v>
      </c>
      <c r="B590" s="117"/>
      <c r="C590" s="59" t="s">
        <v>581</v>
      </c>
      <c r="D590" s="151">
        <f>D591+D608+D630+D643+D645+D649+D652</f>
        <v>3242847</v>
      </c>
      <c r="E590" s="151">
        <f>E591+E608+E630+E643+E645+E649+E652</f>
        <v>6000</v>
      </c>
      <c r="F590" s="151">
        <f>F591+F608+F630+F643+F645+F649+F652</f>
        <v>0</v>
      </c>
      <c r="G590" s="151">
        <f>G591+G608+G630+G643+G645+G649+G652</f>
        <v>3248847</v>
      </c>
      <c r="H590" s="151">
        <f aca="true" t="shared" si="149" ref="H590:N590">H591+H608+H630+H645+H649+H652+H643</f>
        <v>3125096</v>
      </c>
      <c r="I590" s="151">
        <f t="shared" si="149"/>
        <v>2109024</v>
      </c>
      <c r="J590" s="151">
        <f t="shared" si="149"/>
        <v>710669</v>
      </c>
      <c r="K590" s="151">
        <f t="shared" si="149"/>
        <v>84620</v>
      </c>
      <c r="L590" s="151">
        <f t="shared" si="149"/>
        <v>29560</v>
      </c>
      <c r="M590" s="151">
        <f t="shared" si="149"/>
        <v>191223</v>
      </c>
      <c r="N590" s="151">
        <f t="shared" si="149"/>
        <v>0</v>
      </c>
      <c r="O590" s="151"/>
      <c r="P590" s="151">
        <f>P591+P608+P630+P645+P649+P652+P643</f>
        <v>123751</v>
      </c>
      <c r="Q590" s="151">
        <f>Q591+Q608+Q630+Q645+Q649+Q652+Q643</f>
        <v>123751</v>
      </c>
      <c r="R590" s="152">
        <f>R591+R608+R630+R645+R649+R652+R643</f>
        <v>0</v>
      </c>
    </row>
    <row r="591" spans="1:18" s="34" customFormat="1" ht="25.5" customHeight="1">
      <c r="A591" s="105" t="s">
        <v>582</v>
      </c>
      <c r="B591" s="111"/>
      <c r="C591" s="65" t="s">
        <v>583</v>
      </c>
      <c r="D591" s="147">
        <f>SUM(D592:D607)</f>
        <v>1333624</v>
      </c>
      <c r="E591" s="147">
        <f>SUM(E592:E607)</f>
        <v>0</v>
      </c>
      <c r="F591" s="147">
        <f>SUM(F592:F607)</f>
        <v>0</v>
      </c>
      <c r="G591" s="147">
        <f>SUM(G592:G607)</f>
        <v>1333624</v>
      </c>
      <c r="H591" s="147">
        <f aca="true" t="shared" si="150" ref="H591:R591">SUM(H592:H607)</f>
        <v>1333624</v>
      </c>
      <c r="I591" s="147">
        <f t="shared" si="150"/>
        <v>919017</v>
      </c>
      <c r="J591" s="147">
        <f t="shared" si="150"/>
        <v>414607</v>
      </c>
      <c r="K591" s="147">
        <f t="shared" si="150"/>
        <v>0</v>
      </c>
      <c r="L591" s="147">
        <f t="shared" si="150"/>
        <v>0</v>
      </c>
      <c r="M591" s="147">
        <f t="shared" si="150"/>
        <v>0</v>
      </c>
      <c r="N591" s="147">
        <f t="shared" si="150"/>
        <v>0</v>
      </c>
      <c r="O591" s="147"/>
      <c r="P591" s="147">
        <f t="shared" si="150"/>
        <v>0</v>
      </c>
      <c r="Q591" s="147">
        <f t="shared" si="150"/>
        <v>0</v>
      </c>
      <c r="R591" s="148">
        <f t="shared" si="150"/>
        <v>0</v>
      </c>
    </row>
    <row r="592" spans="1:18" s="34" customFormat="1" ht="15.75" customHeight="1">
      <c r="A592" s="107"/>
      <c r="B592" s="26" t="s">
        <v>342</v>
      </c>
      <c r="C592" s="22" t="s">
        <v>343</v>
      </c>
      <c r="D592" s="80">
        <v>724837</v>
      </c>
      <c r="E592" s="80"/>
      <c r="F592" s="80"/>
      <c r="G592" s="153">
        <f>D592+E592-F592</f>
        <v>724837</v>
      </c>
      <c r="H592" s="80">
        <f>G592</f>
        <v>724837</v>
      </c>
      <c r="I592" s="80">
        <f>H592</f>
        <v>724837</v>
      </c>
      <c r="J592" s="149"/>
      <c r="K592" s="150"/>
      <c r="L592" s="150"/>
      <c r="M592" s="150"/>
      <c r="N592" s="153"/>
      <c r="O592" s="153"/>
      <c r="P592" s="303"/>
      <c r="Q592" s="303"/>
      <c r="R592" s="240"/>
    </row>
    <row r="593" spans="1:18" s="34" customFormat="1" ht="15.75" customHeight="1">
      <c r="A593" s="107"/>
      <c r="B593" s="26" t="s">
        <v>346</v>
      </c>
      <c r="C593" s="22" t="s">
        <v>660</v>
      </c>
      <c r="D593" s="80">
        <v>59880</v>
      </c>
      <c r="E593" s="80"/>
      <c r="F593" s="80"/>
      <c r="G593" s="153">
        <f aca="true" t="shared" si="151" ref="G593:G607">D593+E593-F593</f>
        <v>59880</v>
      </c>
      <c r="H593" s="80">
        <f aca="true" t="shared" si="152" ref="H593:H607">G593</f>
        <v>59880</v>
      </c>
      <c r="I593" s="80">
        <f>H593</f>
        <v>59880</v>
      </c>
      <c r="J593" s="149"/>
      <c r="K593" s="150"/>
      <c r="L593" s="150"/>
      <c r="M593" s="150"/>
      <c r="N593" s="153"/>
      <c r="O593" s="153"/>
      <c r="P593" s="303"/>
      <c r="Q593" s="303"/>
      <c r="R593" s="240"/>
    </row>
    <row r="594" spans="1:18" s="34" customFormat="1" ht="15" customHeight="1">
      <c r="A594" s="107"/>
      <c r="B594" s="116" t="s">
        <v>372</v>
      </c>
      <c r="C594" s="22" t="s">
        <v>17</v>
      </c>
      <c r="D594" s="80">
        <v>113697</v>
      </c>
      <c r="E594" s="80"/>
      <c r="F594" s="80"/>
      <c r="G594" s="153">
        <f t="shared" si="151"/>
        <v>113697</v>
      </c>
      <c r="H594" s="80">
        <f t="shared" si="152"/>
        <v>113697</v>
      </c>
      <c r="I594" s="80">
        <f>H594</f>
        <v>113697</v>
      </c>
      <c r="J594" s="149"/>
      <c r="K594" s="150"/>
      <c r="L594" s="150"/>
      <c r="M594" s="150"/>
      <c r="N594" s="153"/>
      <c r="O594" s="153"/>
      <c r="P594" s="303"/>
      <c r="Q594" s="303"/>
      <c r="R594" s="240"/>
    </row>
    <row r="595" spans="1:18" s="34" customFormat="1" ht="16.5" customHeight="1">
      <c r="A595" s="107"/>
      <c r="B595" s="116" t="s">
        <v>348</v>
      </c>
      <c r="C595" s="22" t="s">
        <v>306</v>
      </c>
      <c r="D595" s="80">
        <v>20603</v>
      </c>
      <c r="E595" s="80"/>
      <c r="F595" s="80"/>
      <c r="G595" s="153">
        <f t="shared" si="151"/>
        <v>20603</v>
      </c>
      <c r="H595" s="80">
        <f t="shared" si="152"/>
        <v>20603</v>
      </c>
      <c r="I595" s="80">
        <f>H595</f>
        <v>20603</v>
      </c>
      <c r="J595" s="149"/>
      <c r="K595" s="150"/>
      <c r="L595" s="150"/>
      <c r="M595" s="150"/>
      <c r="N595" s="153"/>
      <c r="O595" s="153"/>
      <c r="P595" s="303"/>
      <c r="Q595" s="303"/>
      <c r="R595" s="240"/>
    </row>
    <row r="596" spans="1:18" s="34" customFormat="1" ht="16.5" customHeight="1">
      <c r="A596" s="107"/>
      <c r="B596" s="116" t="s">
        <v>350</v>
      </c>
      <c r="C596" s="22" t="s">
        <v>351</v>
      </c>
      <c r="D596" s="80">
        <v>43027</v>
      </c>
      <c r="E596" s="80"/>
      <c r="F596" s="80"/>
      <c r="G596" s="153">
        <f t="shared" si="151"/>
        <v>43027</v>
      </c>
      <c r="H596" s="80">
        <f t="shared" si="152"/>
        <v>43027</v>
      </c>
      <c r="I596" s="80"/>
      <c r="J596" s="149">
        <f>H596</f>
        <v>43027</v>
      </c>
      <c r="K596" s="150"/>
      <c r="L596" s="150"/>
      <c r="M596" s="150"/>
      <c r="N596" s="153"/>
      <c r="O596" s="153"/>
      <c r="P596" s="303"/>
      <c r="Q596" s="303"/>
      <c r="R596" s="240"/>
    </row>
    <row r="597" spans="1:18" s="34" customFormat="1" ht="14.25" customHeight="1">
      <c r="A597" s="107"/>
      <c r="B597" s="116" t="s">
        <v>352</v>
      </c>
      <c r="C597" s="22" t="s">
        <v>441</v>
      </c>
      <c r="D597" s="80">
        <v>8387</v>
      </c>
      <c r="E597" s="80"/>
      <c r="F597" s="80"/>
      <c r="G597" s="153">
        <f t="shared" si="151"/>
        <v>8387</v>
      </c>
      <c r="H597" s="80">
        <f t="shared" si="152"/>
        <v>8387</v>
      </c>
      <c r="I597" s="80"/>
      <c r="J597" s="149">
        <f aca="true" t="shared" si="153" ref="J597:J607">H597</f>
        <v>8387</v>
      </c>
      <c r="K597" s="150"/>
      <c r="L597" s="150"/>
      <c r="M597" s="150"/>
      <c r="N597" s="153"/>
      <c r="O597" s="153"/>
      <c r="P597" s="303"/>
      <c r="Q597" s="303"/>
      <c r="R597" s="240"/>
    </row>
    <row r="598" spans="1:18" s="34" customFormat="1" ht="15.75" customHeight="1">
      <c r="A598" s="107"/>
      <c r="B598" s="116" t="s">
        <v>354</v>
      </c>
      <c r="C598" s="22" t="s">
        <v>442</v>
      </c>
      <c r="D598" s="80">
        <v>288169</v>
      </c>
      <c r="E598" s="80"/>
      <c r="F598" s="80"/>
      <c r="G598" s="153">
        <f t="shared" si="151"/>
        <v>288169</v>
      </c>
      <c r="H598" s="80">
        <f t="shared" si="152"/>
        <v>288169</v>
      </c>
      <c r="I598" s="80"/>
      <c r="J598" s="149">
        <f t="shared" si="153"/>
        <v>288169</v>
      </c>
      <c r="K598" s="150"/>
      <c r="L598" s="150"/>
      <c r="M598" s="150"/>
      <c r="N598" s="153"/>
      <c r="O598" s="153"/>
      <c r="P598" s="303"/>
      <c r="Q598" s="303"/>
      <c r="R598" s="240"/>
    </row>
    <row r="599" spans="1:18" s="34" customFormat="1" ht="15.75" customHeight="1">
      <c r="A599" s="107"/>
      <c r="B599" s="116" t="s">
        <v>425</v>
      </c>
      <c r="C599" s="22" t="s">
        <v>429</v>
      </c>
      <c r="D599" s="80">
        <v>1559</v>
      </c>
      <c r="E599" s="80"/>
      <c r="F599" s="80"/>
      <c r="G599" s="153">
        <f t="shared" si="151"/>
        <v>1559</v>
      </c>
      <c r="H599" s="80">
        <f t="shared" si="152"/>
        <v>1559</v>
      </c>
      <c r="I599" s="80"/>
      <c r="J599" s="149">
        <f t="shared" si="153"/>
        <v>1559</v>
      </c>
      <c r="K599" s="150"/>
      <c r="L599" s="150"/>
      <c r="M599" s="150"/>
      <c r="N599" s="153"/>
      <c r="O599" s="153"/>
      <c r="P599" s="303"/>
      <c r="Q599" s="303"/>
      <c r="R599" s="240"/>
    </row>
    <row r="600" spans="1:18" s="34" customFormat="1" ht="15" customHeight="1">
      <c r="A600" s="107"/>
      <c r="B600" s="116" t="s">
        <v>355</v>
      </c>
      <c r="C600" s="22" t="s">
        <v>443</v>
      </c>
      <c r="D600" s="80">
        <v>13671</v>
      </c>
      <c r="E600" s="80"/>
      <c r="F600" s="80"/>
      <c r="G600" s="153">
        <f t="shared" si="151"/>
        <v>13671</v>
      </c>
      <c r="H600" s="80">
        <f t="shared" si="152"/>
        <v>13671</v>
      </c>
      <c r="I600" s="80"/>
      <c r="J600" s="149">
        <f t="shared" si="153"/>
        <v>13671</v>
      </c>
      <c r="K600" s="150"/>
      <c r="L600" s="150"/>
      <c r="M600" s="150"/>
      <c r="N600" s="153"/>
      <c r="O600" s="153"/>
      <c r="P600" s="303"/>
      <c r="Q600" s="303"/>
      <c r="R600" s="240"/>
    </row>
    <row r="601" spans="1:18" s="34" customFormat="1" ht="15" customHeight="1">
      <c r="A601" s="107"/>
      <c r="B601" s="116" t="s">
        <v>867</v>
      </c>
      <c r="C601" s="23" t="s">
        <v>868</v>
      </c>
      <c r="D601" s="80">
        <v>935</v>
      </c>
      <c r="E601" s="80"/>
      <c r="F601" s="80"/>
      <c r="G601" s="153">
        <f t="shared" si="151"/>
        <v>935</v>
      </c>
      <c r="H601" s="80">
        <f t="shared" si="152"/>
        <v>935</v>
      </c>
      <c r="I601" s="80"/>
      <c r="J601" s="149">
        <f t="shared" si="153"/>
        <v>935</v>
      </c>
      <c r="K601" s="150"/>
      <c r="L601" s="150"/>
      <c r="M601" s="150"/>
      <c r="N601" s="153"/>
      <c r="O601" s="153"/>
      <c r="P601" s="303"/>
      <c r="Q601" s="303"/>
      <c r="R601" s="240"/>
    </row>
    <row r="602" spans="1:18" s="34" customFormat="1" ht="15" customHeight="1">
      <c r="A602" s="107"/>
      <c r="B602" s="116" t="s">
        <v>550</v>
      </c>
      <c r="C602" s="22" t="s">
        <v>554</v>
      </c>
      <c r="D602" s="80">
        <v>1039</v>
      </c>
      <c r="E602" s="80"/>
      <c r="F602" s="80"/>
      <c r="G602" s="153">
        <f t="shared" si="151"/>
        <v>1039</v>
      </c>
      <c r="H602" s="80">
        <f t="shared" si="152"/>
        <v>1039</v>
      </c>
      <c r="I602" s="80"/>
      <c r="J602" s="149">
        <f t="shared" si="153"/>
        <v>1039</v>
      </c>
      <c r="K602" s="150"/>
      <c r="L602" s="150"/>
      <c r="M602" s="150"/>
      <c r="N602" s="153"/>
      <c r="O602" s="153"/>
      <c r="P602" s="303"/>
      <c r="Q602" s="303"/>
      <c r="R602" s="240"/>
    </row>
    <row r="603" spans="1:18" s="34" customFormat="1" ht="14.25" customHeight="1">
      <c r="A603" s="107"/>
      <c r="B603" s="116" t="s">
        <v>357</v>
      </c>
      <c r="C603" s="22" t="s">
        <v>358</v>
      </c>
      <c r="D603" s="80">
        <v>2377</v>
      </c>
      <c r="E603" s="80"/>
      <c r="F603" s="80"/>
      <c r="G603" s="153">
        <f t="shared" si="151"/>
        <v>2377</v>
      </c>
      <c r="H603" s="80">
        <f t="shared" si="152"/>
        <v>2377</v>
      </c>
      <c r="I603" s="80"/>
      <c r="J603" s="149">
        <f t="shared" si="153"/>
        <v>2377</v>
      </c>
      <c r="K603" s="150"/>
      <c r="L603" s="150"/>
      <c r="M603" s="150"/>
      <c r="N603" s="153"/>
      <c r="O603" s="153"/>
      <c r="P603" s="303"/>
      <c r="Q603" s="303"/>
      <c r="R603" s="240"/>
    </row>
    <row r="604" spans="1:18" s="34" customFormat="1" ht="13.5" customHeight="1">
      <c r="A604" s="107"/>
      <c r="B604" s="116" t="s">
        <v>361</v>
      </c>
      <c r="C604" s="22" t="s">
        <v>362</v>
      </c>
      <c r="D604" s="80">
        <v>40663</v>
      </c>
      <c r="E604" s="80"/>
      <c r="F604" s="80"/>
      <c r="G604" s="153">
        <f t="shared" si="151"/>
        <v>40663</v>
      </c>
      <c r="H604" s="80">
        <f t="shared" si="152"/>
        <v>40663</v>
      </c>
      <c r="I604" s="80"/>
      <c r="J604" s="149">
        <f t="shared" si="153"/>
        <v>40663</v>
      </c>
      <c r="K604" s="150"/>
      <c r="L604" s="150"/>
      <c r="M604" s="150"/>
      <c r="N604" s="153"/>
      <c r="O604" s="153"/>
      <c r="P604" s="303"/>
      <c r="Q604" s="303"/>
      <c r="R604" s="240"/>
    </row>
    <row r="605" spans="1:18" s="34" customFormat="1" ht="13.5" customHeight="1">
      <c r="A605" s="107"/>
      <c r="B605" s="116" t="s">
        <v>446</v>
      </c>
      <c r="C605" s="22" t="s">
        <v>757</v>
      </c>
      <c r="D605" s="80">
        <v>12120</v>
      </c>
      <c r="E605" s="80"/>
      <c r="F605" s="80"/>
      <c r="G605" s="153">
        <f t="shared" si="151"/>
        <v>12120</v>
      </c>
      <c r="H605" s="80">
        <f t="shared" si="152"/>
        <v>12120</v>
      </c>
      <c r="I605" s="80"/>
      <c r="J605" s="149">
        <f t="shared" si="153"/>
        <v>12120</v>
      </c>
      <c r="K605" s="150"/>
      <c r="L605" s="150"/>
      <c r="M605" s="150"/>
      <c r="N605" s="153"/>
      <c r="O605" s="153"/>
      <c r="P605" s="303"/>
      <c r="Q605" s="303"/>
      <c r="R605" s="240"/>
    </row>
    <row r="606" spans="1:18" s="34" customFormat="1" ht="16.5" customHeight="1">
      <c r="A606" s="107"/>
      <c r="B606" s="116" t="s">
        <v>551</v>
      </c>
      <c r="C606" s="22" t="s">
        <v>984</v>
      </c>
      <c r="D606" s="80">
        <v>1040</v>
      </c>
      <c r="E606" s="80"/>
      <c r="F606" s="80"/>
      <c r="G606" s="153">
        <f t="shared" si="151"/>
        <v>1040</v>
      </c>
      <c r="H606" s="80">
        <f t="shared" si="152"/>
        <v>1040</v>
      </c>
      <c r="I606" s="80"/>
      <c r="J606" s="149">
        <f t="shared" si="153"/>
        <v>1040</v>
      </c>
      <c r="K606" s="150"/>
      <c r="L606" s="150"/>
      <c r="M606" s="150"/>
      <c r="N606" s="153"/>
      <c r="O606" s="153"/>
      <c r="P606" s="303"/>
      <c r="Q606" s="303"/>
      <c r="R606" s="240"/>
    </row>
    <row r="607" spans="1:18" s="34" customFormat="1" ht="15.75" customHeight="1">
      <c r="A607" s="107"/>
      <c r="B607" s="116" t="s">
        <v>552</v>
      </c>
      <c r="C607" s="22" t="s">
        <v>566</v>
      </c>
      <c r="D607" s="80">
        <v>1620</v>
      </c>
      <c r="E607" s="80"/>
      <c r="F607" s="80"/>
      <c r="G607" s="153">
        <f t="shared" si="151"/>
        <v>1620</v>
      </c>
      <c r="H607" s="80">
        <f t="shared" si="152"/>
        <v>1620</v>
      </c>
      <c r="I607" s="80"/>
      <c r="J607" s="149">
        <f t="shared" si="153"/>
        <v>1620</v>
      </c>
      <c r="K607" s="150"/>
      <c r="L607" s="150"/>
      <c r="M607" s="150"/>
      <c r="N607" s="153"/>
      <c r="O607" s="153"/>
      <c r="P607" s="303"/>
      <c r="Q607" s="303"/>
      <c r="R607" s="240"/>
    </row>
    <row r="608" spans="1:18" s="34" customFormat="1" ht="24.75" customHeight="1">
      <c r="A608" s="105" t="s">
        <v>585</v>
      </c>
      <c r="B608" s="111"/>
      <c r="C608" s="65" t="s">
        <v>135</v>
      </c>
      <c r="D608" s="147">
        <f>SUM(D609:D629)</f>
        <v>736303</v>
      </c>
      <c r="E608" s="147">
        <f>SUM(E609:E629)</f>
        <v>0</v>
      </c>
      <c r="F608" s="147">
        <f>SUM(F609:F629)</f>
        <v>0</v>
      </c>
      <c r="G608" s="147">
        <f>SUM(G609:G629)</f>
        <v>736303</v>
      </c>
      <c r="H608" s="147">
        <f>SUM(H609:H629)</f>
        <v>612552</v>
      </c>
      <c r="I608" s="147">
        <f aca="true" t="shared" si="154" ref="I608:R608">SUM(I609:I629)</f>
        <v>462206</v>
      </c>
      <c r="J608" s="147">
        <f t="shared" si="154"/>
        <v>65286</v>
      </c>
      <c r="K608" s="147">
        <f t="shared" si="154"/>
        <v>84620</v>
      </c>
      <c r="L608" s="147">
        <f t="shared" si="154"/>
        <v>440</v>
      </c>
      <c r="M608" s="147">
        <f t="shared" si="154"/>
        <v>0</v>
      </c>
      <c r="N608" s="147">
        <f t="shared" si="154"/>
        <v>0</v>
      </c>
      <c r="O608" s="147"/>
      <c r="P608" s="147">
        <f t="shared" si="154"/>
        <v>123751</v>
      </c>
      <c r="Q608" s="147">
        <f t="shared" si="154"/>
        <v>123751</v>
      </c>
      <c r="R608" s="148">
        <f t="shared" si="154"/>
        <v>0</v>
      </c>
    </row>
    <row r="609" spans="1:18" s="34" customFormat="1" ht="18.75" customHeight="1">
      <c r="A609" s="247"/>
      <c r="B609" s="159" t="s">
        <v>472</v>
      </c>
      <c r="C609" s="22" t="s">
        <v>316</v>
      </c>
      <c r="D609" s="158">
        <v>84620</v>
      </c>
      <c r="E609" s="158"/>
      <c r="F609" s="158"/>
      <c r="G609" s="153">
        <f>D609+E609-F609</f>
        <v>84620</v>
      </c>
      <c r="H609" s="158">
        <f>G609</f>
        <v>84620</v>
      </c>
      <c r="I609" s="158"/>
      <c r="J609" s="158"/>
      <c r="K609" s="158">
        <f>H609</f>
        <v>84620</v>
      </c>
      <c r="L609" s="158"/>
      <c r="M609" s="158"/>
      <c r="N609" s="158"/>
      <c r="O609" s="158"/>
      <c r="P609" s="158"/>
      <c r="Q609" s="158"/>
      <c r="R609" s="173"/>
    </row>
    <row r="610" spans="1:18" s="34" customFormat="1" ht="14.25" customHeight="1">
      <c r="A610" s="107"/>
      <c r="B610" s="116" t="s">
        <v>973</v>
      </c>
      <c r="C610" s="63" t="s">
        <v>104</v>
      </c>
      <c r="D610" s="80">
        <v>440</v>
      </c>
      <c r="E610" s="80"/>
      <c r="F610" s="80"/>
      <c r="G610" s="153">
        <f aca="true" t="shared" si="155" ref="G610:G629">D610+E610-F610</f>
        <v>440</v>
      </c>
      <c r="H610" s="158">
        <f aca="true" t="shared" si="156" ref="H610:H628">G610</f>
        <v>440</v>
      </c>
      <c r="I610" s="80"/>
      <c r="J610" s="149"/>
      <c r="K610" s="150"/>
      <c r="L610" s="150">
        <f>H610</f>
        <v>440</v>
      </c>
      <c r="M610" s="150"/>
      <c r="N610" s="153"/>
      <c r="O610" s="153"/>
      <c r="P610" s="303"/>
      <c r="Q610" s="303"/>
      <c r="R610" s="240"/>
    </row>
    <row r="611" spans="1:18" s="34" customFormat="1" ht="15" customHeight="1">
      <c r="A611" s="107"/>
      <c r="B611" s="26" t="s">
        <v>342</v>
      </c>
      <c r="C611" s="22" t="s">
        <v>343</v>
      </c>
      <c r="D611" s="80">
        <v>365329</v>
      </c>
      <c r="E611" s="80"/>
      <c r="F611" s="80"/>
      <c r="G611" s="153">
        <f t="shared" si="155"/>
        <v>365329</v>
      </c>
      <c r="H611" s="158">
        <f t="shared" si="156"/>
        <v>365329</v>
      </c>
      <c r="I611" s="80">
        <f>H611</f>
        <v>365329</v>
      </c>
      <c r="J611" s="149"/>
      <c r="K611" s="150"/>
      <c r="L611" s="150"/>
      <c r="M611" s="150"/>
      <c r="N611" s="153"/>
      <c r="O611" s="153"/>
      <c r="P611" s="303"/>
      <c r="Q611" s="303"/>
      <c r="R611" s="240"/>
    </row>
    <row r="612" spans="1:18" s="34" customFormat="1" ht="16.5" customHeight="1">
      <c r="A612" s="107"/>
      <c r="B612" s="26" t="s">
        <v>346</v>
      </c>
      <c r="C612" s="22" t="s">
        <v>660</v>
      </c>
      <c r="D612" s="80">
        <v>28215</v>
      </c>
      <c r="E612" s="80"/>
      <c r="F612" s="80"/>
      <c r="G612" s="153">
        <f t="shared" si="155"/>
        <v>28215</v>
      </c>
      <c r="H612" s="158">
        <f t="shared" si="156"/>
        <v>28215</v>
      </c>
      <c r="I612" s="80">
        <f>H612</f>
        <v>28215</v>
      </c>
      <c r="J612" s="149"/>
      <c r="K612" s="150"/>
      <c r="L612" s="150"/>
      <c r="M612" s="150"/>
      <c r="N612" s="153"/>
      <c r="O612" s="153"/>
      <c r="P612" s="303"/>
      <c r="Q612" s="303"/>
      <c r="R612" s="240"/>
    </row>
    <row r="613" spans="1:18" s="34" customFormat="1" ht="15" customHeight="1">
      <c r="A613" s="107"/>
      <c r="B613" s="116" t="s">
        <v>402</v>
      </c>
      <c r="C613" s="22" t="s">
        <v>17</v>
      </c>
      <c r="D613" s="80">
        <v>59059</v>
      </c>
      <c r="E613" s="80"/>
      <c r="F613" s="80"/>
      <c r="G613" s="153">
        <f t="shared" si="155"/>
        <v>59059</v>
      </c>
      <c r="H613" s="158">
        <f t="shared" si="156"/>
        <v>59059</v>
      </c>
      <c r="I613" s="80">
        <f>H613</f>
        <v>59059</v>
      </c>
      <c r="J613" s="149"/>
      <c r="K613" s="150"/>
      <c r="L613" s="150"/>
      <c r="M613" s="150"/>
      <c r="N613" s="153"/>
      <c r="O613" s="153"/>
      <c r="P613" s="303"/>
      <c r="Q613" s="303"/>
      <c r="R613" s="240"/>
    </row>
    <row r="614" spans="1:18" s="34" customFormat="1" ht="14.25" customHeight="1">
      <c r="A614" s="107"/>
      <c r="B614" s="116" t="s">
        <v>348</v>
      </c>
      <c r="C614" s="22" t="s">
        <v>306</v>
      </c>
      <c r="D614" s="80">
        <v>7603</v>
      </c>
      <c r="E614" s="80"/>
      <c r="F614" s="80"/>
      <c r="G614" s="153">
        <f t="shared" si="155"/>
        <v>7603</v>
      </c>
      <c r="H614" s="158">
        <f t="shared" si="156"/>
        <v>7603</v>
      </c>
      <c r="I614" s="80">
        <f>H614</f>
        <v>7603</v>
      </c>
      <c r="J614" s="149"/>
      <c r="K614" s="150"/>
      <c r="L614" s="150"/>
      <c r="M614" s="150"/>
      <c r="N614" s="153"/>
      <c r="O614" s="153"/>
      <c r="P614" s="303"/>
      <c r="Q614" s="303"/>
      <c r="R614" s="240"/>
    </row>
    <row r="615" spans="1:18" s="34" customFormat="1" ht="14.25" customHeight="1">
      <c r="A615" s="107"/>
      <c r="B615" s="116" t="s">
        <v>865</v>
      </c>
      <c r="C615" s="22" t="s">
        <v>866</v>
      </c>
      <c r="D615" s="80">
        <v>2000</v>
      </c>
      <c r="E615" s="80"/>
      <c r="F615" s="80"/>
      <c r="G615" s="153">
        <f t="shared" si="155"/>
        <v>2000</v>
      </c>
      <c r="H615" s="158">
        <f t="shared" si="156"/>
        <v>2000</v>
      </c>
      <c r="I615" s="80">
        <f>H615</f>
        <v>2000</v>
      </c>
      <c r="J615" s="149"/>
      <c r="K615" s="150"/>
      <c r="L615" s="150"/>
      <c r="M615" s="150"/>
      <c r="N615" s="153"/>
      <c r="O615" s="153"/>
      <c r="P615" s="303"/>
      <c r="Q615" s="303"/>
      <c r="R615" s="240"/>
    </row>
    <row r="616" spans="1:18" s="34" customFormat="1" ht="14.25" customHeight="1">
      <c r="A616" s="107"/>
      <c r="B616" s="116" t="s">
        <v>350</v>
      </c>
      <c r="C616" s="22" t="s">
        <v>475</v>
      </c>
      <c r="D616" s="80">
        <v>11524</v>
      </c>
      <c r="E616" s="80"/>
      <c r="F616" s="80"/>
      <c r="G616" s="153">
        <f t="shared" si="155"/>
        <v>11524</v>
      </c>
      <c r="H616" s="158">
        <f t="shared" si="156"/>
        <v>11524</v>
      </c>
      <c r="I616" s="80"/>
      <c r="J616" s="149">
        <f>H616</f>
        <v>11524</v>
      </c>
      <c r="K616" s="150"/>
      <c r="L616" s="150"/>
      <c r="M616" s="150"/>
      <c r="N616" s="153"/>
      <c r="O616" s="153"/>
      <c r="P616" s="303"/>
      <c r="Q616" s="303"/>
      <c r="R616" s="240"/>
    </row>
    <row r="617" spans="1:18" s="34" customFormat="1" ht="15" customHeight="1">
      <c r="A617" s="107"/>
      <c r="B617" s="116" t="s">
        <v>470</v>
      </c>
      <c r="C617" s="22" t="s">
        <v>539</v>
      </c>
      <c r="D617" s="80">
        <v>4000</v>
      </c>
      <c r="E617" s="80"/>
      <c r="F617" s="80"/>
      <c r="G617" s="153">
        <f t="shared" si="155"/>
        <v>4000</v>
      </c>
      <c r="H617" s="158">
        <f t="shared" si="156"/>
        <v>4000</v>
      </c>
      <c r="I617" s="80"/>
      <c r="J617" s="149">
        <f aca="true" t="shared" si="157" ref="J617:J628">H617</f>
        <v>4000</v>
      </c>
      <c r="K617" s="150"/>
      <c r="L617" s="150"/>
      <c r="M617" s="150"/>
      <c r="N617" s="153"/>
      <c r="O617" s="153"/>
      <c r="P617" s="303"/>
      <c r="Q617" s="303"/>
      <c r="R617" s="240"/>
    </row>
    <row r="618" spans="1:18" s="34" customFormat="1" ht="15.75" customHeight="1">
      <c r="A618" s="107"/>
      <c r="B618" s="116" t="s">
        <v>352</v>
      </c>
      <c r="C618" s="22" t="s">
        <v>441</v>
      </c>
      <c r="D618" s="80">
        <v>13970</v>
      </c>
      <c r="E618" s="80"/>
      <c r="F618" s="80"/>
      <c r="G618" s="153">
        <f t="shared" si="155"/>
        <v>13970</v>
      </c>
      <c r="H618" s="158">
        <f t="shared" si="156"/>
        <v>13970</v>
      </c>
      <c r="I618" s="80"/>
      <c r="J618" s="149">
        <f t="shared" si="157"/>
        <v>13970</v>
      </c>
      <c r="K618" s="150"/>
      <c r="L618" s="150"/>
      <c r="M618" s="150"/>
      <c r="N618" s="153"/>
      <c r="O618" s="153"/>
      <c r="P618" s="303"/>
      <c r="Q618" s="303"/>
      <c r="R618" s="240"/>
    </row>
    <row r="619" spans="1:18" s="34" customFormat="1" ht="14.25" customHeight="1">
      <c r="A619" s="107"/>
      <c r="B619" s="116" t="s">
        <v>354</v>
      </c>
      <c r="C619" s="22" t="s">
        <v>442</v>
      </c>
      <c r="D619" s="80">
        <v>500</v>
      </c>
      <c r="E619" s="80"/>
      <c r="F619" s="80"/>
      <c r="G619" s="153">
        <f t="shared" si="155"/>
        <v>500</v>
      </c>
      <c r="H619" s="158">
        <f t="shared" si="156"/>
        <v>500</v>
      </c>
      <c r="I619" s="80"/>
      <c r="J619" s="149">
        <f t="shared" si="157"/>
        <v>500</v>
      </c>
      <c r="K619" s="150"/>
      <c r="L619" s="150"/>
      <c r="M619" s="150"/>
      <c r="N619" s="153"/>
      <c r="O619" s="153"/>
      <c r="P619" s="303"/>
      <c r="Q619" s="303"/>
      <c r="R619" s="240"/>
    </row>
    <row r="620" spans="1:18" s="34" customFormat="1" ht="15.75" customHeight="1">
      <c r="A620" s="107"/>
      <c r="B620" s="116" t="s">
        <v>425</v>
      </c>
      <c r="C620" s="22" t="s">
        <v>429</v>
      </c>
      <c r="D620" s="80">
        <v>640</v>
      </c>
      <c r="E620" s="80"/>
      <c r="F620" s="80"/>
      <c r="G620" s="153">
        <f t="shared" si="155"/>
        <v>640</v>
      </c>
      <c r="H620" s="158">
        <f t="shared" si="156"/>
        <v>640</v>
      </c>
      <c r="I620" s="80"/>
      <c r="J620" s="149">
        <f t="shared" si="157"/>
        <v>640</v>
      </c>
      <c r="K620" s="150"/>
      <c r="L620" s="150"/>
      <c r="M620" s="150"/>
      <c r="N620" s="153"/>
      <c r="O620" s="153"/>
      <c r="P620" s="303"/>
      <c r="Q620" s="303"/>
      <c r="R620" s="240"/>
    </row>
    <row r="621" spans="1:18" s="34" customFormat="1" ht="15" customHeight="1">
      <c r="A621" s="107"/>
      <c r="B621" s="116" t="s">
        <v>355</v>
      </c>
      <c r="C621" s="22" t="s">
        <v>443</v>
      </c>
      <c r="D621" s="80">
        <v>4390</v>
      </c>
      <c r="E621" s="80"/>
      <c r="F621" s="80"/>
      <c r="G621" s="153">
        <f t="shared" si="155"/>
        <v>4390</v>
      </c>
      <c r="H621" s="158">
        <f t="shared" si="156"/>
        <v>4390</v>
      </c>
      <c r="I621" s="80"/>
      <c r="J621" s="149">
        <f t="shared" si="157"/>
        <v>4390</v>
      </c>
      <c r="K621" s="150"/>
      <c r="L621" s="150"/>
      <c r="M621" s="150"/>
      <c r="N621" s="153"/>
      <c r="O621" s="153"/>
      <c r="P621" s="303"/>
      <c r="Q621" s="303"/>
      <c r="R621" s="240"/>
    </row>
    <row r="622" spans="1:18" s="34" customFormat="1" ht="15" customHeight="1">
      <c r="A622" s="107"/>
      <c r="B622" s="116" t="s">
        <v>867</v>
      </c>
      <c r="C622" s="22" t="s">
        <v>753</v>
      </c>
      <c r="D622" s="80">
        <v>768</v>
      </c>
      <c r="E622" s="80"/>
      <c r="F622" s="80"/>
      <c r="G622" s="153">
        <f t="shared" si="155"/>
        <v>768</v>
      </c>
      <c r="H622" s="158">
        <f t="shared" si="156"/>
        <v>768</v>
      </c>
      <c r="I622" s="80"/>
      <c r="J622" s="149">
        <f t="shared" si="157"/>
        <v>768</v>
      </c>
      <c r="K622" s="150"/>
      <c r="L622" s="150"/>
      <c r="M622" s="150"/>
      <c r="N622" s="153"/>
      <c r="O622" s="153"/>
      <c r="P622" s="303"/>
      <c r="Q622" s="303"/>
      <c r="R622" s="240"/>
    </row>
    <row r="623" spans="1:18" s="34" customFormat="1" ht="15" customHeight="1">
      <c r="A623" s="107"/>
      <c r="B623" s="116" t="s">
        <v>550</v>
      </c>
      <c r="C623" s="22" t="s">
        <v>554</v>
      </c>
      <c r="D623" s="80">
        <v>1890</v>
      </c>
      <c r="E623" s="80"/>
      <c r="F623" s="80"/>
      <c r="G623" s="153">
        <f t="shared" si="155"/>
        <v>1890</v>
      </c>
      <c r="H623" s="158">
        <f t="shared" si="156"/>
        <v>1890</v>
      </c>
      <c r="I623" s="80"/>
      <c r="J623" s="149">
        <f t="shared" si="157"/>
        <v>1890</v>
      </c>
      <c r="K623" s="150"/>
      <c r="L623" s="150"/>
      <c r="M623" s="150"/>
      <c r="N623" s="153"/>
      <c r="O623" s="153"/>
      <c r="P623" s="303"/>
      <c r="Q623" s="303"/>
      <c r="R623" s="240"/>
    </row>
    <row r="624" spans="1:18" s="34" customFormat="1" ht="14.25" customHeight="1">
      <c r="A624" s="107"/>
      <c r="B624" s="116" t="s">
        <v>357</v>
      </c>
      <c r="C624" s="22" t="s">
        <v>358</v>
      </c>
      <c r="D624" s="80">
        <v>2500</v>
      </c>
      <c r="E624" s="80"/>
      <c r="F624" s="80"/>
      <c r="G624" s="153">
        <f t="shared" si="155"/>
        <v>2500</v>
      </c>
      <c r="H624" s="158">
        <f t="shared" si="156"/>
        <v>2500</v>
      </c>
      <c r="I624" s="80"/>
      <c r="J624" s="149">
        <f t="shared" si="157"/>
        <v>2500</v>
      </c>
      <c r="K624" s="150"/>
      <c r="L624" s="150"/>
      <c r="M624" s="150"/>
      <c r="N624" s="153"/>
      <c r="O624" s="153"/>
      <c r="P624" s="303"/>
      <c r="Q624" s="303"/>
      <c r="R624" s="240"/>
    </row>
    <row r="625" spans="1:18" s="34" customFormat="1" ht="13.5" customHeight="1">
      <c r="A625" s="107"/>
      <c r="B625" s="26" t="s">
        <v>361</v>
      </c>
      <c r="C625" s="22" t="s">
        <v>362</v>
      </c>
      <c r="D625" s="80">
        <v>21165</v>
      </c>
      <c r="E625" s="80"/>
      <c r="F625" s="80"/>
      <c r="G625" s="153">
        <f t="shared" si="155"/>
        <v>21165</v>
      </c>
      <c r="H625" s="158">
        <f t="shared" si="156"/>
        <v>21165</v>
      </c>
      <c r="I625" s="80"/>
      <c r="J625" s="149">
        <f t="shared" si="157"/>
        <v>21165</v>
      </c>
      <c r="K625" s="150"/>
      <c r="L625" s="150"/>
      <c r="M625" s="150"/>
      <c r="N625" s="153"/>
      <c r="O625" s="153"/>
      <c r="P625" s="303"/>
      <c r="Q625" s="303"/>
      <c r="R625" s="240"/>
    </row>
    <row r="626" spans="1:18" s="34" customFormat="1" ht="14.25" customHeight="1">
      <c r="A626" s="107"/>
      <c r="B626" s="26" t="s">
        <v>551</v>
      </c>
      <c r="C626" s="22" t="s">
        <v>984</v>
      </c>
      <c r="D626" s="80">
        <v>1310</v>
      </c>
      <c r="E626" s="80"/>
      <c r="F626" s="80"/>
      <c r="G626" s="153">
        <f t="shared" si="155"/>
        <v>1310</v>
      </c>
      <c r="H626" s="158">
        <f t="shared" si="156"/>
        <v>1310</v>
      </c>
      <c r="I626" s="80"/>
      <c r="J626" s="149">
        <f t="shared" si="157"/>
        <v>1310</v>
      </c>
      <c r="K626" s="150"/>
      <c r="L626" s="150"/>
      <c r="M626" s="150"/>
      <c r="N626" s="153"/>
      <c r="O626" s="153"/>
      <c r="P626" s="303"/>
      <c r="Q626" s="303"/>
      <c r="R626" s="240"/>
    </row>
    <row r="627" spans="1:18" s="34" customFormat="1" ht="15" customHeight="1">
      <c r="A627" s="107"/>
      <c r="B627" s="26" t="s">
        <v>552</v>
      </c>
      <c r="C627" s="22" t="s">
        <v>566</v>
      </c>
      <c r="D627" s="80">
        <v>800</v>
      </c>
      <c r="E627" s="80"/>
      <c r="F627" s="80"/>
      <c r="G627" s="153">
        <f t="shared" si="155"/>
        <v>800</v>
      </c>
      <c r="H627" s="158">
        <f t="shared" si="156"/>
        <v>800</v>
      </c>
      <c r="I627" s="80"/>
      <c r="J627" s="149">
        <f t="shared" si="157"/>
        <v>800</v>
      </c>
      <c r="K627" s="150"/>
      <c r="L627" s="150"/>
      <c r="M627" s="150"/>
      <c r="N627" s="153"/>
      <c r="O627" s="153"/>
      <c r="P627" s="303"/>
      <c r="Q627" s="303"/>
      <c r="R627" s="240"/>
    </row>
    <row r="628" spans="1:18" s="34" customFormat="1" ht="15" customHeight="1">
      <c r="A628" s="107"/>
      <c r="B628" s="26" t="s">
        <v>553</v>
      </c>
      <c r="C628" s="22" t="s">
        <v>567</v>
      </c>
      <c r="D628" s="80">
        <v>1829</v>
      </c>
      <c r="E628" s="80"/>
      <c r="F628" s="80"/>
      <c r="G628" s="153">
        <f t="shared" si="155"/>
        <v>1829</v>
      </c>
      <c r="H628" s="158">
        <f t="shared" si="156"/>
        <v>1829</v>
      </c>
      <c r="I628" s="80"/>
      <c r="J628" s="149">
        <f t="shared" si="157"/>
        <v>1829</v>
      </c>
      <c r="K628" s="150"/>
      <c r="L628" s="150"/>
      <c r="M628" s="150"/>
      <c r="N628" s="153"/>
      <c r="O628" s="153"/>
      <c r="P628" s="303"/>
      <c r="Q628" s="303"/>
      <c r="R628" s="240"/>
    </row>
    <row r="629" spans="1:18" s="34" customFormat="1" ht="15" customHeight="1">
      <c r="A629" s="107"/>
      <c r="B629" s="26" t="s">
        <v>377</v>
      </c>
      <c r="C629" s="22" t="s">
        <v>179</v>
      </c>
      <c r="D629" s="80">
        <v>123751</v>
      </c>
      <c r="E629" s="80"/>
      <c r="F629" s="80"/>
      <c r="G629" s="153">
        <f t="shared" si="155"/>
        <v>123751</v>
      </c>
      <c r="H629" s="80"/>
      <c r="I629" s="80"/>
      <c r="J629" s="149"/>
      <c r="K629" s="150"/>
      <c r="L629" s="150"/>
      <c r="M629" s="150"/>
      <c r="N629" s="153"/>
      <c r="O629" s="153"/>
      <c r="P629" s="150">
        <f>G629</f>
        <v>123751</v>
      </c>
      <c r="Q629" s="150">
        <f>P629</f>
        <v>123751</v>
      </c>
      <c r="R629" s="294"/>
    </row>
    <row r="630" spans="1:18" s="34" customFormat="1" ht="17.25" customHeight="1">
      <c r="A630" s="105" t="s">
        <v>586</v>
      </c>
      <c r="B630" s="106"/>
      <c r="C630" s="62" t="s">
        <v>587</v>
      </c>
      <c r="D630" s="147">
        <f>SUM(D631:D642)</f>
        <v>651344</v>
      </c>
      <c r="E630" s="147">
        <f>SUM(E631:E642)</f>
        <v>6000</v>
      </c>
      <c r="F630" s="147">
        <f>SUM(F631:F642)</f>
        <v>0</v>
      </c>
      <c r="G630" s="147">
        <f>SUM(G631:G642)</f>
        <v>657344</v>
      </c>
      <c r="H630" s="147">
        <f aca="true" t="shared" si="158" ref="H630:R630">SUM(H631:H642)</f>
        <v>657344</v>
      </c>
      <c r="I630" s="147">
        <f t="shared" si="158"/>
        <v>485029</v>
      </c>
      <c r="J630" s="147">
        <f t="shared" si="158"/>
        <v>172315</v>
      </c>
      <c r="K630" s="147">
        <f t="shared" si="158"/>
        <v>0</v>
      </c>
      <c r="L630" s="147">
        <f t="shared" si="158"/>
        <v>0</v>
      </c>
      <c r="M630" s="147">
        <f t="shared" si="158"/>
        <v>0</v>
      </c>
      <c r="N630" s="147">
        <f t="shared" si="158"/>
        <v>0</v>
      </c>
      <c r="O630" s="147"/>
      <c r="P630" s="147">
        <f t="shared" si="158"/>
        <v>0</v>
      </c>
      <c r="Q630" s="147">
        <f t="shared" si="158"/>
        <v>0</v>
      </c>
      <c r="R630" s="148">
        <f t="shared" si="158"/>
        <v>0</v>
      </c>
    </row>
    <row r="631" spans="1:18" s="34" customFormat="1" ht="15.75" customHeight="1">
      <c r="A631" s="107"/>
      <c r="B631" s="26" t="s">
        <v>342</v>
      </c>
      <c r="C631" s="22" t="s">
        <v>343</v>
      </c>
      <c r="D631" s="80">
        <v>380313</v>
      </c>
      <c r="E631" s="80"/>
      <c r="F631" s="80"/>
      <c r="G631" s="153">
        <f>D631+E631-F631</f>
        <v>380313</v>
      </c>
      <c r="H631" s="80">
        <f>G631</f>
        <v>380313</v>
      </c>
      <c r="I631" s="80">
        <f>H631</f>
        <v>380313</v>
      </c>
      <c r="J631" s="149"/>
      <c r="K631" s="150"/>
      <c r="L631" s="150"/>
      <c r="M631" s="150"/>
      <c r="N631" s="153"/>
      <c r="O631" s="153"/>
      <c r="P631" s="303"/>
      <c r="Q631" s="303"/>
      <c r="R631" s="240"/>
    </row>
    <row r="632" spans="1:18" s="34" customFormat="1" ht="15" customHeight="1">
      <c r="A632" s="107"/>
      <c r="B632" s="26" t="s">
        <v>346</v>
      </c>
      <c r="C632" s="22" t="s">
        <v>660</v>
      </c>
      <c r="D632" s="80">
        <v>31911</v>
      </c>
      <c r="E632" s="80"/>
      <c r="F632" s="80"/>
      <c r="G632" s="153">
        <f aca="true" t="shared" si="159" ref="G632:G642">D632+E632-F632</f>
        <v>31911</v>
      </c>
      <c r="H632" s="80">
        <f aca="true" t="shared" si="160" ref="H632:H642">G632</f>
        <v>31911</v>
      </c>
      <c r="I632" s="80">
        <f>H632</f>
        <v>31911</v>
      </c>
      <c r="J632" s="149"/>
      <c r="K632" s="150"/>
      <c r="L632" s="150"/>
      <c r="M632" s="150"/>
      <c r="N632" s="153"/>
      <c r="O632" s="153"/>
      <c r="P632" s="303"/>
      <c r="Q632" s="303"/>
      <c r="R632" s="240"/>
    </row>
    <row r="633" spans="1:18" s="34" customFormat="1" ht="16.5" customHeight="1">
      <c r="A633" s="107"/>
      <c r="B633" s="116" t="s">
        <v>402</v>
      </c>
      <c r="C633" s="22" t="s">
        <v>17</v>
      </c>
      <c r="D633" s="80">
        <v>59226</v>
      </c>
      <c r="E633" s="80"/>
      <c r="F633" s="80"/>
      <c r="G633" s="153">
        <f t="shared" si="159"/>
        <v>59226</v>
      </c>
      <c r="H633" s="80">
        <f t="shared" si="160"/>
        <v>59226</v>
      </c>
      <c r="I633" s="80">
        <f>H633</f>
        <v>59226</v>
      </c>
      <c r="J633" s="149"/>
      <c r="K633" s="150"/>
      <c r="L633" s="150"/>
      <c r="M633" s="150"/>
      <c r="N633" s="153"/>
      <c r="O633" s="153"/>
      <c r="P633" s="303"/>
      <c r="Q633" s="303"/>
      <c r="R633" s="240"/>
    </row>
    <row r="634" spans="1:18" s="34" customFormat="1" ht="13.5" customHeight="1">
      <c r="A634" s="107"/>
      <c r="B634" s="116" t="s">
        <v>348</v>
      </c>
      <c r="C634" s="22" t="s">
        <v>306</v>
      </c>
      <c r="D634" s="80">
        <v>9579</v>
      </c>
      <c r="E634" s="80"/>
      <c r="F634" s="80"/>
      <c r="G634" s="153">
        <f t="shared" si="159"/>
        <v>9579</v>
      </c>
      <c r="H634" s="80">
        <f t="shared" si="160"/>
        <v>9579</v>
      </c>
      <c r="I634" s="80">
        <f>H634</f>
        <v>9579</v>
      </c>
      <c r="J634" s="149"/>
      <c r="K634" s="150"/>
      <c r="L634" s="150"/>
      <c r="M634" s="150"/>
      <c r="N634" s="153"/>
      <c r="O634" s="153"/>
      <c r="P634" s="303"/>
      <c r="Q634" s="303"/>
      <c r="R634" s="240"/>
    </row>
    <row r="635" spans="1:18" s="34" customFormat="1" ht="14.25" customHeight="1">
      <c r="A635" s="107"/>
      <c r="B635" s="116" t="s">
        <v>865</v>
      </c>
      <c r="C635" s="22" t="s">
        <v>866</v>
      </c>
      <c r="D635" s="80">
        <v>4000</v>
      </c>
      <c r="E635" s="80"/>
      <c r="F635" s="80"/>
      <c r="G635" s="153">
        <f t="shared" si="159"/>
        <v>4000</v>
      </c>
      <c r="H635" s="80">
        <f t="shared" si="160"/>
        <v>4000</v>
      </c>
      <c r="I635" s="80">
        <f>H635</f>
        <v>4000</v>
      </c>
      <c r="J635" s="149"/>
      <c r="K635" s="150"/>
      <c r="L635" s="150"/>
      <c r="M635" s="150"/>
      <c r="N635" s="153"/>
      <c r="O635" s="153"/>
      <c r="P635" s="303"/>
      <c r="Q635" s="303"/>
      <c r="R635" s="240"/>
    </row>
    <row r="636" spans="1:18" s="34" customFormat="1" ht="13.5" customHeight="1">
      <c r="A636" s="107"/>
      <c r="B636" s="116" t="s">
        <v>350</v>
      </c>
      <c r="C636" s="22" t="s">
        <v>374</v>
      </c>
      <c r="D636" s="80">
        <v>48883</v>
      </c>
      <c r="E636" s="80">
        <v>6000</v>
      </c>
      <c r="F636" s="80"/>
      <c r="G636" s="153">
        <f t="shared" si="159"/>
        <v>54883</v>
      </c>
      <c r="H636" s="80">
        <f t="shared" si="160"/>
        <v>54883</v>
      </c>
      <c r="I636" s="80"/>
      <c r="J636" s="149">
        <f aca="true" t="shared" si="161" ref="J636:J642">H636</f>
        <v>54883</v>
      </c>
      <c r="K636" s="150"/>
      <c r="L636" s="150"/>
      <c r="M636" s="150"/>
      <c r="N636" s="153"/>
      <c r="O636" s="153"/>
      <c r="P636" s="303"/>
      <c r="Q636" s="303"/>
      <c r="R636" s="240"/>
    </row>
    <row r="637" spans="1:18" s="34" customFormat="1" ht="13.5" customHeight="1">
      <c r="A637" s="107"/>
      <c r="B637" s="116" t="s">
        <v>352</v>
      </c>
      <c r="C637" s="22" t="s">
        <v>441</v>
      </c>
      <c r="D637" s="80">
        <v>57640</v>
      </c>
      <c r="E637" s="80"/>
      <c r="F637" s="80"/>
      <c r="G637" s="153">
        <f t="shared" si="159"/>
        <v>57640</v>
      </c>
      <c r="H637" s="80">
        <f t="shared" si="160"/>
        <v>57640</v>
      </c>
      <c r="I637" s="80"/>
      <c r="J637" s="149">
        <f t="shared" si="161"/>
        <v>57640</v>
      </c>
      <c r="K637" s="150"/>
      <c r="L637" s="150"/>
      <c r="M637" s="150"/>
      <c r="N637" s="153"/>
      <c r="O637" s="153"/>
      <c r="P637" s="303"/>
      <c r="Q637" s="303"/>
      <c r="R637" s="240"/>
    </row>
    <row r="638" spans="1:18" s="34" customFormat="1" ht="13.5" customHeight="1">
      <c r="A638" s="107"/>
      <c r="B638" s="116" t="s">
        <v>355</v>
      </c>
      <c r="C638" s="22" t="s">
        <v>443</v>
      </c>
      <c r="D638" s="80">
        <v>30938</v>
      </c>
      <c r="E638" s="80"/>
      <c r="F638" s="80"/>
      <c r="G638" s="153">
        <f t="shared" si="159"/>
        <v>30938</v>
      </c>
      <c r="H638" s="80">
        <f t="shared" si="160"/>
        <v>30938</v>
      </c>
      <c r="I638" s="80"/>
      <c r="J638" s="149">
        <f t="shared" si="161"/>
        <v>30938</v>
      </c>
      <c r="K638" s="150"/>
      <c r="L638" s="150"/>
      <c r="M638" s="150"/>
      <c r="N638" s="153"/>
      <c r="O638" s="153"/>
      <c r="P638" s="303"/>
      <c r="Q638" s="303"/>
      <c r="R638" s="240"/>
    </row>
    <row r="639" spans="1:18" s="34" customFormat="1" ht="13.5" customHeight="1">
      <c r="A639" s="107"/>
      <c r="B639" s="116" t="s">
        <v>550</v>
      </c>
      <c r="C639" s="22" t="s">
        <v>554</v>
      </c>
      <c r="D639" s="80">
        <v>831</v>
      </c>
      <c r="E639" s="80"/>
      <c r="F639" s="80"/>
      <c r="G639" s="153">
        <f t="shared" si="159"/>
        <v>831</v>
      </c>
      <c r="H639" s="80">
        <f t="shared" si="160"/>
        <v>831</v>
      </c>
      <c r="I639" s="80"/>
      <c r="J639" s="149">
        <f t="shared" si="161"/>
        <v>831</v>
      </c>
      <c r="K639" s="150"/>
      <c r="L639" s="150"/>
      <c r="M639" s="150"/>
      <c r="N639" s="153"/>
      <c r="O639" s="153"/>
      <c r="P639" s="303"/>
      <c r="Q639" s="303"/>
      <c r="R639" s="240"/>
    </row>
    <row r="640" spans="1:18" s="34" customFormat="1" ht="13.5" customHeight="1">
      <c r="A640" s="107"/>
      <c r="B640" s="116" t="s">
        <v>361</v>
      </c>
      <c r="C640" s="22" t="s">
        <v>362</v>
      </c>
      <c r="D640" s="80">
        <v>21073</v>
      </c>
      <c r="E640" s="80"/>
      <c r="F640" s="80"/>
      <c r="G640" s="153">
        <f t="shared" si="159"/>
        <v>21073</v>
      </c>
      <c r="H640" s="80">
        <f t="shared" si="160"/>
        <v>21073</v>
      </c>
      <c r="I640" s="80"/>
      <c r="J640" s="149">
        <f t="shared" si="161"/>
        <v>21073</v>
      </c>
      <c r="K640" s="150"/>
      <c r="L640" s="150"/>
      <c r="M640" s="150"/>
      <c r="N640" s="153"/>
      <c r="O640" s="153"/>
      <c r="P640" s="303"/>
      <c r="Q640" s="303"/>
      <c r="R640" s="240"/>
    </row>
    <row r="641" spans="1:18" s="34" customFormat="1" ht="13.5" customHeight="1">
      <c r="A641" s="107"/>
      <c r="B641" s="116" t="s">
        <v>375</v>
      </c>
      <c r="C641" s="22" t="s">
        <v>376</v>
      </c>
      <c r="D641" s="80">
        <v>6750</v>
      </c>
      <c r="E641" s="80"/>
      <c r="F641" s="80"/>
      <c r="G641" s="153">
        <f t="shared" si="159"/>
        <v>6750</v>
      </c>
      <c r="H641" s="80">
        <f t="shared" si="160"/>
        <v>6750</v>
      </c>
      <c r="I641" s="80"/>
      <c r="J641" s="149">
        <f t="shared" si="161"/>
        <v>6750</v>
      </c>
      <c r="K641" s="150"/>
      <c r="L641" s="150"/>
      <c r="M641" s="150"/>
      <c r="N641" s="153"/>
      <c r="O641" s="153"/>
      <c r="P641" s="303"/>
      <c r="Q641" s="303"/>
      <c r="R641" s="240"/>
    </row>
    <row r="642" spans="1:18" s="34" customFormat="1" ht="17.25" customHeight="1">
      <c r="A642" s="107"/>
      <c r="B642" s="116" t="s">
        <v>552</v>
      </c>
      <c r="C642" s="22" t="s">
        <v>566</v>
      </c>
      <c r="D642" s="80">
        <v>200</v>
      </c>
      <c r="E642" s="80"/>
      <c r="F642" s="80"/>
      <c r="G642" s="153">
        <f t="shared" si="159"/>
        <v>200</v>
      </c>
      <c r="H642" s="80">
        <f t="shared" si="160"/>
        <v>200</v>
      </c>
      <c r="I642" s="80"/>
      <c r="J642" s="149">
        <f t="shared" si="161"/>
        <v>200</v>
      </c>
      <c r="K642" s="150"/>
      <c r="L642" s="150"/>
      <c r="M642" s="150"/>
      <c r="N642" s="153"/>
      <c r="O642" s="153"/>
      <c r="P642" s="303"/>
      <c r="Q642" s="303"/>
      <c r="R642" s="240"/>
    </row>
    <row r="643" spans="1:18" s="34" customFormat="1" ht="18" customHeight="1">
      <c r="A643" s="105" t="s">
        <v>588</v>
      </c>
      <c r="B643" s="347"/>
      <c r="C643" s="65" t="s">
        <v>133</v>
      </c>
      <c r="D643" s="147">
        <f>SUM(D644:D644)</f>
        <v>26000</v>
      </c>
      <c r="E643" s="147">
        <f>SUM(E644:E644)</f>
        <v>0</v>
      </c>
      <c r="F643" s="147">
        <f>SUM(F644:F644)</f>
        <v>0</v>
      </c>
      <c r="G643" s="147">
        <f>SUM(G644:G644)</f>
        <v>26000</v>
      </c>
      <c r="H643" s="147">
        <f aca="true" t="shared" si="162" ref="H643:R643">SUM(H644:H644)</f>
        <v>26000</v>
      </c>
      <c r="I643" s="147">
        <f t="shared" si="162"/>
        <v>0</v>
      </c>
      <c r="J643" s="147">
        <f t="shared" si="162"/>
        <v>0</v>
      </c>
      <c r="K643" s="147">
        <f t="shared" si="162"/>
        <v>0</v>
      </c>
      <c r="L643" s="147">
        <f t="shared" si="162"/>
        <v>26000</v>
      </c>
      <c r="M643" s="147">
        <f t="shared" si="162"/>
        <v>0</v>
      </c>
      <c r="N643" s="147">
        <f t="shared" si="162"/>
        <v>0</v>
      </c>
      <c r="O643" s="147"/>
      <c r="P643" s="147">
        <f t="shared" si="162"/>
        <v>0</v>
      </c>
      <c r="Q643" s="147">
        <f t="shared" si="162"/>
        <v>0</v>
      </c>
      <c r="R643" s="148">
        <f t="shared" si="162"/>
        <v>0</v>
      </c>
    </row>
    <row r="644" spans="1:18" s="34" customFormat="1" ht="18.75" customHeight="1">
      <c r="A644" s="107"/>
      <c r="B644" s="116" t="s">
        <v>959</v>
      </c>
      <c r="C644" s="22" t="s">
        <v>610</v>
      </c>
      <c r="D644" s="80">
        <v>26000</v>
      </c>
      <c r="E644" s="80"/>
      <c r="F644" s="80"/>
      <c r="G644" s="153">
        <f>D644+E644-F644</f>
        <v>26000</v>
      </c>
      <c r="H644" s="80">
        <f>G644</f>
        <v>26000</v>
      </c>
      <c r="I644" s="80"/>
      <c r="J644" s="149"/>
      <c r="K644" s="149"/>
      <c r="L644" s="149">
        <f>H644</f>
        <v>26000</v>
      </c>
      <c r="M644" s="149"/>
      <c r="N644" s="153"/>
      <c r="O644" s="153"/>
      <c r="P644" s="303"/>
      <c r="Q644" s="303"/>
      <c r="R644" s="240"/>
    </row>
    <row r="645" spans="1:18" s="34" customFormat="1" ht="20.25" customHeight="1">
      <c r="A645" s="105" t="s">
        <v>589</v>
      </c>
      <c r="B645" s="106"/>
      <c r="C645" s="65" t="s">
        <v>134</v>
      </c>
      <c r="D645" s="147">
        <f>SUM(D646:D648)</f>
        <v>3000</v>
      </c>
      <c r="E645" s="147">
        <f>SUM(E646:E648)</f>
        <v>0</v>
      </c>
      <c r="F645" s="147">
        <f>SUM(F646:F648)</f>
        <v>0</v>
      </c>
      <c r="G645" s="147">
        <f>SUM(G646:G648)</f>
        <v>3000</v>
      </c>
      <c r="H645" s="147">
        <f aca="true" t="shared" si="163" ref="H645:R645">SUM(H646:H648)</f>
        <v>3000</v>
      </c>
      <c r="I645" s="147">
        <f t="shared" si="163"/>
        <v>2000</v>
      </c>
      <c r="J645" s="147">
        <f t="shared" si="163"/>
        <v>1000</v>
      </c>
      <c r="K645" s="147">
        <f t="shared" si="163"/>
        <v>0</v>
      </c>
      <c r="L645" s="147">
        <f t="shared" si="163"/>
        <v>0</v>
      </c>
      <c r="M645" s="147">
        <f t="shared" si="163"/>
        <v>0</v>
      </c>
      <c r="N645" s="147">
        <f t="shared" si="163"/>
        <v>0</v>
      </c>
      <c r="O645" s="147"/>
      <c r="P645" s="147">
        <f t="shared" si="163"/>
        <v>0</v>
      </c>
      <c r="Q645" s="147">
        <f t="shared" si="163"/>
        <v>0</v>
      </c>
      <c r="R645" s="148">
        <f t="shared" si="163"/>
        <v>0</v>
      </c>
    </row>
    <row r="646" spans="1:18" s="34" customFormat="1" ht="13.5" customHeight="1">
      <c r="A646" s="107"/>
      <c r="B646" s="26" t="s">
        <v>865</v>
      </c>
      <c r="C646" s="22" t="s">
        <v>866</v>
      </c>
      <c r="D646" s="80">
        <v>2000</v>
      </c>
      <c r="E646" s="80"/>
      <c r="F646" s="80"/>
      <c r="G646" s="153">
        <f>D646+E646-F646</f>
        <v>2000</v>
      </c>
      <c r="H646" s="80">
        <f>G646</f>
        <v>2000</v>
      </c>
      <c r="I646" s="80">
        <f>H646</f>
        <v>2000</v>
      </c>
      <c r="J646" s="149"/>
      <c r="K646" s="150">
        <v>0</v>
      </c>
      <c r="L646" s="150"/>
      <c r="M646" s="150"/>
      <c r="N646" s="153"/>
      <c r="O646" s="153"/>
      <c r="P646" s="303"/>
      <c r="Q646" s="303"/>
      <c r="R646" s="240"/>
    </row>
    <row r="647" spans="1:18" s="34" customFormat="1" ht="13.5" customHeight="1">
      <c r="A647" s="107"/>
      <c r="B647" s="26" t="s">
        <v>350</v>
      </c>
      <c r="C647" s="22" t="s">
        <v>374</v>
      </c>
      <c r="D647" s="80">
        <v>600</v>
      </c>
      <c r="E647" s="80"/>
      <c r="F647" s="80"/>
      <c r="G647" s="153">
        <f>D647+E647-F647</f>
        <v>600</v>
      </c>
      <c r="H647" s="80">
        <f>G647</f>
        <v>600</v>
      </c>
      <c r="I647" s="80">
        <v>0</v>
      </c>
      <c r="J647" s="149">
        <f>H647</f>
        <v>600</v>
      </c>
      <c r="K647" s="150">
        <v>0</v>
      </c>
      <c r="L647" s="150"/>
      <c r="M647" s="150"/>
      <c r="N647" s="153"/>
      <c r="O647" s="153"/>
      <c r="P647" s="303"/>
      <c r="Q647" s="303"/>
      <c r="R647" s="240"/>
    </row>
    <row r="648" spans="1:18" s="34" customFormat="1" ht="15" customHeight="1">
      <c r="A648" s="107"/>
      <c r="B648" s="26" t="s">
        <v>355</v>
      </c>
      <c r="C648" s="22" t="s">
        <v>356</v>
      </c>
      <c r="D648" s="80">
        <v>400</v>
      </c>
      <c r="E648" s="80"/>
      <c r="F648" s="80"/>
      <c r="G648" s="153">
        <f>D648+E648-F648</f>
        <v>400</v>
      </c>
      <c r="H648" s="80">
        <f>G648</f>
        <v>400</v>
      </c>
      <c r="I648" s="80">
        <v>0</v>
      </c>
      <c r="J648" s="149">
        <f>H648</f>
        <v>400</v>
      </c>
      <c r="K648" s="150">
        <v>0</v>
      </c>
      <c r="L648" s="150"/>
      <c r="M648" s="150"/>
      <c r="N648" s="153"/>
      <c r="O648" s="153"/>
      <c r="P648" s="303"/>
      <c r="Q648" s="303"/>
      <c r="R648" s="240"/>
    </row>
    <row r="649" spans="1:18" s="34" customFormat="1" ht="24" customHeight="1">
      <c r="A649" s="245" t="s">
        <v>326</v>
      </c>
      <c r="B649" s="238"/>
      <c r="C649" s="352" t="s">
        <v>627</v>
      </c>
      <c r="D649" s="239">
        <f>SUM(D650:D651)</f>
        <v>4778</v>
      </c>
      <c r="E649" s="239">
        <f aca="true" t="shared" si="164" ref="E649:R649">SUM(E650:E651)</f>
        <v>0</v>
      </c>
      <c r="F649" s="239">
        <f t="shared" si="164"/>
        <v>0</v>
      </c>
      <c r="G649" s="239">
        <f t="shared" si="164"/>
        <v>4778</v>
      </c>
      <c r="H649" s="239">
        <f t="shared" si="164"/>
        <v>4778</v>
      </c>
      <c r="I649" s="239">
        <f t="shared" si="164"/>
        <v>0</v>
      </c>
      <c r="J649" s="239">
        <f t="shared" si="164"/>
        <v>1658</v>
      </c>
      <c r="K649" s="239">
        <f t="shared" si="164"/>
        <v>0</v>
      </c>
      <c r="L649" s="239">
        <f t="shared" si="164"/>
        <v>3120</v>
      </c>
      <c r="M649" s="239">
        <f t="shared" si="164"/>
        <v>0</v>
      </c>
      <c r="N649" s="239">
        <f t="shared" si="164"/>
        <v>0</v>
      </c>
      <c r="O649" s="239">
        <f t="shared" si="164"/>
        <v>0</v>
      </c>
      <c r="P649" s="239">
        <f t="shared" si="164"/>
        <v>0</v>
      </c>
      <c r="Q649" s="239">
        <f t="shared" si="164"/>
        <v>0</v>
      </c>
      <c r="R649" s="291">
        <f t="shared" si="164"/>
        <v>0</v>
      </c>
    </row>
    <row r="650" spans="1:18" s="34" customFormat="1" ht="24" customHeight="1">
      <c r="A650" s="247"/>
      <c r="B650" s="26" t="s">
        <v>872</v>
      </c>
      <c r="C650" s="22" t="s">
        <v>764</v>
      </c>
      <c r="D650" s="158">
        <v>3120</v>
      </c>
      <c r="E650" s="158"/>
      <c r="F650" s="158"/>
      <c r="G650" s="153">
        <f>D650+E650-F650</f>
        <v>3120</v>
      </c>
      <c r="H650" s="80">
        <f>G650</f>
        <v>3120</v>
      </c>
      <c r="I650" s="158"/>
      <c r="J650" s="158"/>
      <c r="K650" s="158"/>
      <c r="L650" s="158">
        <f>H650</f>
        <v>3120</v>
      </c>
      <c r="M650" s="158"/>
      <c r="N650" s="158"/>
      <c r="O650" s="158"/>
      <c r="P650" s="158"/>
      <c r="Q650" s="158"/>
      <c r="R650" s="173"/>
    </row>
    <row r="651" spans="1:18" s="34" customFormat="1" ht="24" customHeight="1">
      <c r="A651" s="107"/>
      <c r="B651" s="26" t="s">
        <v>551</v>
      </c>
      <c r="C651" s="22" t="s">
        <v>103</v>
      </c>
      <c r="D651" s="80">
        <v>1658</v>
      </c>
      <c r="E651" s="80"/>
      <c r="F651" s="80"/>
      <c r="G651" s="153">
        <f>D651+E651-F651</f>
        <v>1658</v>
      </c>
      <c r="H651" s="80">
        <f>G651</f>
        <v>1658</v>
      </c>
      <c r="I651" s="80"/>
      <c r="J651" s="149">
        <f>H651</f>
        <v>1658</v>
      </c>
      <c r="K651" s="150"/>
      <c r="L651" s="150"/>
      <c r="M651" s="150"/>
      <c r="N651" s="153"/>
      <c r="O651" s="153"/>
      <c r="P651" s="303"/>
      <c r="Q651" s="303"/>
      <c r="R651" s="240"/>
    </row>
    <row r="652" spans="1:18" s="34" customFormat="1" ht="17.25" customHeight="1">
      <c r="A652" s="105" t="s">
        <v>590</v>
      </c>
      <c r="B652" s="106"/>
      <c r="C652" s="65" t="s">
        <v>421</v>
      </c>
      <c r="D652" s="147">
        <f>SUM(D653:D673)</f>
        <v>487798</v>
      </c>
      <c r="E652" s="147">
        <f aca="true" t="shared" si="165" ref="E652:R652">SUM(E653:E673)</f>
        <v>0</v>
      </c>
      <c r="F652" s="147">
        <f t="shared" si="165"/>
        <v>0</v>
      </c>
      <c r="G652" s="147">
        <f t="shared" si="165"/>
        <v>487798</v>
      </c>
      <c r="H652" s="147">
        <f t="shared" si="165"/>
        <v>487798</v>
      </c>
      <c r="I652" s="147">
        <f t="shared" si="165"/>
        <v>240772</v>
      </c>
      <c r="J652" s="147">
        <f t="shared" si="165"/>
        <v>55803</v>
      </c>
      <c r="K652" s="147">
        <f t="shared" si="165"/>
        <v>0</v>
      </c>
      <c r="L652" s="147">
        <f t="shared" si="165"/>
        <v>0</v>
      </c>
      <c r="M652" s="147">
        <f t="shared" si="165"/>
        <v>191223</v>
      </c>
      <c r="N652" s="147">
        <f t="shared" si="165"/>
        <v>0</v>
      </c>
      <c r="O652" s="147">
        <f t="shared" si="165"/>
        <v>0</v>
      </c>
      <c r="P652" s="147">
        <f t="shared" si="165"/>
        <v>0</v>
      </c>
      <c r="Q652" s="147">
        <f t="shared" si="165"/>
        <v>0</v>
      </c>
      <c r="R652" s="147">
        <f t="shared" si="165"/>
        <v>0</v>
      </c>
    </row>
    <row r="653" spans="1:18" s="34" customFormat="1" ht="17.25" customHeight="1">
      <c r="A653" s="247"/>
      <c r="B653" s="159" t="s">
        <v>342</v>
      </c>
      <c r="C653" s="162" t="s">
        <v>343</v>
      </c>
      <c r="D653" s="158">
        <v>192626</v>
      </c>
      <c r="E653" s="158"/>
      <c r="F653" s="158"/>
      <c r="G653" s="158">
        <f>D653+E653-F653</f>
        <v>192626</v>
      </c>
      <c r="H653" s="158">
        <f aca="true" t="shared" si="166" ref="H653:I658">G653</f>
        <v>192626</v>
      </c>
      <c r="I653" s="158">
        <f t="shared" si="166"/>
        <v>192626</v>
      </c>
      <c r="J653" s="158"/>
      <c r="K653" s="158"/>
      <c r="L653" s="158"/>
      <c r="M653" s="158"/>
      <c r="N653" s="158"/>
      <c r="O653" s="158"/>
      <c r="P653" s="158"/>
      <c r="Q653" s="158"/>
      <c r="R653" s="173"/>
    </row>
    <row r="654" spans="1:18" s="34" customFormat="1" ht="17.25" customHeight="1">
      <c r="A654" s="247"/>
      <c r="B654" s="159" t="s">
        <v>346</v>
      </c>
      <c r="C654" s="22" t="s">
        <v>660</v>
      </c>
      <c r="D654" s="158">
        <v>11778</v>
      </c>
      <c r="E654" s="158"/>
      <c r="F654" s="158"/>
      <c r="G654" s="158">
        <f>D654+E654-F654</f>
        <v>11778</v>
      </c>
      <c r="H654" s="158">
        <f t="shared" si="166"/>
        <v>11778</v>
      </c>
      <c r="I654" s="158">
        <f t="shared" si="166"/>
        <v>11778</v>
      </c>
      <c r="J654" s="158"/>
      <c r="K654" s="158"/>
      <c r="L654" s="158"/>
      <c r="M654" s="158"/>
      <c r="N654" s="158"/>
      <c r="O654" s="158"/>
      <c r="P654" s="158"/>
      <c r="Q654" s="158"/>
      <c r="R654" s="173"/>
    </row>
    <row r="655" spans="1:18" s="34" customFormat="1" ht="17.25" customHeight="1">
      <c r="A655" s="247"/>
      <c r="B655" s="159" t="s">
        <v>372</v>
      </c>
      <c r="C655" s="22" t="s">
        <v>17</v>
      </c>
      <c r="D655" s="158">
        <v>31345</v>
      </c>
      <c r="E655" s="158"/>
      <c r="F655" s="158"/>
      <c r="G655" s="158">
        <f>D655+E655-F655</f>
        <v>31345</v>
      </c>
      <c r="H655" s="158">
        <f t="shared" si="166"/>
        <v>31345</v>
      </c>
      <c r="I655" s="158">
        <f t="shared" si="166"/>
        <v>31345</v>
      </c>
      <c r="J655" s="158"/>
      <c r="K655" s="158"/>
      <c r="L655" s="158"/>
      <c r="M655" s="158"/>
      <c r="N655" s="158"/>
      <c r="O655" s="158"/>
      <c r="P655" s="158"/>
      <c r="Q655" s="158"/>
      <c r="R655" s="173"/>
    </row>
    <row r="656" spans="1:18" s="34" customFormat="1" ht="17.25" customHeight="1">
      <c r="A656" s="247"/>
      <c r="B656" s="159" t="s">
        <v>696</v>
      </c>
      <c r="C656" s="22" t="s">
        <v>17</v>
      </c>
      <c r="D656" s="158">
        <v>1734</v>
      </c>
      <c r="E656" s="158"/>
      <c r="F656" s="158"/>
      <c r="G656" s="158">
        <f aca="true" t="shared" si="167" ref="G656:G673">D656+E656-F656</f>
        <v>1734</v>
      </c>
      <c r="H656" s="158">
        <f aca="true" t="shared" si="168" ref="H656:H673">G656</f>
        <v>1734</v>
      </c>
      <c r="I656" s="158"/>
      <c r="J656" s="158"/>
      <c r="K656" s="158"/>
      <c r="L656" s="158"/>
      <c r="M656" s="158">
        <f>H656</f>
        <v>1734</v>
      </c>
      <c r="N656" s="158"/>
      <c r="O656" s="158"/>
      <c r="P656" s="158"/>
      <c r="Q656" s="158"/>
      <c r="R656" s="173"/>
    </row>
    <row r="657" spans="1:18" s="34" customFormat="1" ht="17.25" customHeight="1">
      <c r="A657" s="247"/>
      <c r="B657" s="159" t="s">
        <v>199</v>
      </c>
      <c r="C657" s="22" t="s">
        <v>17</v>
      </c>
      <c r="D657" s="158">
        <v>306</v>
      </c>
      <c r="E657" s="158"/>
      <c r="F657" s="158"/>
      <c r="G657" s="158">
        <f t="shared" si="167"/>
        <v>306</v>
      </c>
      <c r="H657" s="158">
        <f t="shared" si="168"/>
        <v>306</v>
      </c>
      <c r="I657" s="158"/>
      <c r="J657" s="158"/>
      <c r="K657" s="158"/>
      <c r="L657" s="158"/>
      <c r="M657" s="158">
        <f>H657</f>
        <v>306</v>
      </c>
      <c r="N657" s="158"/>
      <c r="O657" s="158"/>
      <c r="P657" s="158"/>
      <c r="Q657" s="158"/>
      <c r="R657" s="173"/>
    </row>
    <row r="658" spans="1:18" s="34" customFormat="1" ht="17.25" customHeight="1">
      <c r="A658" s="247"/>
      <c r="B658" s="159" t="s">
        <v>348</v>
      </c>
      <c r="C658" s="22" t="s">
        <v>306</v>
      </c>
      <c r="D658" s="158">
        <v>5023</v>
      </c>
      <c r="E658" s="158"/>
      <c r="F658" s="158"/>
      <c r="G658" s="158">
        <f t="shared" si="167"/>
        <v>5023</v>
      </c>
      <c r="H658" s="158">
        <f t="shared" si="168"/>
        <v>5023</v>
      </c>
      <c r="I658" s="158">
        <f t="shared" si="166"/>
        <v>5023</v>
      </c>
      <c r="J658" s="158"/>
      <c r="K658" s="158"/>
      <c r="L658" s="158"/>
      <c r="M658" s="158"/>
      <c r="N658" s="158"/>
      <c r="O658" s="158"/>
      <c r="P658" s="158"/>
      <c r="Q658" s="158"/>
      <c r="R658" s="173"/>
    </row>
    <row r="659" spans="1:18" s="34" customFormat="1" ht="17.25" customHeight="1">
      <c r="A659" s="247"/>
      <c r="B659" s="159" t="s">
        <v>697</v>
      </c>
      <c r="C659" s="22" t="s">
        <v>306</v>
      </c>
      <c r="D659" s="158">
        <v>280</v>
      </c>
      <c r="E659" s="158"/>
      <c r="F659" s="158"/>
      <c r="G659" s="158">
        <f t="shared" si="167"/>
        <v>280</v>
      </c>
      <c r="H659" s="158">
        <f t="shared" si="168"/>
        <v>280</v>
      </c>
      <c r="I659" s="158"/>
      <c r="J659" s="158"/>
      <c r="K659" s="158"/>
      <c r="L659" s="158"/>
      <c r="M659" s="158">
        <f>H659</f>
        <v>280</v>
      </c>
      <c r="N659" s="158"/>
      <c r="O659" s="158"/>
      <c r="P659" s="158"/>
      <c r="Q659" s="158"/>
      <c r="R659" s="173"/>
    </row>
    <row r="660" spans="1:18" s="34" customFormat="1" ht="17.25" customHeight="1">
      <c r="A660" s="247"/>
      <c r="B660" s="159" t="s">
        <v>200</v>
      </c>
      <c r="C660" s="22" t="s">
        <v>306</v>
      </c>
      <c r="D660" s="158">
        <v>49</v>
      </c>
      <c r="E660" s="158"/>
      <c r="F660" s="158"/>
      <c r="G660" s="158">
        <f t="shared" si="167"/>
        <v>49</v>
      </c>
      <c r="H660" s="158">
        <f t="shared" si="168"/>
        <v>49</v>
      </c>
      <c r="I660" s="158"/>
      <c r="J660" s="158"/>
      <c r="K660" s="158"/>
      <c r="L660" s="158"/>
      <c r="M660" s="158">
        <f aca="true" t="shared" si="169" ref="M660:M673">H660</f>
        <v>49</v>
      </c>
      <c r="N660" s="158"/>
      <c r="O660" s="158"/>
      <c r="P660" s="158"/>
      <c r="Q660" s="158"/>
      <c r="R660" s="173"/>
    </row>
    <row r="661" spans="1:18" s="34" customFormat="1" ht="17.25" customHeight="1">
      <c r="A661" s="247"/>
      <c r="B661" s="26" t="s">
        <v>698</v>
      </c>
      <c r="C661" s="22" t="s">
        <v>866</v>
      </c>
      <c r="D661" s="158">
        <v>11414</v>
      </c>
      <c r="E661" s="158"/>
      <c r="F661" s="158"/>
      <c r="G661" s="158">
        <f t="shared" si="167"/>
        <v>11414</v>
      </c>
      <c r="H661" s="158">
        <f t="shared" si="168"/>
        <v>11414</v>
      </c>
      <c r="I661" s="158"/>
      <c r="J661" s="158"/>
      <c r="K661" s="158"/>
      <c r="L661" s="158"/>
      <c r="M661" s="158">
        <f t="shared" si="169"/>
        <v>11414</v>
      </c>
      <c r="N661" s="158"/>
      <c r="O661" s="158"/>
      <c r="P661" s="158"/>
      <c r="Q661" s="158"/>
      <c r="R661" s="173"/>
    </row>
    <row r="662" spans="1:18" s="34" customFormat="1" ht="17.25" customHeight="1">
      <c r="A662" s="247"/>
      <c r="B662" s="26" t="s">
        <v>201</v>
      </c>
      <c r="C662" s="22" t="s">
        <v>866</v>
      </c>
      <c r="D662" s="158">
        <v>2014</v>
      </c>
      <c r="E662" s="158"/>
      <c r="F662" s="158"/>
      <c r="G662" s="158">
        <f t="shared" si="167"/>
        <v>2014</v>
      </c>
      <c r="H662" s="158">
        <f t="shared" si="168"/>
        <v>2014</v>
      </c>
      <c r="I662" s="158"/>
      <c r="J662" s="158"/>
      <c r="K662" s="158"/>
      <c r="L662" s="158"/>
      <c r="M662" s="158">
        <f t="shared" si="169"/>
        <v>2014</v>
      </c>
      <c r="N662" s="158"/>
      <c r="O662" s="158"/>
      <c r="P662" s="158"/>
      <c r="Q662" s="158"/>
      <c r="R662" s="173"/>
    </row>
    <row r="663" spans="1:18" s="34" customFormat="1" ht="17.25" customHeight="1">
      <c r="A663" s="247"/>
      <c r="B663" s="26" t="s">
        <v>699</v>
      </c>
      <c r="C663" s="22" t="s">
        <v>475</v>
      </c>
      <c r="D663" s="158">
        <v>842</v>
      </c>
      <c r="E663" s="158"/>
      <c r="F663" s="158"/>
      <c r="G663" s="158">
        <f t="shared" si="167"/>
        <v>842</v>
      </c>
      <c r="H663" s="158">
        <f t="shared" si="168"/>
        <v>842</v>
      </c>
      <c r="I663" s="158"/>
      <c r="J663" s="158"/>
      <c r="K663" s="158"/>
      <c r="L663" s="158"/>
      <c r="M663" s="158">
        <f t="shared" si="169"/>
        <v>842</v>
      </c>
      <c r="N663" s="158"/>
      <c r="O663" s="158"/>
      <c r="P663" s="158"/>
      <c r="Q663" s="158"/>
      <c r="R663" s="173"/>
    </row>
    <row r="664" spans="1:18" s="34" customFormat="1" ht="17.25" customHeight="1">
      <c r="A664" s="247"/>
      <c r="B664" s="26" t="s">
        <v>605</v>
      </c>
      <c r="C664" s="22" t="s">
        <v>475</v>
      </c>
      <c r="D664" s="158">
        <v>149</v>
      </c>
      <c r="E664" s="158"/>
      <c r="F664" s="158"/>
      <c r="G664" s="158">
        <f t="shared" si="167"/>
        <v>149</v>
      </c>
      <c r="H664" s="158">
        <f t="shared" si="168"/>
        <v>149</v>
      </c>
      <c r="I664" s="158"/>
      <c r="J664" s="158"/>
      <c r="K664" s="158"/>
      <c r="L664" s="158"/>
      <c r="M664" s="158">
        <f t="shared" si="169"/>
        <v>149</v>
      </c>
      <c r="N664" s="158"/>
      <c r="O664" s="158"/>
      <c r="P664" s="158"/>
      <c r="Q664" s="158"/>
      <c r="R664" s="173"/>
    </row>
    <row r="665" spans="1:18" s="34" customFormat="1" ht="17.25" customHeight="1">
      <c r="A665" s="247"/>
      <c r="B665" s="26" t="s">
        <v>637</v>
      </c>
      <c r="C665" s="23" t="s">
        <v>442</v>
      </c>
      <c r="D665" s="158">
        <v>114210</v>
      </c>
      <c r="E665" s="158"/>
      <c r="F665" s="158"/>
      <c r="G665" s="158">
        <f t="shared" si="167"/>
        <v>114210</v>
      </c>
      <c r="H665" s="158">
        <f t="shared" si="168"/>
        <v>114210</v>
      </c>
      <c r="I665" s="158"/>
      <c r="J665" s="158"/>
      <c r="K665" s="158"/>
      <c r="L665" s="158"/>
      <c r="M665" s="158">
        <f t="shared" si="169"/>
        <v>114210</v>
      </c>
      <c r="N665" s="158"/>
      <c r="O665" s="158"/>
      <c r="P665" s="158"/>
      <c r="Q665" s="158"/>
      <c r="R665" s="173"/>
    </row>
    <row r="666" spans="1:18" s="34" customFormat="1" ht="17.25" customHeight="1">
      <c r="A666" s="247"/>
      <c r="B666" s="26" t="s">
        <v>638</v>
      </c>
      <c r="C666" s="23" t="s">
        <v>442</v>
      </c>
      <c r="D666" s="158">
        <v>20155</v>
      </c>
      <c r="E666" s="158"/>
      <c r="F666" s="158"/>
      <c r="G666" s="158">
        <f t="shared" si="167"/>
        <v>20155</v>
      </c>
      <c r="H666" s="158">
        <f t="shared" si="168"/>
        <v>20155</v>
      </c>
      <c r="I666" s="158"/>
      <c r="J666" s="158"/>
      <c r="K666" s="158"/>
      <c r="L666" s="158"/>
      <c r="M666" s="158">
        <f t="shared" si="169"/>
        <v>20155</v>
      </c>
      <c r="N666" s="158"/>
      <c r="O666" s="158"/>
      <c r="P666" s="158"/>
      <c r="Q666" s="158"/>
      <c r="R666" s="173"/>
    </row>
    <row r="667" spans="1:18" s="34" customFormat="1" ht="17.25" customHeight="1">
      <c r="A667" s="247"/>
      <c r="B667" s="26" t="s">
        <v>701</v>
      </c>
      <c r="C667" s="22" t="s">
        <v>443</v>
      </c>
      <c r="D667" s="158">
        <v>33809</v>
      </c>
      <c r="E667" s="158"/>
      <c r="F667" s="158"/>
      <c r="G667" s="158">
        <f t="shared" si="167"/>
        <v>33809</v>
      </c>
      <c r="H667" s="158">
        <f t="shared" si="168"/>
        <v>33809</v>
      </c>
      <c r="I667" s="158"/>
      <c r="J667" s="158"/>
      <c r="K667" s="158"/>
      <c r="L667" s="158"/>
      <c r="M667" s="158">
        <f t="shared" si="169"/>
        <v>33809</v>
      </c>
      <c r="N667" s="158"/>
      <c r="O667" s="158"/>
      <c r="P667" s="158"/>
      <c r="Q667" s="158"/>
      <c r="R667" s="173"/>
    </row>
    <row r="668" spans="1:18" s="34" customFormat="1" ht="17.25" customHeight="1">
      <c r="A668" s="247"/>
      <c r="B668" s="26" t="s">
        <v>202</v>
      </c>
      <c r="C668" s="22" t="s">
        <v>443</v>
      </c>
      <c r="D668" s="158">
        <v>5966</v>
      </c>
      <c r="E668" s="158"/>
      <c r="F668" s="158"/>
      <c r="G668" s="158">
        <f t="shared" si="167"/>
        <v>5966</v>
      </c>
      <c r="H668" s="158">
        <f t="shared" si="168"/>
        <v>5966</v>
      </c>
      <c r="I668" s="158"/>
      <c r="J668" s="158"/>
      <c r="K668" s="158"/>
      <c r="L668" s="158"/>
      <c r="M668" s="158">
        <f t="shared" si="169"/>
        <v>5966</v>
      </c>
      <c r="N668" s="158"/>
      <c r="O668" s="158"/>
      <c r="P668" s="158"/>
      <c r="Q668" s="158"/>
      <c r="R668" s="173"/>
    </row>
    <row r="669" spans="1:18" s="34" customFormat="1" ht="17.25" customHeight="1">
      <c r="A669" s="247"/>
      <c r="B669" s="26" t="s">
        <v>361</v>
      </c>
      <c r="C669" s="22" t="s">
        <v>362</v>
      </c>
      <c r="D669" s="158">
        <v>55803</v>
      </c>
      <c r="E669" s="158"/>
      <c r="F669" s="158"/>
      <c r="G669" s="158">
        <f t="shared" si="167"/>
        <v>55803</v>
      </c>
      <c r="H669" s="158">
        <f t="shared" si="168"/>
        <v>55803</v>
      </c>
      <c r="I669" s="158"/>
      <c r="J669" s="158">
        <f>H669</f>
        <v>55803</v>
      </c>
      <c r="K669" s="158"/>
      <c r="L669" s="158"/>
      <c r="M669" s="158"/>
      <c r="N669" s="158"/>
      <c r="O669" s="158"/>
      <c r="P669" s="158"/>
      <c r="Q669" s="158"/>
      <c r="R669" s="173"/>
    </row>
    <row r="670" spans="1:18" s="34" customFormat="1" ht="17.25" customHeight="1">
      <c r="A670" s="247"/>
      <c r="B670" s="26" t="s">
        <v>706</v>
      </c>
      <c r="C670" s="22" t="s">
        <v>566</v>
      </c>
      <c r="D670" s="158">
        <v>47</v>
      </c>
      <c r="E670" s="158"/>
      <c r="F670" s="158"/>
      <c r="G670" s="158">
        <f t="shared" si="167"/>
        <v>47</v>
      </c>
      <c r="H670" s="158">
        <f t="shared" si="168"/>
        <v>47</v>
      </c>
      <c r="I670" s="158"/>
      <c r="J670" s="158"/>
      <c r="K670" s="158"/>
      <c r="L670" s="158"/>
      <c r="M670" s="158">
        <f t="shared" si="169"/>
        <v>47</v>
      </c>
      <c r="N670" s="158"/>
      <c r="O670" s="158"/>
      <c r="P670" s="158"/>
      <c r="Q670" s="158"/>
      <c r="R670" s="173"/>
    </row>
    <row r="671" spans="1:18" s="34" customFormat="1" ht="17.25" customHeight="1">
      <c r="A671" s="247"/>
      <c r="B671" s="26" t="s">
        <v>204</v>
      </c>
      <c r="C671" s="22" t="s">
        <v>566</v>
      </c>
      <c r="D671" s="158">
        <v>8</v>
      </c>
      <c r="E671" s="158"/>
      <c r="F671" s="158"/>
      <c r="G671" s="158">
        <f t="shared" si="167"/>
        <v>8</v>
      </c>
      <c r="H671" s="158">
        <f t="shared" si="168"/>
        <v>8</v>
      </c>
      <c r="I671" s="158"/>
      <c r="J671" s="158"/>
      <c r="K671" s="158"/>
      <c r="L671" s="158"/>
      <c r="M671" s="158">
        <f t="shared" si="169"/>
        <v>8</v>
      </c>
      <c r="N671" s="158"/>
      <c r="O671" s="158"/>
      <c r="P671" s="158"/>
      <c r="Q671" s="158"/>
      <c r="R671" s="173"/>
    </row>
    <row r="672" spans="1:18" s="34" customFormat="1" ht="17.25" customHeight="1">
      <c r="A672" s="247"/>
      <c r="B672" s="26" t="s">
        <v>707</v>
      </c>
      <c r="C672" s="22" t="s">
        <v>567</v>
      </c>
      <c r="D672" s="158">
        <v>204</v>
      </c>
      <c r="E672" s="158"/>
      <c r="F672" s="158"/>
      <c r="G672" s="158">
        <f t="shared" si="167"/>
        <v>204</v>
      </c>
      <c r="H672" s="158">
        <f t="shared" si="168"/>
        <v>204</v>
      </c>
      <c r="I672" s="158"/>
      <c r="J672" s="158"/>
      <c r="K672" s="158"/>
      <c r="L672" s="158"/>
      <c r="M672" s="158">
        <f t="shared" si="169"/>
        <v>204</v>
      </c>
      <c r="N672" s="158"/>
      <c r="O672" s="158"/>
      <c r="P672" s="158"/>
      <c r="Q672" s="158"/>
      <c r="R672" s="173"/>
    </row>
    <row r="673" spans="1:18" s="34" customFormat="1" ht="17.25" customHeight="1">
      <c r="A673" s="247"/>
      <c r="B673" s="26" t="s">
        <v>205</v>
      </c>
      <c r="C673" s="22" t="s">
        <v>567</v>
      </c>
      <c r="D673" s="158">
        <v>36</v>
      </c>
      <c r="E673" s="158"/>
      <c r="F673" s="158"/>
      <c r="G673" s="158">
        <f t="shared" si="167"/>
        <v>36</v>
      </c>
      <c r="H673" s="158">
        <f t="shared" si="168"/>
        <v>36</v>
      </c>
      <c r="I673" s="158"/>
      <c r="J673" s="158"/>
      <c r="K673" s="158"/>
      <c r="L673" s="158"/>
      <c r="M673" s="158">
        <f t="shared" si="169"/>
        <v>36</v>
      </c>
      <c r="N673" s="158"/>
      <c r="O673" s="158"/>
      <c r="P673" s="158"/>
      <c r="Q673" s="158"/>
      <c r="R673" s="173"/>
    </row>
    <row r="674" spans="1:18" s="34" customFormat="1" ht="29.25" customHeight="1">
      <c r="A674" s="412" t="s">
        <v>82</v>
      </c>
      <c r="B674" s="413"/>
      <c r="C674" s="414" t="s">
        <v>80</v>
      </c>
      <c r="D674" s="406">
        <f>D675</f>
        <v>20074</v>
      </c>
      <c r="E674" s="406">
        <f aca="true" t="shared" si="170" ref="E674:R674">E675</f>
        <v>0</v>
      </c>
      <c r="F674" s="406">
        <f t="shared" si="170"/>
        <v>0</v>
      </c>
      <c r="G674" s="406">
        <f t="shared" si="170"/>
        <v>20074</v>
      </c>
      <c r="H674" s="406">
        <f t="shared" si="170"/>
        <v>20074</v>
      </c>
      <c r="I674" s="406">
        <f t="shared" si="170"/>
        <v>0</v>
      </c>
      <c r="J674" s="406">
        <f t="shared" si="170"/>
        <v>18074</v>
      </c>
      <c r="K674" s="406">
        <f t="shared" si="170"/>
        <v>2000</v>
      </c>
      <c r="L674" s="406">
        <f t="shared" si="170"/>
        <v>0</v>
      </c>
      <c r="M674" s="406">
        <f t="shared" si="170"/>
        <v>0</v>
      </c>
      <c r="N674" s="406">
        <f t="shared" si="170"/>
        <v>0</v>
      </c>
      <c r="O674" s="406"/>
      <c r="P674" s="406">
        <f t="shared" si="170"/>
        <v>0</v>
      </c>
      <c r="Q674" s="406">
        <f t="shared" si="170"/>
        <v>0</v>
      </c>
      <c r="R674" s="460">
        <f t="shared" si="170"/>
        <v>0</v>
      </c>
    </row>
    <row r="675" spans="1:18" s="34" customFormat="1" ht="39" customHeight="1">
      <c r="A675" s="471" t="s">
        <v>83</v>
      </c>
      <c r="B675" s="411"/>
      <c r="C675" s="433" t="s">
        <v>81</v>
      </c>
      <c r="D675" s="400">
        <f aca="true" t="shared" si="171" ref="D675:R675">SUM(D676:D680)</f>
        <v>20074</v>
      </c>
      <c r="E675" s="400">
        <f t="shared" si="171"/>
        <v>0</v>
      </c>
      <c r="F675" s="400">
        <f t="shared" si="171"/>
        <v>0</v>
      </c>
      <c r="G675" s="400">
        <f t="shared" si="171"/>
        <v>20074</v>
      </c>
      <c r="H675" s="400">
        <f t="shared" si="171"/>
        <v>20074</v>
      </c>
      <c r="I675" s="400">
        <f t="shared" si="171"/>
        <v>0</v>
      </c>
      <c r="J675" s="400">
        <f t="shared" si="171"/>
        <v>18074</v>
      </c>
      <c r="K675" s="400">
        <f t="shared" si="171"/>
        <v>2000</v>
      </c>
      <c r="L675" s="400">
        <f t="shared" si="171"/>
        <v>0</v>
      </c>
      <c r="M675" s="400">
        <f t="shared" si="171"/>
        <v>0</v>
      </c>
      <c r="N675" s="400">
        <f t="shared" si="171"/>
        <v>0</v>
      </c>
      <c r="O675" s="400">
        <f t="shared" si="171"/>
        <v>0</v>
      </c>
      <c r="P675" s="400">
        <f t="shared" si="171"/>
        <v>0</v>
      </c>
      <c r="Q675" s="400">
        <f t="shared" si="171"/>
        <v>0</v>
      </c>
      <c r="R675" s="474">
        <f t="shared" si="171"/>
        <v>0</v>
      </c>
    </row>
    <row r="676" spans="1:18" s="34" customFormat="1" ht="24.75" customHeight="1">
      <c r="A676" s="469"/>
      <c r="B676" s="159" t="s">
        <v>249</v>
      </c>
      <c r="C676" s="22" t="s">
        <v>250</v>
      </c>
      <c r="D676" s="158">
        <v>2000</v>
      </c>
      <c r="E676" s="158"/>
      <c r="F676" s="158"/>
      <c r="G676" s="158">
        <f>D676+E676-F676</f>
        <v>2000</v>
      </c>
      <c r="H676" s="158">
        <f>G676</f>
        <v>2000</v>
      </c>
      <c r="I676" s="158"/>
      <c r="J676" s="158"/>
      <c r="K676" s="158">
        <f>H676</f>
        <v>2000</v>
      </c>
      <c r="L676" s="158"/>
      <c r="M676" s="158"/>
      <c r="N676" s="158"/>
      <c r="O676" s="158"/>
      <c r="P676" s="158"/>
      <c r="Q676" s="158"/>
      <c r="R676" s="173"/>
    </row>
    <row r="677" spans="1:18" s="34" customFormat="1" ht="18.75" customHeight="1">
      <c r="A677" s="247"/>
      <c r="B677" s="26" t="s">
        <v>350</v>
      </c>
      <c r="C677" s="22" t="s">
        <v>351</v>
      </c>
      <c r="D677" s="158">
        <v>8743</v>
      </c>
      <c r="E677" s="158"/>
      <c r="F677" s="158"/>
      <c r="G677" s="158">
        <f>D677+E677-F677</f>
        <v>8743</v>
      </c>
      <c r="H677" s="158">
        <f>G677</f>
        <v>8743</v>
      </c>
      <c r="I677" s="158"/>
      <c r="J677" s="158">
        <f>H677</f>
        <v>8743</v>
      </c>
      <c r="K677" s="158"/>
      <c r="L677" s="158"/>
      <c r="M677" s="158"/>
      <c r="N677" s="158"/>
      <c r="O677" s="158"/>
      <c r="P677" s="158"/>
      <c r="Q677" s="158"/>
      <c r="R677" s="173"/>
    </row>
    <row r="678" spans="1:18" s="34" customFormat="1" ht="17.25" customHeight="1">
      <c r="A678" s="247"/>
      <c r="B678" s="26" t="s">
        <v>355</v>
      </c>
      <c r="C678" s="22" t="s">
        <v>443</v>
      </c>
      <c r="D678" s="158">
        <v>8217</v>
      </c>
      <c r="E678" s="158"/>
      <c r="F678" s="158"/>
      <c r="G678" s="158">
        <f>D678+E678-F678</f>
        <v>8217</v>
      </c>
      <c r="H678" s="158">
        <f>G678</f>
        <v>8217</v>
      </c>
      <c r="I678" s="158"/>
      <c r="J678" s="158">
        <f>H678</f>
        <v>8217</v>
      </c>
      <c r="K678" s="158"/>
      <c r="L678" s="158"/>
      <c r="M678" s="158"/>
      <c r="N678" s="158"/>
      <c r="O678" s="158"/>
      <c r="P678" s="158"/>
      <c r="Q678" s="158"/>
      <c r="R678" s="173"/>
    </row>
    <row r="679" spans="1:18" s="34" customFormat="1" ht="23.25" customHeight="1">
      <c r="A679" s="247"/>
      <c r="B679" s="26" t="s">
        <v>551</v>
      </c>
      <c r="C679" s="22" t="s">
        <v>103</v>
      </c>
      <c r="D679" s="158">
        <v>1114</v>
      </c>
      <c r="E679" s="158"/>
      <c r="F679" s="158"/>
      <c r="G679" s="158">
        <f>D679+E679-F679</f>
        <v>1114</v>
      </c>
      <c r="H679" s="158">
        <f>G679</f>
        <v>1114</v>
      </c>
      <c r="I679" s="158"/>
      <c r="J679" s="158">
        <f>H679</f>
        <v>1114</v>
      </c>
      <c r="K679" s="158"/>
      <c r="L679" s="158"/>
      <c r="M679" s="158"/>
      <c r="N679" s="158"/>
      <c r="O679" s="158"/>
      <c r="P679" s="158"/>
      <c r="Q679" s="158"/>
      <c r="R679" s="173"/>
    </row>
    <row r="680" spans="1:18" s="34" customFormat="1" ht="22.5" customHeight="1" hidden="1">
      <c r="A680" s="247"/>
      <c r="B680" s="26" t="s">
        <v>378</v>
      </c>
      <c r="C680" s="22" t="s">
        <v>506</v>
      </c>
      <c r="D680" s="158"/>
      <c r="E680" s="158"/>
      <c r="F680" s="158"/>
      <c r="G680" s="158">
        <f>D680+E680-F680</f>
        <v>0</v>
      </c>
      <c r="H680" s="158"/>
      <c r="I680" s="158"/>
      <c r="J680" s="158">
        <f>H680</f>
        <v>0</v>
      </c>
      <c r="K680" s="158"/>
      <c r="L680" s="158"/>
      <c r="M680" s="158"/>
      <c r="N680" s="158"/>
      <c r="O680" s="158"/>
      <c r="P680" s="158"/>
      <c r="Q680" s="158"/>
      <c r="R680" s="173"/>
    </row>
    <row r="681" spans="1:18" s="34" customFormat="1" ht="26.25" customHeight="1">
      <c r="A681" s="446" t="s">
        <v>591</v>
      </c>
      <c r="B681" s="117"/>
      <c r="C681" s="46" t="s">
        <v>132</v>
      </c>
      <c r="D681" s="151">
        <f aca="true" t="shared" si="172" ref="D681:R681">D682+D684</f>
        <v>40100</v>
      </c>
      <c r="E681" s="151">
        <f t="shared" si="172"/>
        <v>1200</v>
      </c>
      <c r="F681" s="151">
        <f t="shared" si="172"/>
        <v>700</v>
      </c>
      <c r="G681" s="151">
        <f t="shared" si="172"/>
        <v>40600</v>
      </c>
      <c r="H681" s="151">
        <f t="shared" si="172"/>
        <v>40600</v>
      </c>
      <c r="I681" s="151">
        <f t="shared" si="172"/>
        <v>0</v>
      </c>
      <c r="J681" s="151">
        <f t="shared" si="172"/>
        <v>7600</v>
      </c>
      <c r="K681" s="151">
        <f t="shared" si="172"/>
        <v>33000</v>
      </c>
      <c r="L681" s="151">
        <f t="shared" si="172"/>
        <v>0</v>
      </c>
      <c r="M681" s="151">
        <f t="shared" si="172"/>
        <v>0</v>
      </c>
      <c r="N681" s="151">
        <f t="shared" si="172"/>
        <v>0</v>
      </c>
      <c r="O681" s="151"/>
      <c r="P681" s="151">
        <f t="shared" si="172"/>
        <v>0</v>
      </c>
      <c r="Q681" s="151">
        <f t="shared" si="172"/>
        <v>0</v>
      </c>
      <c r="R681" s="152">
        <f t="shared" si="172"/>
        <v>0</v>
      </c>
    </row>
    <row r="682" spans="1:18" s="34" customFormat="1" ht="20.25" customHeight="1">
      <c r="A682" s="105" t="s">
        <v>592</v>
      </c>
      <c r="B682" s="106"/>
      <c r="C682" s="65" t="s">
        <v>593</v>
      </c>
      <c r="D682" s="147">
        <f aca="true" t="shared" si="173" ref="D682:R682">D683</f>
        <v>33000</v>
      </c>
      <c r="E682" s="147">
        <f t="shared" si="173"/>
        <v>0</v>
      </c>
      <c r="F682" s="147">
        <f t="shared" si="173"/>
        <v>0</v>
      </c>
      <c r="G682" s="147">
        <f t="shared" si="173"/>
        <v>33000</v>
      </c>
      <c r="H682" s="147">
        <f t="shared" si="173"/>
        <v>33000</v>
      </c>
      <c r="I682" s="147">
        <f t="shared" si="173"/>
        <v>0</v>
      </c>
      <c r="J682" s="147">
        <f t="shared" si="173"/>
        <v>0</v>
      </c>
      <c r="K682" s="147">
        <f t="shared" si="173"/>
        <v>33000</v>
      </c>
      <c r="L682" s="147">
        <f t="shared" si="173"/>
        <v>0</v>
      </c>
      <c r="M682" s="147">
        <f t="shared" si="173"/>
        <v>0</v>
      </c>
      <c r="N682" s="147">
        <f t="shared" si="173"/>
        <v>0</v>
      </c>
      <c r="O682" s="147"/>
      <c r="P682" s="147">
        <f t="shared" si="173"/>
        <v>0</v>
      </c>
      <c r="Q682" s="147">
        <f t="shared" si="173"/>
        <v>0</v>
      </c>
      <c r="R682" s="148">
        <f t="shared" si="173"/>
        <v>0</v>
      </c>
    </row>
    <row r="683" spans="1:18" s="34" customFormat="1" ht="22.5" customHeight="1">
      <c r="A683" s="107"/>
      <c r="B683" s="26" t="s">
        <v>407</v>
      </c>
      <c r="C683" s="22" t="s">
        <v>428</v>
      </c>
      <c r="D683" s="80">
        <v>33000</v>
      </c>
      <c r="E683" s="80"/>
      <c r="F683" s="80"/>
      <c r="G683" s="153">
        <f>D683+E683-F683</f>
        <v>33000</v>
      </c>
      <c r="H683" s="80">
        <f>G683</f>
        <v>33000</v>
      </c>
      <c r="I683" s="80">
        <v>0</v>
      </c>
      <c r="J683" s="149">
        <v>0</v>
      </c>
      <c r="K683" s="149">
        <f>H683</f>
        <v>33000</v>
      </c>
      <c r="L683" s="149"/>
      <c r="M683" s="149"/>
      <c r="N683" s="153"/>
      <c r="O683" s="153"/>
      <c r="P683" s="303"/>
      <c r="Q683" s="303"/>
      <c r="R683" s="240"/>
    </row>
    <row r="684" spans="1:18" s="34" customFormat="1" ht="15" customHeight="1">
      <c r="A684" s="105" t="s">
        <v>594</v>
      </c>
      <c r="B684" s="111"/>
      <c r="C684" s="65" t="s">
        <v>421</v>
      </c>
      <c r="D684" s="147">
        <f>SUM(D685:D686)</f>
        <v>7100</v>
      </c>
      <c r="E684" s="147">
        <f>SUM(E685:E686)</f>
        <v>1200</v>
      </c>
      <c r="F684" s="147">
        <f>SUM(F685:F686)</f>
        <v>700</v>
      </c>
      <c r="G684" s="147">
        <f>SUM(G685:G686)</f>
        <v>7600</v>
      </c>
      <c r="H684" s="147">
        <f aca="true" t="shared" si="174" ref="H684:R684">SUM(H685:H686)</f>
        <v>7600</v>
      </c>
      <c r="I684" s="147">
        <f t="shared" si="174"/>
        <v>0</v>
      </c>
      <c r="J684" s="147">
        <f t="shared" si="174"/>
        <v>7600</v>
      </c>
      <c r="K684" s="147">
        <f t="shared" si="174"/>
        <v>0</v>
      </c>
      <c r="L684" s="147">
        <f t="shared" si="174"/>
        <v>0</v>
      </c>
      <c r="M684" s="147">
        <f t="shared" si="174"/>
        <v>0</v>
      </c>
      <c r="N684" s="147">
        <f t="shared" si="174"/>
        <v>0</v>
      </c>
      <c r="O684" s="147"/>
      <c r="P684" s="147">
        <f t="shared" si="174"/>
        <v>0</v>
      </c>
      <c r="Q684" s="147">
        <f t="shared" si="174"/>
        <v>0</v>
      </c>
      <c r="R684" s="148">
        <f t="shared" si="174"/>
        <v>0</v>
      </c>
    </row>
    <row r="685" spans="1:18" s="34" customFormat="1" ht="18" customHeight="1">
      <c r="A685" s="119"/>
      <c r="B685" s="26" t="s">
        <v>350</v>
      </c>
      <c r="C685" s="22" t="s">
        <v>351</v>
      </c>
      <c r="D685" s="80">
        <v>6800</v>
      </c>
      <c r="E685" s="80"/>
      <c r="F685" s="80">
        <v>700</v>
      </c>
      <c r="G685" s="153">
        <f>D685+E685-F685</f>
        <v>6100</v>
      </c>
      <c r="H685" s="80">
        <f>G685</f>
        <v>6100</v>
      </c>
      <c r="I685" s="80">
        <v>0</v>
      </c>
      <c r="J685" s="149">
        <f>H685</f>
        <v>6100</v>
      </c>
      <c r="K685" s="149">
        <v>0</v>
      </c>
      <c r="L685" s="149"/>
      <c r="M685" s="149"/>
      <c r="N685" s="153"/>
      <c r="O685" s="153"/>
      <c r="P685" s="303"/>
      <c r="Q685" s="303"/>
      <c r="R685" s="240"/>
    </row>
    <row r="686" spans="1:18" s="34" customFormat="1" ht="16.5" customHeight="1">
      <c r="A686" s="119"/>
      <c r="B686" s="26" t="s">
        <v>355</v>
      </c>
      <c r="C686" s="22" t="s">
        <v>443</v>
      </c>
      <c r="D686" s="80">
        <v>300</v>
      </c>
      <c r="E686" s="80">
        <v>1200</v>
      </c>
      <c r="F686" s="80"/>
      <c r="G686" s="153">
        <f>D686+E686-F686</f>
        <v>1500</v>
      </c>
      <c r="H686" s="80">
        <f>G686</f>
        <v>1500</v>
      </c>
      <c r="I686" s="80">
        <v>0</v>
      </c>
      <c r="J686" s="149">
        <f>H686</f>
        <v>1500</v>
      </c>
      <c r="K686" s="149">
        <v>0</v>
      </c>
      <c r="L686" s="149"/>
      <c r="M686" s="149"/>
      <c r="N686" s="153"/>
      <c r="O686" s="153"/>
      <c r="P686" s="303"/>
      <c r="Q686" s="303"/>
      <c r="R686" s="240"/>
    </row>
    <row r="687" spans="1:18" s="34" customFormat="1" ht="21" customHeight="1">
      <c r="A687" s="108" t="s">
        <v>595</v>
      </c>
      <c r="B687" s="117"/>
      <c r="C687" s="46" t="s">
        <v>596</v>
      </c>
      <c r="D687" s="151">
        <f aca="true" t="shared" si="175" ref="D687:R687">D688</f>
        <v>16000</v>
      </c>
      <c r="E687" s="151">
        <f t="shared" si="175"/>
        <v>0</v>
      </c>
      <c r="F687" s="151">
        <f t="shared" si="175"/>
        <v>0</v>
      </c>
      <c r="G687" s="151">
        <f t="shared" si="175"/>
        <v>16000</v>
      </c>
      <c r="H687" s="151">
        <f t="shared" si="175"/>
        <v>16000</v>
      </c>
      <c r="I687" s="151">
        <f t="shared" si="175"/>
        <v>0</v>
      </c>
      <c r="J687" s="151">
        <f t="shared" si="175"/>
        <v>0</v>
      </c>
      <c r="K687" s="151">
        <f t="shared" si="175"/>
        <v>16000</v>
      </c>
      <c r="L687" s="151">
        <f t="shared" si="175"/>
        <v>0</v>
      </c>
      <c r="M687" s="151">
        <f t="shared" si="175"/>
        <v>0</v>
      </c>
      <c r="N687" s="151">
        <f t="shared" si="175"/>
        <v>0</v>
      </c>
      <c r="O687" s="151"/>
      <c r="P687" s="151">
        <f t="shared" si="175"/>
        <v>0</v>
      </c>
      <c r="Q687" s="151">
        <f t="shared" si="175"/>
        <v>0</v>
      </c>
      <c r="R687" s="152">
        <f t="shared" si="175"/>
        <v>0</v>
      </c>
    </row>
    <row r="688" spans="1:18" s="34" customFormat="1" ht="18.75" customHeight="1">
      <c r="A688" s="105" t="s">
        <v>597</v>
      </c>
      <c r="B688" s="106"/>
      <c r="C688" s="65" t="s">
        <v>421</v>
      </c>
      <c r="D688" s="147">
        <f aca="true" t="shared" si="176" ref="D688:R688">D689</f>
        <v>16000</v>
      </c>
      <c r="E688" s="147">
        <f t="shared" si="176"/>
        <v>0</v>
      </c>
      <c r="F688" s="147">
        <f t="shared" si="176"/>
        <v>0</v>
      </c>
      <c r="G688" s="147">
        <f t="shared" si="176"/>
        <v>16000</v>
      </c>
      <c r="H688" s="147">
        <f t="shared" si="176"/>
        <v>16000</v>
      </c>
      <c r="I688" s="147">
        <f t="shared" si="176"/>
        <v>0</v>
      </c>
      <c r="J688" s="147">
        <f t="shared" si="176"/>
        <v>0</v>
      </c>
      <c r="K688" s="147">
        <f t="shared" si="176"/>
        <v>16000</v>
      </c>
      <c r="L688" s="147">
        <f t="shared" si="176"/>
        <v>0</v>
      </c>
      <c r="M688" s="147">
        <f t="shared" si="176"/>
        <v>0</v>
      </c>
      <c r="N688" s="147">
        <f t="shared" si="176"/>
        <v>0</v>
      </c>
      <c r="O688" s="147"/>
      <c r="P688" s="147">
        <f t="shared" si="176"/>
        <v>0</v>
      </c>
      <c r="Q688" s="147">
        <f t="shared" si="176"/>
        <v>0</v>
      </c>
      <c r="R688" s="148">
        <f t="shared" si="176"/>
        <v>0</v>
      </c>
    </row>
    <row r="689" spans="1:18" s="34" customFormat="1" ht="23.25" customHeight="1">
      <c r="A689" s="119"/>
      <c r="B689" s="26" t="s">
        <v>579</v>
      </c>
      <c r="C689" s="22" t="s">
        <v>611</v>
      </c>
      <c r="D689" s="80">
        <v>16000</v>
      </c>
      <c r="E689" s="80"/>
      <c r="F689" s="80"/>
      <c r="G689" s="153">
        <f>D689+E689-F689</f>
        <v>16000</v>
      </c>
      <c r="H689" s="80">
        <f>G689</f>
        <v>16000</v>
      </c>
      <c r="I689" s="80">
        <v>0</v>
      </c>
      <c r="J689" s="149"/>
      <c r="K689" s="150">
        <f>H689</f>
        <v>16000</v>
      </c>
      <c r="L689" s="150"/>
      <c r="M689" s="150"/>
      <c r="N689" s="153"/>
      <c r="O689" s="153"/>
      <c r="P689" s="303"/>
      <c r="Q689" s="303"/>
      <c r="R689" s="240"/>
    </row>
    <row r="690" spans="1:18" s="34" customFormat="1" ht="27.75" customHeight="1" thickBot="1">
      <c r="A690" s="305"/>
      <c r="B690" s="348"/>
      <c r="C690" s="306" t="s">
        <v>598</v>
      </c>
      <c r="D690" s="157">
        <f aca="true" t="shared" si="177" ref="D690:R690">D8+D14+D20+D49+D59+D85+D154+D209+D215+D220+D393+D406+D505+D590+D674+D681+D687</f>
        <v>60677143</v>
      </c>
      <c r="E690" s="157">
        <f t="shared" si="177"/>
        <v>294026</v>
      </c>
      <c r="F690" s="157">
        <f t="shared" si="177"/>
        <v>246680</v>
      </c>
      <c r="G690" s="157">
        <f t="shared" si="177"/>
        <v>60724489</v>
      </c>
      <c r="H690" s="157">
        <f t="shared" si="177"/>
        <v>39728255</v>
      </c>
      <c r="I690" s="157">
        <f t="shared" si="177"/>
        <v>21314171</v>
      </c>
      <c r="J690" s="157">
        <f t="shared" si="177"/>
        <v>9979772</v>
      </c>
      <c r="K690" s="157">
        <f t="shared" si="177"/>
        <v>2715577</v>
      </c>
      <c r="L690" s="157">
        <f t="shared" si="177"/>
        <v>1505247</v>
      </c>
      <c r="M690" s="157">
        <f t="shared" si="177"/>
        <v>3175555</v>
      </c>
      <c r="N690" s="157">
        <f t="shared" si="177"/>
        <v>1030100</v>
      </c>
      <c r="O690" s="157">
        <f t="shared" si="177"/>
        <v>7833</v>
      </c>
      <c r="P690" s="157">
        <f t="shared" si="177"/>
        <v>20996234</v>
      </c>
      <c r="Q690" s="157">
        <f t="shared" si="177"/>
        <v>9639976</v>
      </c>
      <c r="R690" s="459">
        <f t="shared" si="177"/>
        <v>11356258</v>
      </c>
    </row>
    <row r="691" spans="1:18" s="34" customFormat="1" ht="12.75">
      <c r="A691"/>
      <c r="B691"/>
      <c r="C691"/>
      <c r="D691" s="7"/>
      <c r="E691" s="7"/>
      <c r="F691" s="7"/>
      <c r="G691" s="7"/>
      <c r="H691" s="7"/>
      <c r="I691"/>
      <c r="J691"/>
      <c r="K691"/>
      <c r="L691"/>
      <c r="M691"/>
      <c r="N691"/>
      <c r="O691"/>
      <c r="P691"/>
      <c r="Q691"/>
      <c r="R691"/>
    </row>
    <row r="692" spans="1:18" s="34" customFormat="1" ht="12.75">
      <c r="A692"/>
      <c r="B692"/>
      <c r="C692"/>
      <c r="D692"/>
      <c r="E692"/>
      <c r="F692"/>
      <c r="G692"/>
      <c r="H692"/>
      <c r="I692" s="403"/>
      <c r="J692" s="403"/>
      <c r="K692" s="403"/>
      <c r="L692" s="403"/>
      <c r="M692" s="403"/>
      <c r="N692" s="403"/>
      <c r="O692" s="403"/>
      <c r="P692"/>
      <c r="Q692"/>
      <c r="R692"/>
    </row>
    <row r="693" spans="1:18" s="34" customFormat="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s="34" customFormat="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s="34" customFormat="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s="34" customFormat="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s="34" customFormat="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s="34" customFormat="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s="34" customFormat="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s="34" customFormat="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s="34" customFormat="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s="34" customFormat="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s="34" customFormat="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s="34" customFormat="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s="34" customFormat="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s="34" customFormat="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s="34" customFormat="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s="34" customFormat="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s="34" customFormat="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s="34" customFormat="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s="34" customFormat="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s="34" customFormat="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s="34" customFormat="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s="34" customFormat="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s="34" customFormat="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s="34" customFormat="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s="34" customFormat="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s="34" customFormat="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s="34" customFormat="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s="34" customFormat="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s="34" customFormat="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s="34" customFormat="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s="34" customFormat="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s="34" customFormat="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s="34" customFormat="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s="34" customFormat="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s="34" customFormat="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s="34" customFormat="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s="34" customFormat="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s="34" customFormat="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s="34" customFormat="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s="34" customFormat="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s="34" customFormat="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s="34" customFormat="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s="34" customFormat="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s="34" customFormat="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s="34" customFormat="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s="34" customFormat="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s="34" customFormat="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s="34" customFormat="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s="34" customFormat="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s="34" customFormat="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s="34" customFormat="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s="34" customFormat="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s="34" customFormat="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s="34" customFormat="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s="34" customFormat="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s="34" customFormat="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s="34" customFormat="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s="34" customFormat="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s="34" customFormat="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s="34" customFormat="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s="34" customFormat="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s="34" customFormat="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s="34" customFormat="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s="34" customFormat="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s="34" customFormat="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s="34" customFormat="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s="34" customFormat="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s="34" customFormat="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s="34" customFormat="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s="34" customFormat="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s="34" customFormat="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s="34" customFormat="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s="34" customFormat="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s="34" customFormat="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s="34" customFormat="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s="34" customFormat="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s="34" customFormat="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s="34" customFormat="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s="34" customFormat="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s="34" customFormat="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s="34" customFormat="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s="34" customFormat="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s="34" customFormat="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s="34" customFormat="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s="34" customFormat="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s="34" customFormat="1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s="34" customFormat="1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s="34" customFormat="1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s="34" customFormat="1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s="34" customFormat="1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s="34" customFormat="1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s="34" customFormat="1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s="34" customFormat="1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s="34" customFormat="1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s="34" customFormat="1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s="34" customFormat="1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s="34" customFormat="1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s="34" customFormat="1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s="34" customFormat="1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s="34" customFormat="1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s="34" customFormat="1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s="34" customFormat="1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s="34" customFormat="1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s="34" customFormat="1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s="34" customFormat="1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s="34" customFormat="1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s="34" customFormat="1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s="34" customFormat="1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s="34" customFormat="1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s="34" customFormat="1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s="34" customFormat="1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s="34" customFormat="1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s="34" customFormat="1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s="34" customFormat="1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s="34" customFormat="1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s="34" customFormat="1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s="34" customFormat="1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s="34" customFormat="1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s="34" customFormat="1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s="34" customFormat="1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s="34" customFormat="1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s="34" customFormat="1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s="34" customFormat="1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s="34" customFormat="1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s="34" customFormat="1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s="34" customFormat="1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s="34" customFormat="1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s="34" customFormat="1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s="34" customFormat="1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s="34" customFormat="1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s="34" customFormat="1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s="34" customFormat="1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s="34" customFormat="1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s="34" customFormat="1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s="34" customFormat="1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s="34" customFormat="1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s="34" customFormat="1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s="34" customFormat="1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s="34" customFormat="1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s="34" customFormat="1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s="34" customFormat="1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s="34" customFormat="1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s="34" customFormat="1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s="34" customFormat="1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s="34" customFormat="1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s="34" customFormat="1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s="34" customFormat="1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s="34" customFormat="1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s="34" customFormat="1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s="34" customFormat="1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s="34" customFormat="1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s="34" customFormat="1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s="34" customFormat="1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s="34" customFormat="1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s="34" customFormat="1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s="34" customFormat="1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s="34" customFormat="1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s="34" customFormat="1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s="34" customFormat="1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s="34" customFormat="1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s="34" customFormat="1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s="34" customFormat="1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s="34" customFormat="1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s="34" customFormat="1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s="34" customFormat="1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s="34" customFormat="1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s="34" customFormat="1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s="34" customFormat="1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s="34" customFormat="1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s="34" customFormat="1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s="34" customFormat="1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s="34" customFormat="1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s="34" customFormat="1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s="34" customFormat="1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s="34" customFormat="1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s="34" customFormat="1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s="34" customFormat="1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s="34" customFormat="1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s="34" customFormat="1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s="34" customFormat="1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s="34" customFormat="1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s="34" customFormat="1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s="34" customFormat="1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s="34" customFormat="1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s="34" customFormat="1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s="34" customFormat="1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s="34" customFormat="1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s="34" customFormat="1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s="34" customFormat="1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s="34" customFormat="1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s="34" customFormat="1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s="34" customFormat="1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s="34" customFormat="1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s="34" customFormat="1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s="34" customFormat="1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s="34" customFormat="1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s="34" customFormat="1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s="34" customFormat="1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s="34" customFormat="1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s="34" customFormat="1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s="34" customFormat="1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s="34" customFormat="1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s="34" customFormat="1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s="34" customFormat="1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s="34" customFormat="1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s="34" customFormat="1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s="34" customFormat="1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s="34" customFormat="1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s="34" customFormat="1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s="34" customFormat="1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s="34" customFormat="1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s="34" customFormat="1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s="34" customFormat="1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s="34" customFormat="1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s="34" customFormat="1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s="34" customFormat="1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s="34" customFormat="1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s="34" customFormat="1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s="34" customFormat="1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s="34" customFormat="1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s="34" customFormat="1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s="34" customFormat="1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s="34" customFormat="1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s="34" customFormat="1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s="34" customFormat="1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s="34" customFormat="1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s="34" customFormat="1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s="34" customFormat="1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s="34" customFormat="1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s="34" customFormat="1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s="34" customFormat="1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s="34" customFormat="1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s="34" customFormat="1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s="34" customFormat="1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s="34" customFormat="1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s="34" customFormat="1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s="34" customFormat="1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s="34" customFormat="1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s="34" customFormat="1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s="34" customFormat="1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s="34" customFormat="1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s="34" customFormat="1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s="34" customFormat="1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s="34" customFormat="1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s="34" customFormat="1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s="34" customFormat="1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s="34" customFormat="1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s="34" customFormat="1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s="34" customFormat="1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s="34" customFormat="1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s="34" customFormat="1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s="34" customFormat="1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s="34" customFormat="1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s="34" customFormat="1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s="34" customFormat="1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s="34" customFormat="1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s="34" customFormat="1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s="34" customFormat="1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s="34" customFormat="1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s="34" customFormat="1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s="34" customFormat="1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s="34" customFormat="1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s="34" customFormat="1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s="34" customFormat="1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s="34" customFormat="1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s="34" customFormat="1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s="34" customFormat="1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s="34" customFormat="1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s="34" customFormat="1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s="34" customFormat="1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s="34" customFormat="1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s="34" customFormat="1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s="34" customFormat="1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s="34" customFormat="1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s="34" customFormat="1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s="34" customFormat="1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s="34" customFormat="1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s="34" customFormat="1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s="34" customFormat="1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s="34" customFormat="1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s="34" customFormat="1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s="34" customFormat="1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s="34" customFormat="1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s="34" customFormat="1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s="34" customFormat="1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s="34" customFormat="1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s="34" customFormat="1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s="34" customFormat="1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s="34" customFormat="1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s="34" customFormat="1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s="34" customFormat="1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s="34" customFormat="1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s="34" customFormat="1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s="34" customFormat="1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s="34" customFormat="1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s="34" customFormat="1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s="34" customFormat="1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s="34" customFormat="1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s="34" customFormat="1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s="34" customFormat="1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s="34" customFormat="1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s="34" customFormat="1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s="34" customFormat="1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s="34" customFormat="1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s="34" customFormat="1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s="34" customFormat="1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s="34" customFormat="1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s="34" customFormat="1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s="34" customFormat="1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s="34" customFormat="1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s="34" customFormat="1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s="34" customFormat="1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s="34" customFormat="1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s="34" customFormat="1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s="34" customFormat="1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s="34" customFormat="1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s="34" customFormat="1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s="34" customFormat="1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s="34" customFormat="1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s="34" customFormat="1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s="34" customFormat="1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s="34" customFormat="1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s="34" customFormat="1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s="34" customFormat="1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s="34" customFormat="1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s="34" customFormat="1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s="34" customFormat="1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s="34" customFormat="1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s="34" customFormat="1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s="34" customFormat="1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s="34" customFormat="1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s="34" customFormat="1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s="34" customFormat="1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s="34" customFormat="1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s="34" customFormat="1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s="34" customFormat="1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s="34" customFormat="1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s="34" customFormat="1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s="34" customFormat="1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s="34" customFormat="1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s="34" customFormat="1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s="34" customFormat="1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s="34" customFormat="1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s="34" customFormat="1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s="34" customFormat="1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s="34" customFormat="1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s="34" customFormat="1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s="34" customFormat="1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s="34" customFormat="1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s="34" customFormat="1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s="34" customFormat="1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s="34" customFormat="1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s="34" customFormat="1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s="34" customFormat="1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s="34" customFormat="1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s="34" customFormat="1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s="34" customFormat="1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s="34" customFormat="1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s="34" customFormat="1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s="34" customFormat="1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s="34" customFormat="1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s="34" customFormat="1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s="34" customFormat="1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s="34" customFormat="1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s="34" customFormat="1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s="34" customFormat="1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s="34" customFormat="1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s="34" customFormat="1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s="34" customFormat="1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s="34" customFormat="1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s="34" customFormat="1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s="34" customFormat="1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s="34" customFormat="1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s="34" customFormat="1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s="34" customFormat="1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s="34" customFormat="1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s="34" customFormat="1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s="34" customFormat="1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s="34" customFormat="1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s="34" customFormat="1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s="34" customFormat="1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s="34" customFormat="1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s="34" customFormat="1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s="34" customFormat="1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s="34" customFormat="1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s="34" customFormat="1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s="34" customFormat="1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s="34" customFormat="1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s="34" customFormat="1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s="34" customFormat="1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s="34" customFormat="1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s="34" customFormat="1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s="34" customFormat="1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s="34" customFormat="1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s="34" customFormat="1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s="34" customFormat="1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s="34" customFormat="1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s="34" customFormat="1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s="34" customFormat="1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s="34" customFormat="1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s="34" customFormat="1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s="34" customFormat="1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s="34" customFormat="1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s="34" customFormat="1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s="34" customFormat="1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s="34" customFormat="1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s="34" customFormat="1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s="34" customFormat="1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s="34" customFormat="1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s="34" customFormat="1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s="34" customFormat="1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s="34" customFormat="1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s="34" customFormat="1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s="34" customFormat="1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s="34" customFormat="1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s="34" customFormat="1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s="34" customFormat="1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s="34" customFormat="1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s="34" customFormat="1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s="34" customFormat="1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s="34" customFormat="1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s="34" customFormat="1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s="34" customFormat="1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s="34" customFormat="1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s="34" customFormat="1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s="34" customFormat="1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s="34" customFormat="1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s="34" customFormat="1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s="34" customFormat="1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s="34" customFormat="1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s="34" customFormat="1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s="34" customFormat="1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s="34" customFormat="1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s="34" customFormat="1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s="34" customFormat="1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s="34" customFormat="1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s="34" customFormat="1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s="34" customFormat="1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s="34" customFormat="1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s="34" customFormat="1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s="34" customFormat="1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s="34" customFormat="1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s="34" customFormat="1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s="34" customFormat="1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s="34" customFormat="1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s="34" customFormat="1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s="34" customFormat="1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s="34" customFormat="1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s="34" customFormat="1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s="34" customFormat="1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s="34" customFormat="1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s="34" customFormat="1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s="34" customFormat="1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s="34" customFormat="1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s="34" customFormat="1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s="34" customFormat="1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s="34" customFormat="1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s="34" customFormat="1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s="34" customFormat="1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s="34" customFormat="1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s="34" customFormat="1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s="34" customFormat="1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s="34" customFormat="1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s="34" customFormat="1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s="34" customFormat="1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s="34" customFormat="1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s="34" customFormat="1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s="34" customFormat="1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s="34" customFormat="1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s="34" customFormat="1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s="34" customFormat="1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s="34" customFormat="1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s="34" customFormat="1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s="34" customFormat="1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s="34" customFormat="1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s="34" customFormat="1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s="34" customFormat="1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s="34" customFormat="1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s="34" customFormat="1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s="34" customFormat="1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s="34" customFormat="1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s="34" customFormat="1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s="34" customFormat="1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s="34" customFormat="1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s="34" customFormat="1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s="34" customFormat="1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s="34" customFormat="1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s="34" customFormat="1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s="34" customFormat="1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s="34" customFormat="1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s="34" customFormat="1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s="34" customFormat="1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s="34" customFormat="1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s="34" customFormat="1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s="34" customFormat="1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s="34" customFormat="1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s="34" customFormat="1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s="34" customFormat="1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s="34" customFormat="1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s="34" customFormat="1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s="34" customFormat="1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s="34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s="34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s="34" customFormat="1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s="34" customFormat="1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s="34" customFormat="1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s="34" customFormat="1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s="34" customFormat="1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s="34" customFormat="1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s="34" customFormat="1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s="34" customFormat="1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s="34" customFormat="1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s="34" customFormat="1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s="34" customFormat="1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s="34" customFormat="1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s="34" customFormat="1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s="34" customFormat="1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s="34" customFormat="1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s="34" customFormat="1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s="34" customFormat="1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s="34" customFormat="1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s="34" customFormat="1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s="34" customFormat="1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s="34" customFormat="1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s="34" customFormat="1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s="34" customFormat="1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s="34" customFormat="1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s="34" customFormat="1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s="34" customFormat="1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s="34" customFormat="1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s="34" customFormat="1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s="34" customFormat="1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s="34" customFormat="1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s="34" customFormat="1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s="34" customFormat="1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s="34" customFormat="1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s="34" customFormat="1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s="34" customFormat="1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s="34" customFormat="1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s="34" customFormat="1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s="34" customFormat="1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s="34" customFormat="1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s="34" customFormat="1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s="34" customFormat="1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s="34" customFormat="1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s="34" customFormat="1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s="34" customFormat="1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s="34" customFormat="1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s="34" customFormat="1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s="34" customFormat="1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s="34" customFormat="1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s="34" customFormat="1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s="34" customFormat="1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s="34" customFormat="1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s="34" customFormat="1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s="34" customFormat="1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s="34" customFormat="1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s="34" customFormat="1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s="34" customFormat="1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s="34" customFormat="1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s="34" customFormat="1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s="34" customFormat="1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s="34" customFormat="1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s="34" customFormat="1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s="34" customFormat="1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s="34" customFormat="1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s="34" customFormat="1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s="34" customFormat="1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s="34" customFormat="1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s="34" customFormat="1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s="34" customFormat="1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s="34" customFormat="1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s="34" customFormat="1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s="34" customFormat="1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s="34" customFormat="1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s="34" customFormat="1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s="34" customFormat="1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s="34" customFormat="1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s="34" customFormat="1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s="34" customFormat="1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s="34" customFormat="1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s="34" customFormat="1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s="34" customFormat="1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s="34" customFormat="1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s="34" customFormat="1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s="34" customFormat="1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s="34" customFormat="1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s="34" customFormat="1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s="34" customFormat="1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s="34" customFormat="1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s="34" customFormat="1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s="34" customFormat="1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s="34" customFormat="1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s="34" customFormat="1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s="34" customFormat="1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s="34" customFormat="1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s="34" customFormat="1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s="34" customFormat="1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s="34" customFormat="1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s="34" customFormat="1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s="34" customFormat="1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s="34" customFormat="1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s="34" customFormat="1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s="34" customFormat="1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s="34" customFormat="1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s="34" customFormat="1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s="34" customFormat="1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s="34" customFormat="1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s="34" customFormat="1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s="34" customFormat="1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s="34" customFormat="1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s="34" customFormat="1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s="34" customFormat="1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s="34" customFormat="1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s="34" customFormat="1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s="34" customFormat="1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s="34" customFormat="1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s="34" customFormat="1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s="34" customFormat="1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s="34" customFormat="1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s="34" customFormat="1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s="34" customFormat="1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s="34" customFormat="1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s="34" customFormat="1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s="34" customFormat="1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s="34" customFormat="1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s="34" customFormat="1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s="34" customFormat="1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s="34" customFormat="1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s="34" customFormat="1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s="34" customFormat="1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s="34" customFormat="1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s="34" customFormat="1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s="34" customFormat="1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s="34" customFormat="1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s="34" customFormat="1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s="34" customFormat="1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s="34" customFormat="1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s="34" customFormat="1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s="34" customFormat="1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s="34" customFormat="1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s="34" customFormat="1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s="34" customFormat="1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s="34" customFormat="1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s="34" customFormat="1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s="34" customFormat="1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s="34" customFormat="1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s="34" customFormat="1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s="34" customFormat="1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s="34" customFormat="1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s="34" customFormat="1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s="34" customFormat="1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s="34" customFormat="1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s="34" customFormat="1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s="34" customFormat="1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s="34" customFormat="1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s="34" customFormat="1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s="34" customFormat="1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s="34" customFormat="1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s="34" customFormat="1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s="34" customFormat="1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s="34" customFormat="1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s="34" customFormat="1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s="34" customFormat="1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s="34" customFormat="1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s="34" customFormat="1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s="34" customFormat="1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s="34" customFormat="1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s="34" customFormat="1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s="34" customFormat="1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s="34" customFormat="1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s="34" customFormat="1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s="34" customFormat="1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s="34" customFormat="1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s="34" customFormat="1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s="34" customFormat="1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s="34" customFormat="1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s="34" customFormat="1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s="34" customFormat="1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s="34" customFormat="1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s="34" customFormat="1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s="34" customFormat="1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s="34" customFormat="1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s="34" customFormat="1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s="34" customFormat="1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s="34" customFormat="1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s="34" customFormat="1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s="34" customFormat="1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s="34" customFormat="1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s="34" customFormat="1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s="34" customFormat="1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s="34" customFormat="1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s="34" customFormat="1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s="34" customFormat="1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s="34" customFormat="1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s="34" customFormat="1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s="34" customFormat="1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s="34" customFormat="1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s="34" customFormat="1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s="34" customFormat="1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s="34" customFormat="1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s="34" customFormat="1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s="34" customFormat="1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s="34" customFormat="1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s="34" customFormat="1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s="34" customFormat="1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s="34" customFormat="1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s="34" customFormat="1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s="34" customFormat="1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s="34" customFormat="1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s="34" customFormat="1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s="34" customFormat="1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s="34" customFormat="1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s="34" customFormat="1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s="34" customFormat="1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s="34" customFormat="1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s="34" customFormat="1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s="34" customFormat="1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s="34" customFormat="1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s="34" customFormat="1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s="34" customFormat="1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s="34" customFormat="1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s="34" customFormat="1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s="34" customFormat="1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s="34" customFormat="1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s="34" customFormat="1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s="34" customFormat="1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s="34" customFormat="1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s="34" customFormat="1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s="34" customFormat="1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s="34" customFormat="1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s="34" customFormat="1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s="34" customFormat="1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s="34" customFormat="1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s="34" customFormat="1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s="34" customFormat="1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s="34" customFormat="1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s="34" customFormat="1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s="34" customFormat="1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s="34" customFormat="1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s="34" customFormat="1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s="34" customFormat="1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s="34" customFormat="1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s="34" customFormat="1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s="34" customFormat="1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s="34" customFormat="1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s="34" customFormat="1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s="34" customFormat="1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s="34" customFormat="1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s="34" customFormat="1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s="34" customFormat="1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s="34" customFormat="1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s="34" customFormat="1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s="34" customFormat="1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s="34" customFormat="1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s="34" customFormat="1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s="34" customFormat="1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s="34" customFormat="1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s="34" customFormat="1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s="34" customFormat="1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s="34" customFormat="1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s="34" customFormat="1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s="34" customFormat="1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s="34" customFormat="1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s="34" customFormat="1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s="34" customFormat="1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s="34" customFormat="1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s="34" customFormat="1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s="34" customFormat="1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s="34" customFormat="1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s="34" customFormat="1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s="34" customFormat="1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s="34" customFormat="1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s="34" customFormat="1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s="34" customFormat="1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s="34" customFormat="1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s="34" customFormat="1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s="34" customFormat="1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s="34" customFormat="1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s="34" customFormat="1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s="34" customFormat="1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s="34" customFormat="1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s="34" customFormat="1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s="34" customFormat="1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s="34" customFormat="1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s="34" customFormat="1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s="34" customFormat="1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s="34" customFormat="1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s="34" customFormat="1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s="34" customFormat="1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s="34" customFormat="1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s="34" customFormat="1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s="34" customFormat="1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s="34" customFormat="1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s="34" customFormat="1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s="34" customFormat="1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s="34" customFormat="1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s="34" customFormat="1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s="34" customFormat="1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s="34" customFormat="1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s="34" customFormat="1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s="34" customFormat="1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s="34" customFormat="1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s="34" customFormat="1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s="34" customFormat="1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s="34" customFormat="1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s="34" customFormat="1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s="34" customFormat="1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s="34" customFormat="1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s="34" customFormat="1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s="34" customFormat="1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s="34" customFormat="1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s="34" customFormat="1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s="34" customFormat="1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s="34" customFormat="1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s="34" customFormat="1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s="34" customFormat="1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s="34" customFormat="1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s="34" customFormat="1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s="34" customFormat="1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s="34" customFormat="1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s="34" customFormat="1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s="34" customFormat="1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s="34" customFormat="1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s="34" customFormat="1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s="34" customFormat="1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s="34" customFormat="1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s="34" customFormat="1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s="34" customFormat="1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s="34" customFormat="1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s="34" customFormat="1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s="34" customFormat="1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s="34" customFormat="1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s="34" customFormat="1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s="34" customFormat="1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s="34" customFormat="1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s="34" customFormat="1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s="34" customFormat="1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s="34" customFormat="1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s="34" customFormat="1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s="34" customFormat="1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s="34" customFormat="1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s="34" customFormat="1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s="34" customFormat="1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s="34" customFormat="1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s="34" customFormat="1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s="34" customFormat="1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s="34" customFormat="1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s="34" customFormat="1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s="34" customFormat="1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s="34" customFormat="1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s="34" customFormat="1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s="34" customFormat="1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s="34" customFormat="1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s="34" customFormat="1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s="34" customFormat="1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s="34" customFormat="1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s="34" customFormat="1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s="34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s="34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s="34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s="34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s="34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s="34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s="34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s="34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s="34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s="34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s="34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s="34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s="34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s="34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s="34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s="34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s="34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s="34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s="34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s="34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s="34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s="34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s="34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s="34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s="34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s="34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s="34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s="34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s="34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s="34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s="34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s="34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s="34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s="34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s="34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s="34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s="34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s="34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s="34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s="34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s="34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s="34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s="34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s="34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s="34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s="34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s="34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s="34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s="34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s="34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s="34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s="34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s="34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s="34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s="34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s="34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s="34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s="34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s="34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s="34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s="34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s="34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s="34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s="34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s="34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s="34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s="34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s="34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s="34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s="34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s="34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s="34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s="34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s="34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s="34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s="34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s="34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s="34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s="34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s="34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s="34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s="34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s="34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s="34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s="34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s="34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s="34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s="34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s="34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s="34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s="34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s="34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s="34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s="34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s="34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s="34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s="34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s="34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s="34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s="34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s="34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s="34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s="34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s="34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s="34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s="34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s="34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s="34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s="34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s="34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s="34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s="34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s="34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s="34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s="34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s="34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s="34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s="34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s="34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s="34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s="34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s="34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s="34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s="34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s="34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s="34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s="34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s="34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s="34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s="34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s="34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s="34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s="34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s="34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s="34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s="34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s="34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s="34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s="34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s="34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s="34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s="34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s="34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s="34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s="34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s="34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s="34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s="34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s="34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s="34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s="34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s="34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s="34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s="34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s="34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s="34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s="34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s="34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s="34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s="34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s="34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s="34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s="34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s="34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s="34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s="34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s="34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s="34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s="34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s="34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s="34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s="34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s="34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s="34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s="34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s="34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s="34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s="34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s="34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s="34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s="34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s="34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s="34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s="34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s="34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s="34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s="34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s="34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s="34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s="34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s="34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s="34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s="34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s="34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s="34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s="34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s="34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s="34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s="34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s="34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s="34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s="34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s="34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s="34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s="34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s="34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s="34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s="34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s="34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s="34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s="34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s="34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s="34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s="34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s="34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s="34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s="34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s="34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s="34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s="34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s="34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s="34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s="34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s="34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s="34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s="34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s="34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s="34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s="34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s="34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s="34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s="34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s="34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s="34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s="34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s="34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s="34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s="34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s="34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s="34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s="34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s="34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s="34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s="34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s="34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s="34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s="34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s="34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s="34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s="34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s="34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s="34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s="34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s="34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s="34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s="34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s="34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s="34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s="34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s="34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s="34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s="34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s="34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s="34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s="34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s="34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s="34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s="34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s="34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s="34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s="34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s="34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s="34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s="34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s="34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s="34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s="34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s="34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s="34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s="34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s="34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s="34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s="34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s="34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s="34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s="34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s="34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s="34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s="34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s="34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s="34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s="34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s="34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s="34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s="34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s="34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s="34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s="34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s="34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s="34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s="34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s="34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s="34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s="34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s="34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s="34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s="34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s="34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s="34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s="34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s="34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s="34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s="34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s="34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s="34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s="34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s="34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s="34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s="34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s="34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s="34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s="34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s="34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s="34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s="34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s="34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s="34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s="34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s="34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s="34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s="34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s="34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s="34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s="34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s="34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s="34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s="34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s="34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s="34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s="34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s="34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s="34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s="34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s="34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s="34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s="34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s="34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s="34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s="34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s="34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s="34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s="34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s="34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s="34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s="34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s="34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s="34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s="34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s="34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s="34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s="34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s="34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s="34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s="34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s="34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s="34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s="34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s="34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s="34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s="34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s="34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s="34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s="34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s="34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s="34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s="34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s="34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s="34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s="34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s="34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s="34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s="34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s="34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s="34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s="34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s="34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s="34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s="34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s="34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s="34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s="34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s="34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s="34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s="34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s="34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s="34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s="34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s="34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s="34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s="34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s="34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s="34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s="34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s="34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s="34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s="34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s="34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s="34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s="34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s="34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s="34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s="34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s="34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s="34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s="34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s="34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s="34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s="34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s="34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s="34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s="34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s="34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s="34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s="34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s="34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s="34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s="34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s="34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s="34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s="34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s="34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s="34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s="34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s="34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s="34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s="34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s="34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s="34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s="34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s="34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s="34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s="34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s="34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s="34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s="34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s="34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s="34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s="34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s="34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s="34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s="34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s="34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s="34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s="34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s="34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s="34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s="34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s="34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s="34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s="34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s="34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s="34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s="34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s="34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s="34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s="34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s="34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s="34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s="34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s="34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s="34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s="34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s="34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s="34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s="34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s="34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s="34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s="34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s="34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s="34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s="34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s="34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s="34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s="34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s="34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s="34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s="34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s="34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s="34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s="34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s="34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s="34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s="34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s="34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s="34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s="34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s="34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s="34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s="34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s="34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s="34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s="34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s="34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s="34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s="34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s="34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s="34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s="34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s="34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s="34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s="34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s="34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8" s="34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</row>
    <row r="2064" spans="1:18" s="34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</row>
    <row r="2065" spans="1:18" s="34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</row>
    <row r="2066" spans="1:18" s="34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</row>
    <row r="2067" spans="1:18" s="34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</row>
    <row r="2068" spans="1:18" s="34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</row>
    <row r="2069" spans="1:18" s="34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</row>
    <row r="2070" spans="1:18" s="34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</row>
    <row r="2071" spans="1:18" s="34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</row>
    <row r="2072" spans="1:18" s="34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</row>
    <row r="2073" spans="1:18" s="34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</row>
    <row r="2074" spans="1:18" s="34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</row>
    <row r="2075" spans="1:18" s="34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</row>
    <row r="2076" spans="1:18" s="34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</row>
    <row r="2077" spans="1:18" s="34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</row>
    <row r="2078" spans="1:18" s="34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</row>
    <row r="2079" spans="1:18" s="34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</row>
    <row r="2080" spans="1:18" s="34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</row>
    <row r="2081" spans="1:18" s="34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</row>
    <row r="2082" spans="1:18" s="34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</row>
    <row r="2083" spans="1:18" s="34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</row>
    <row r="2084" spans="1:18" s="34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</row>
    <row r="2085" spans="1:18" s="34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</row>
    <row r="2086" spans="1:18" s="34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</row>
    <row r="2087" spans="1:18" s="34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</row>
    <row r="2088" spans="1:18" s="34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</row>
    <row r="2089" spans="1:18" s="34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</row>
    <row r="2090" spans="1:18" s="34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</row>
    <row r="2091" spans="1:18" s="34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</row>
    <row r="2092" spans="1:18" s="34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</row>
    <row r="2093" spans="1:18" s="34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</row>
    <row r="2094" spans="1:18" s="34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</row>
    <row r="2095" spans="1:18" s="34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</row>
    <row r="2096" spans="1:18" s="34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</row>
    <row r="2097" spans="1:18" s="34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</row>
    <row r="2098" spans="1:18" s="34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</row>
    <row r="2099" spans="1:18" s="34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</row>
    <row r="2100" spans="1:18" s="34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</row>
    <row r="2101" spans="1:18" s="34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</row>
    <row r="2102" spans="1:18" s="34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</row>
    <row r="2103" spans="1:18" s="34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</row>
    <row r="2104" spans="1:18" s="34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</row>
    <row r="2105" spans="1:18" s="34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</row>
    <row r="2106" spans="1:18" s="34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</row>
    <row r="2107" spans="1:18" s="34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</row>
    <row r="2108" spans="1:18" s="34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</row>
    <row r="2109" spans="1:18" s="34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</row>
    <row r="2110" spans="1:18" s="34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</row>
    <row r="2111" spans="1:18" s="34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</row>
    <row r="2112" spans="1:18" s="34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</row>
    <row r="2113" spans="1:18" s="34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</row>
    <row r="2114" spans="1:18" s="34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</row>
    <row r="2115" spans="1:18" s="34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</row>
    <row r="2116" spans="1:18" s="34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</row>
    <row r="2117" spans="1:18" s="34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</row>
    <row r="2118" spans="1:18" s="34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</row>
    <row r="2119" spans="1:18" s="34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</row>
    <row r="2120" spans="1:18" s="34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</row>
    <row r="2121" spans="1:18" s="34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</row>
    <row r="2122" spans="1:18" s="34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</row>
    <row r="2123" spans="1:18" s="34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</row>
    <row r="2124" spans="1:18" s="34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</row>
    <row r="2125" spans="1:18" s="34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</row>
    <row r="2126" spans="1:18" s="34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</row>
    <row r="2127" spans="1:18" s="34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</row>
    <row r="2128" spans="1:18" s="34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</row>
    <row r="2129" spans="1:18" s="34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</row>
    <row r="2130" spans="1:18" s="34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</row>
    <row r="2131" spans="1:18" s="34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</row>
    <row r="2132" spans="1:18" s="34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</row>
    <row r="2133" spans="1:18" s="34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</row>
    <row r="2134" spans="1:18" s="34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</row>
    <row r="2135" spans="1:18" s="34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</row>
    <row r="2136" spans="1:18" s="34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</row>
    <row r="2137" spans="1:18" s="34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</row>
    <row r="2138" spans="1:18" s="34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</row>
    <row r="2139" spans="1:18" s="34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</row>
  </sheetData>
  <mergeCells count="22">
    <mergeCell ref="D1:Q1"/>
    <mergeCell ref="H3:R3"/>
    <mergeCell ref="Q4:R4"/>
    <mergeCell ref="Q5:Q6"/>
    <mergeCell ref="R5:R6"/>
    <mergeCell ref="B2:Q2"/>
    <mergeCell ref="G3:G6"/>
    <mergeCell ref="P4:P6"/>
    <mergeCell ref="N5:N6"/>
    <mergeCell ref="D3:D6"/>
    <mergeCell ref="A3:A6"/>
    <mergeCell ref="B3:B6"/>
    <mergeCell ref="C3:C6"/>
    <mergeCell ref="H4:H6"/>
    <mergeCell ref="E3:F5"/>
    <mergeCell ref="O5:O6"/>
    <mergeCell ref="I4:O4"/>
    <mergeCell ref="J5:J6"/>
    <mergeCell ref="I5:I6"/>
    <mergeCell ref="K5:K6"/>
    <mergeCell ref="L5:L6"/>
    <mergeCell ref="M5:M6"/>
  </mergeCells>
  <printOptions/>
  <pageMargins left="0" right="0" top="0.3937007874015748" bottom="0.31496062992125984" header="0.15748031496062992" footer="0.2755905511811024"/>
  <pageSetup horizontalDpi="600" verticalDpi="600" orientation="landscape" paperSize="9" scale="77" r:id="rId1"/>
  <headerFooter alignWithMargins="0">
    <oddFooter>&amp;CStrona &amp;P</oddFooter>
  </headerFooter>
  <rowBreaks count="25" manualBreakCount="25">
    <brk id="31" max="17" man="1"/>
    <brk id="58" max="17" man="1"/>
    <brk id="84" max="17" man="1"/>
    <brk id="112" max="17" man="1"/>
    <brk id="137" max="17" man="1"/>
    <brk id="157" max="17" man="1"/>
    <brk id="184" max="17" man="1"/>
    <brk id="214" max="17" man="1"/>
    <brk id="246" max="17" man="1"/>
    <brk id="277" max="17" man="1"/>
    <brk id="312" max="17" man="1"/>
    <brk id="343" max="17" man="1"/>
    <brk id="372" max="17" man="1"/>
    <brk id="392" max="17" man="1"/>
    <brk id="417" max="17" man="1"/>
    <brk id="451" max="17" man="1"/>
    <brk id="476" max="17" man="1"/>
    <brk id="507" max="17" man="1"/>
    <brk id="532" max="17" man="1"/>
    <brk id="560" max="17" man="1"/>
    <brk id="589" max="17" man="1"/>
    <brk id="615" max="17" man="1"/>
    <brk id="642" max="17" man="1"/>
    <brk id="673" max="17" man="1"/>
    <brk id="70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58"/>
  <sheetViews>
    <sheetView workbookViewId="0" topLeftCell="A14">
      <selection activeCell="A35" sqref="A35:A37"/>
    </sheetView>
  </sheetViews>
  <sheetFormatPr defaultColWidth="9.00390625" defaultRowHeight="12.75"/>
  <cols>
    <col min="1" max="1" width="3.875" style="0" customWidth="1"/>
    <col min="2" max="2" width="4.625" style="0" customWidth="1"/>
    <col min="3" max="3" width="7.25390625" style="0" customWidth="1"/>
    <col min="4" max="4" width="4.875" style="0" customWidth="1"/>
    <col min="5" max="5" width="49.875" style="0" customWidth="1"/>
    <col min="6" max="6" width="12.25390625" style="0" bestFit="1" customWidth="1"/>
    <col min="7" max="7" width="11.375" style="0" customWidth="1"/>
    <col min="8" max="8" width="10.75390625" style="0" bestFit="1" customWidth="1"/>
    <col min="9" max="9" width="10.125" style="0" hidden="1" customWidth="1"/>
    <col min="10" max="10" width="10.75390625" style="0" bestFit="1" customWidth="1"/>
    <col min="11" max="11" width="2.875" style="0" customWidth="1"/>
    <col min="12" max="12" width="9.25390625" style="0" bestFit="1" customWidth="1"/>
    <col min="13" max="13" width="10.75390625" style="0" customWidth="1"/>
    <col min="14" max="14" width="11.625" style="0" customWidth="1"/>
    <col min="15" max="15" width="10.625" style="0" bestFit="1" customWidth="1"/>
    <col min="16" max="16" width="23.375" style="0" customWidth="1"/>
  </cols>
  <sheetData>
    <row r="1" ht="9.75" customHeight="1"/>
    <row r="2" spans="6:16" ht="12.75" customHeight="1">
      <c r="F2" s="11"/>
      <c r="J2" s="570" t="s">
        <v>887</v>
      </c>
      <c r="K2" s="570"/>
      <c r="L2" s="570"/>
      <c r="M2" s="570"/>
      <c r="N2" s="570"/>
      <c r="O2" s="570"/>
      <c r="P2" s="570"/>
    </row>
    <row r="3" spans="1:16" ht="16.5" customHeight="1" thickBot="1">
      <c r="A3" s="571" t="s">
        <v>233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</row>
    <row r="4" spans="1:16" ht="14.25" customHeight="1">
      <c r="A4" s="582" t="s">
        <v>673</v>
      </c>
      <c r="B4" s="575" t="s">
        <v>618</v>
      </c>
      <c r="C4" s="575" t="s">
        <v>619</v>
      </c>
      <c r="D4" s="575" t="s">
        <v>961</v>
      </c>
      <c r="E4" s="567" t="s">
        <v>786</v>
      </c>
      <c r="F4" s="567" t="s">
        <v>481</v>
      </c>
      <c r="G4" s="572" t="s">
        <v>679</v>
      </c>
      <c r="H4" s="573"/>
      <c r="I4" s="573"/>
      <c r="J4" s="573"/>
      <c r="K4" s="573"/>
      <c r="L4" s="573"/>
      <c r="M4" s="573"/>
      <c r="N4" s="573"/>
      <c r="O4" s="574"/>
      <c r="P4" s="557" t="s">
        <v>483</v>
      </c>
    </row>
    <row r="5" spans="1:16" ht="12" customHeight="1">
      <c r="A5" s="583"/>
      <c r="B5" s="576"/>
      <c r="C5" s="576"/>
      <c r="D5" s="576"/>
      <c r="E5" s="568"/>
      <c r="F5" s="568"/>
      <c r="G5" s="581" t="s">
        <v>234</v>
      </c>
      <c r="H5" s="564" t="s">
        <v>486</v>
      </c>
      <c r="I5" s="565"/>
      <c r="J5" s="565"/>
      <c r="K5" s="565"/>
      <c r="L5" s="565"/>
      <c r="M5" s="566"/>
      <c r="N5" s="555">
        <v>2011</v>
      </c>
      <c r="O5" s="555">
        <v>2012</v>
      </c>
      <c r="P5" s="558"/>
    </row>
    <row r="6" spans="1:16" ht="46.5" customHeight="1">
      <c r="A6" s="584"/>
      <c r="B6" s="556"/>
      <c r="C6" s="556"/>
      <c r="D6" s="556"/>
      <c r="E6" s="569"/>
      <c r="F6" s="569"/>
      <c r="G6" s="569"/>
      <c r="H6" s="73" t="s">
        <v>485</v>
      </c>
      <c r="I6" s="73" t="s">
        <v>787</v>
      </c>
      <c r="J6" s="73" t="s">
        <v>484</v>
      </c>
      <c r="K6" s="562" t="s">
        <v>848</v>
      </c>
      <c r="L6" s="563"/>
      <c r="M6" s="73" t="s">
        <v>235</v>
      </c>
      <c r="N6" s="556"/>
      <c r="O6" s="556"/>
      <c r="P6" s="559"/>
    </row>
    <row r="7" spans="1:16" ht="12.75">
      <c r="A7" s="296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8</v>
      </c>
      <c r="J7" s="19">
        <v>9</v>
      </c>
      <c r="K7" s="579">
        <v>10</v>
      </c>
      <c r="L7" s="580"/>
      <c r="M7" s="19">
        <v>11</v>
      </c>
      <c r="N7" s="19">
        <v>12</v>
      </c>
      <c r="O7" s="19">
        <v>13</v>
      </c>
      <c r="P7" s="297">
        <v>14</v>
      </c>
    </row>
    <row r="8" spans="1:16" ht="12.75" customHeight="1">
      <c r="A8" s="549" t="s">
        <v>728</v>
      </c>
      <c r="B8" s="512">
        <v>600</v>
      </c>
      <c r="C8" s="512">
        <v>60014</v>
      </c>
      <c r="D8" s="353"/>
      <c r="E8" s="552" t="s">
        <v>937</v>
      </c>
      <c r="F8" s="546">
        <v>1521500</v>
      </c>
      <c r="G8" s="546">
        <f>H8+H9+H10+J8+L8+L9+L10+M8</f>
        <v>1360282</v>
      </c>
      <c r="H8" s="546">
        <v>268085</v>
      </c>
      <c r="I8" s="71">
        <v>0</v>
      </c>
      <c r="J8" s="546"/>
      <c r="K8" s="75" t="s">
        <v>651</v>
      </c>
      <c r="L8" s="70"/>
      <c r="M8" s="546">
        <v>952197</v>
      </c>
      <c r="N8" s="546"/>
      <c r="O8" s="546"/>
      <c r="P8" s="509" t="s">
        <v>785</v>
      </c>
    </row>
    <row r="9" spans="1:16" ht="15" customHeight="1">
      <c r="A9" s="585"/>
      <c r="B9" s="577"/>
      <c r="C9" s="577"/>
      <c r="D9" s="354" t="s">
        <v>684</v>
      </c>
      <c r="E9" s="587"/>
      <c r="F9" s="577"/>
      <c r="G9" s="577"/>
      <c r="H9" s="577"/>
      <c r="I9" s="71"/>
      <c r="J9" s="547"/>
      <c r="K9" s="75" t="s">
        <v>653</v>
      </c>
      <c r="L9" s="70">
        <v>140000</v>
      </c>
      <c r="M9" s="547"/>
      <c r="N9" s="547"/>
      <c r="O9" s="547"/>
      <c r="P9" s="560"/>
    </row>
    <row r="10" spans="1:16" ht="12.75" customHeight="1">
      <c r="A10" s="586"/>
      <c r="B10" s="578"/>
      <c r="C10" s="578"/>
      <c r="D10" s="355" t="s">
        <v>760</v>
      </c>
      <c r="E10" s="588"/>
      <c r="F10" s="578"/>
      <c r="G10" s="578"/>
      <c r="H10" s="578"/>
      <c r="I10" s="71"/>
      <c r="J10" s="548"/>
      <c r="K10" s="75" t="s">
        <v>655</v>
      </c>
      <c r="L10" s="70"/>
      <c r="M10" s="548"/>
      <c r="N10" s="548"/>
      <c r="O10" s="548"/>
      <c r="P10" s="561"/>
    </row>
    <row r="11" spans="1:16" ht="14.25" customHeight="1">
      <c r="A11" s="549" t="s">
        <v>729</v>
      </c>
      <c r="B11" s="512">
        <v>600</v>
      </c>
      <c r="C11" s="512">
        <v>60014</v>
      </c>
      <c r="D11" s="163"/>
      <c r="E11" s="552" t="s">
        <v>883</v>
      </c>
      <c r="F11" s="546">
        <v>3370804</v>
      </c>
      <c r="G11" s="546">
        <f>H11+J11+L11+L12+L13+M11</f>
        <v>3061823</v>
      </c>
      <c r="H11" s="546">
        <v>577323</v>
      </c>
      <c r="I11" s="37">
        <v>0</v>
      </c>
      <c r="J11" s="546"/>
      <c r="K11" s="75" t="s">
        <v>651</v>
      </c>
      <c r="L11" s="70"/>
      <c r="M11" s="546">
        <v>2112757</v>
      </c>
      <c r="N11" s="546"/>
      <c r="O11" s="546"/>
      <c r="P11" s="509" t="s">
        <v>785</v>
      </c>
    </row>
    <row r="12" spans="1:16" ht="11.25" customHeight="1">
      <c r="A12" s="550"/>
      <c r="B12" s="513"/>
      <c r="C12" s="513"/>
      <c r="D12" s="164">
        <v>6057</v>
      </c>
      <c r="E12" s="553"/>
      <c r="F12" s="547"/>
      <c r="G12" s="547"/>
      <c r="H12" s="547"/>
      <c r="I12" s="37"/>
      <c r="J12" s="547"/>
      <c r="K12" s="75" t="s">
        <v>653</v>
      </c>
      <c r="L12" s="70">
        <v>371743</v>
      </c>
      <c r="M12" s="547"/>
      <c r="N12" s="547"/>
      <c r="O12" s="547"/>
      <c r="P12" s="560"/>
    </row>
    <row r="13" spans="1:16" ht="9.75" customHeight="1">
      <c r="A13" s="551"/>
      <c r="B13" s="545"/>
      <c r="C13" s="545"/>
      <c r="D13" s="165">
        <v>6059</v>
      </c>
      <c r="E13" s="554"/>
      <c r="F13" s="548"/>
      <c r="G13" s="548"/>
      <c r="H13" s="548"/>
      <c r="I13" s="37"/>
      <c r="J13" s="548"/>
      <c r="K13" s="75" t="s">
        <v>655</v>
      </c>
      <c r="L13" s="70"/>
      <c r="M13" s="548"/>
      <c r="N13" s="548"/>
      <c r="O13" s="548"/>
      <c r="P13" s="561"/>
    </row>
    <row r="14" spans="1:16" ht="10.5" customHeight="1">
      <c r="A14" s="549" t="s">
        <v>731</v>
      </c>
      <c r="B14" s="512">
        <v>600</v>
      </c>
      <c r="C14" s="512">
        <v>60014</v>
      </c>
      <c r="D14" s="163"/>
      <c r="E14" s="552" t="s">
        <v>994</v>
      </c>
      <c r="F14" s="546">
        <v>6061656</v>
      </c>
      <c r="G14" s="546">
        <f>H14+J14+L14+L15+L16+M14</f>
        <v>2739478</v>
      </c>
      <c r="H14" s="546">
        <v>739659</v>
      </c>
      <c r="I14" s="37"/>
      <c r="J14" s="546"/>
      <c r="K14" s="75" t="s">
        <v>651</v>
      </c>
      <c r="L14" s="70"/>
      <c r="M14" s="546">
        <v>1260160</v>
      </c>
      <c r="N14" s="546">
        <v>229765</v>
      </c>
      <c r="O14" s="546"/>
      <c r="P14" s="509" t="s">
        <v>785</v>
      </c>
    </row>
    <row r="15" spans="1:16" ht="10.5" customHeight="1">
      <c r="A15" s="550"/>
      <c r="B15" s="513"/>
      <c r="C15" s="513"/>
      <c r="D15" s="164">
        <v>6057</v>
      </c>
      <c r="E15" s="553"/>
      <c r="F15" s="547"/>
      <c r="G15" s="547"/>
      <c r="H15" s="547"/>
      <c r="I15" s="37"/>
      <c r="J15" s="547"/>
      <c r="K15" s="75" t="s">
        <v>653</v>
      </c>
      <c r="L15" s="70">
        <v>739659</v>
      </c>
      <c r="M15" s="547"/>
      <c r="N15" s="547"/>
      <c r="O15" s="547"/>
      <c r="P15" s="510"/>
    </row>
    <row r="16" spans="1:16" ht="12" customHeight="1">
      <c r="A16" s="551"/>
      <c r="B16" s="545"/>
      <c r="C16" s="545"/>
      <c r="D16" s="165">
        <v>6059</v>
      </c>
      <c r="E16" s="554"/>
      <c r="F16" s="548"/>
      <c r="G16" s="548"/>
      <c r="H16" s="548"/>
      <c r="I16" s="37"/>
      <c r="J16" s="548"/>
      <c r="K16" s="75" t="s">
        <v>655</v>
      </c>
      <c r="L16" s="70"/>
      <c r="M16" s="548"/>
      <c r="N16" s="548"/>
      <c r="O16" s="548"/>
      <c r="P16" s="511"/>
    </row>
    <row r="17" spans="1:16" ht="12.75" customHeight="1">
      <c r="A17" s="549" t="s">
        <v>733</v>
      </c>
      <c r="B17" s="512">
        <v>600</v>
      </c>
      <c r="C17" s="512">
        <v>60014</v>
      </c>
      <c r="D17" s="512">
        <v>6050</v>
      </c>
      <c r="E17" s="552" t="s">
        <v>897</v>
      </c>
      <c r="F17" s="546">
        <v>10410000</v>
      </c>
      <c r="G17" s="546">
        <f>H17</f>
        <v>35000</v>
      </c>
      <c r="H17" s="546">
        <v>35000</v>
      </c>
      <c r="I17" s="37"/>
      <c r="J17" s="546"/>
      <c r="K17" s="75" t="s">
        <v>651</v>
      </c>
      <c r="L17" s="70"/>
      <c r="M17" s="546"/>
      <c r="N17" s="546">
        <v>5200000</v>
      </c>
      <c r="O17" s="546">
        <v>5200000</v>
      </c>
      <c r="P17" s="509" t="s">
        <v>785</v>
      </c>
    </row>
    <row r="18" spans="1:16" ht="12.75">
      <c r="A18" s="550"/>
      <c r="B18" s="513"/>
      <c r="C18" s="513"/>
      <c r="D18" s="513"/>
      <c r="E18" s="553"/>
      <c r="F18" s="547"/>
      <c r="G18" s="547"/>
      <c r="H18" s="547"/>
      <c r="I18" s="37"/>
      <c r="J18" s="547"/>
      <c r="K18" s="75" t="s">
        <v>653</v>
      </c>
      <c r="L18" s="70"/>
      <c r="M18" s="547"/>
      <c r="N18" s="547"/>
      <c r="O18" s="547"/>
      <c r="P18" s="510"/>
    </row>
    <row r="19" spans="1:16" ht="8.25" customHeight="1">
      <c r="A19" s="551"/>
      <c r="B19" s="545"/>
      <c r="C19" s="545"/>
      <c r="D19" s="545"/>
      <c r="E19" s="554"/>
      <c r="F19" s="548"/>
      <c r="G19" s="548"/>
      <c r="H19" s="548"/>
      <c r="I19" s="37"/>
      <c r="J19" s="548"/>
      <c r="K19" s="75" t="s">
        <v>655</v>
      </c>
      <c r="L19" s="70"/>
      <c r="M19" s="548"/>
      <c r="N19" s="548"/>
      <c r="O19" s="548"/>
      <c r="P19" s="511"/>
    </row>
    <row r="20" spans="1:16" ht="9.75" customHeight="1">
      <c r="A20" s="549" t="s">
        <v>735</v>
      </c>
      <c r="B20" s="512">
        <v>600</v>
      </c>
      <c r="C20" s="512">
        <v>60014</v>
      </c>
      <c r="D20" s="512">
        <v>6050</v>
      </c>
      <c r="E20" s="516" t="s">
        <v>686</v>
      </c>
      <c r="F20" s="546">
        <v>779970</v>
      </c>
      <c r="G20" s="546">
        <f>H20+J20+J21+J22+L20+L21+L22+M20+M21+M22</f>
        <v>14000</v>
      </c>
      <c r="H20" s="546">
        <v>14000</v>
      </c>
      <c r="I20" s="37"/>
      <c r="J20" s="546"/>
      <c r="K20" s="75" t="s">
        <v>651</v>
      </c>
      <c r="L20" s="70"/>
      <c r="M20" s="546"/>
      <c r="N20" s="546">
        <v>765970</v>
      </c>
      <c r="O20" s="546"/>
      <c r="P20" s="509" t="s">
        <v>785</v>
      </c>
    </row>
    <row r="21" spans="1:16" ht="10.5" customHeight="1">
      <c r="A21" s="550"/>
      <c r="B21" s="513"/>
      <c r="C21" s="513"/>
      <c r="D21" s="513"/>
      <c r="E21" s="507"/>
      <c r="F21" s="547"/>
      <c r="G21" s="547"/>
      <c r="H21" s="547"/>
      <c r="I21" s="37"/>
      <c r="J21" s="547"/>
      <c r="K21" s="75" t="s">
        <v>653</v>
      </c>
      <c r="L21" s="70"/>
      <c r="M21" s="547"/>
      <c r="N21" s="547"/>
      <c r="O21" s="547"/>
      <c r="P21" s="510"/>
    </row>
    <row r="22" spans="1:16" ht="9.75" customHeight="1">
      <c r="A22" s="551"/>
      <c r="B22" s="545"/>
      <c r="C22" s="545"/>
      <c r="D22" s="545"/>
      <c r="E22" s="508"/>
      <c r="F22" s="548"/>
      <c r="G22" s="548"/>
      <c r="H22" s="548"/>
      <c r="I22" s="38"/>
      <c r="J22" s="548"/>
      <c r="K22" s="75" t="s">
        <v>655</v>
      </c>
      <c r="L22" s="72"/>
      <c r="M22" s="548"/>
      <c r="N22" s="548"/>
      <c r="O22" s="548"/>
      <c r="P22" s="511"/>
    </row>
    <row r="23" spans="1:16" ht="12.75">
      <c r="A23" s="549" t="s">
        <v>750</v>
      </c>
      <c r="B23" s="512">
        <v>600</v>
      </c>
      <c r="C23" s="512">
        <v>60014</v>
      </c>
      <c r="D23" s="512">
        <v>6050</v>
      </c>
      <c r="E23" s="516" t="s">
        <v>94</v>
      </c>
      <c r="F23" s="546">
        <v>2109568</v>
      </c>
      <c r="G23" s="546">
        <f>H23+L24</f>
        <v>40000</v>
      </c>
      <c r="H23" s="546">
        <v>20000</v>
      </c>
      <c r="I23" s="38"/>
      <c r="J23" s="546"/>
      <c r="K23" s="75" t="s">
        <v>651</v>
      </c>
      <c r="L23" s="72"/>
      <c r="M23" s="546"/>
      <c r="N23" s="546">
        <v>2031138</v>
      </c>
      <c r="O23" s="546"/>
      <c r="P23" s="509" t="s">
        <v>785</v>
      </c>
    </row>
    <row r="24" spans="1:16" ht="12.75">
      <c r="A24" s="550"/>
      <c r="B24" s="513"/>
      <c r="C24" s="513"/>
      <c r="D24" s="513"/>
      <c r="E24" s="507"/>
      <c r="F24" s="547"/>
      <c r="G24" s="547"/>
      <c r="H24" s="547"/>
      <c r="I24" s="38"/>
      <c r="J24" s="547"/>
      <c r="K24" s="75" t="s">
        <v>653</v>
      </c>
      <c r="L24" s="72">
        <v>20000</v>
      </c>
      <c r="M24" s="547"/>
      <c r="N24" s="547"/>
      <c r="O24" s="547"/>
      <c r="P24" s="510"/>
    </row>
    <row r="25" spans="1:16" ht="12.75">
      <c r="A25" s="551"/>
      <c r="B25" s="545"/>
      <c r="C25" s="545"/>
      <c r="D25" s="545"/>
      <c r="E25" s="508"/>
      <c r="F25" s="548"/>
      <c r="G25" s="548"/>
      <c r="H25" s="548"/>
      <c r="I25" s="38"/>
      <c r="J25" s="548"/>
      <c r="K25" s="75" t="s">
        <v>655</v>
      </c>
      <c r="L25" s="72"/>
      <c r="M25" s="548"/>
      <c r="N25" s="548"/>
      <c r="O25" s="548"/>
      <c r="P25" s="511"/>
    </row>
    <row r="26" spans="1:16" ht="11.25" customHeight="1">
      <c r="A26" s="549" t="s">
        <v>751</v>
      </c>
      <c r="B26" s="512">
        <v>801</v>
      </c>
      <c r="C26" s="512">
        <v>80130</v>
      </c>
      <c r="D26" s="164"/>
      <c r="E26" s="552" t="s">
        <v>882</v>
      </c>
      <c r="F26" s="546">
        <v>1970432</v>
      </c>
      <c r="G26" s="546">
        <f>H26+M26</f>
        <v>520620</v>
      </c>
      <c r="H26" s="546">
        <v>104358</v>
      </c>
      <c r="I26" s="37"/>
      <c r="J26" s="546"/>
      <c r="K26" s="75" t="s">
        <v>651</v>
      </c>
      <c r="L26" s="70"/>
      <c r="M26" s="546">
        <v>416262</v>
      </c>
      <c r="N26" s="546">
        <v>1426812</v>
      </c>
      <c r="O26" s="546"/>
      <c r="P26" s="509" t="s">
        <v>224</v>
      </c>
    </row>
    <row r="27" spans="1:16" ht="13.5" customHeight="1">
      <c r="A27" s="550"/>
      <c r="B27" s="513"/>
      <c r="C27" s="513"/>
      <c r="D27" s="164">
        <v>6057</v>
      </c>
      <c r="E27" s="553"/>
      <c r="F27" s="547"/>
      <c r="G27" s="547"/>
      <c r="H27" s="547"/>
      <c r="I27" s="37"/>
      <c r="J27" s="547"/>
      <c r="K27" s="75" t="s">
        <v>653</v>
      </c>
      <c r="L27" s="70"/>
      <c r="M27" s="547"/>
      <c r="N27" s="547"/>
      <c r="O27" s="547"/>
      <c r="P27" s="560"/>
    </row>
    <row r="28" spans="1:16" ht="10.5" customHeight="1">
      <c r="A28" s="551"/>
      <c r="B28" s="545"/>
      <c r="C28" s="545"/>
      <c r="D28" s="165">
        <v>6059</v>
      </c>
      <c r="E28" s="554"/>
      <c r="F28" s="548"/>
      <c r="G28" s="548"/>
      <c r="H28" s="548"/>
      <c r="I28" s="37"/>
      <c r="J28" s="548"/>
      <c r="K28" s="77" t="s">
        <v>655</v>
      </c>
      <c r="L28" s="70"/>
      <c r="M28" s="548"/>
      <c r="N28" s="548"/>
      <c r="O28" s="548"/>
      <c r="P28" s="561"/>
    </row>
    <row r="29" spans="1:16" ht="9.75" customHeight="1">
      <c r="A29" s="549" t="s">
        <v>739</v>
      </c>
      <c r="B29" s="512">
        <v>801</v>
      </c>
      <c r="C29" s="512">
        <v>80195</v>
      </c>
      <c r="D29" s="512">
        <v>6050</v>
      </c>
      <c r="E29" s="552" t="s">
        <v>993</v>
      </c>
      <c r="F29" s="546">
        <v>1654600</v>
      </c>
      <c r="G29" s="546">
        <f>H29</f>
        <v>30000</v>
      </c>
      <c r="H29" s="546">
        <v>30000</v>
      </c>
      <c r="I29" s="37"/>
      <c r="J29" s="546"/>
      <c r="K29" s="75" t="s">
        <v>651</v>
      </c>
      <c r="L29" s="70"/>
      <c r="M29" s="546"/>
      <c r="N29" s="605">
        <v>1624600</v>
      </c>
      <c r="O29" s="546"/>
      <c r="P29" s="600" t="s">
        <v>144</v>
      </c>
    </row>
    <row r="30" spans="1:16" ht="10.5" customHeight="1">
      <c r="A30" s="550"/>
      <c r="B30" s="513"/>
      <c r="C30" s="513"/>
      <c r="D30" s="513"/>
      <c r="E30" s="553"/>
      <c r="F30" s="547"/>
      <c r="G30" s="547"/>
      <c r="H30" s="547"/>
      <c r="I30" s="37"/>
      <c r="J30" s="547"/>
      <c r="K30" s="75" t="s">
        <v>653</v>
      </c>
      <c r="L30" s="70"/>
      <c r="M30" s="547"/>
      <c r="N30" s="606"/>
      <c r="O30" s="547"/>
      <c r="P30" s="608"/>
    </row>
    <row r="31" spans="1:16" ht="11.25" customHeight="1">
      <c r="A31" s="551"/>
      <c r="B31" s="545"/>
      <c r="C31" s="545"/>
      <c r="D31" s="545"/>
      <c r="E31" s="554"/>
      <c r="F31" s="548"/>
      <c r="G31" s="548"/>
      <c r="H31" s="548"/>
      <c r="I31" s="37"/>
      <c r="J31" s="548"/>
      <c r="K31" s="77" t="s">
        <v>655</v>
      </c>
      <c r="L31" s="70"/>
      <c r="M31" s="548"/>
      <c r="N31" s="607"/>
      <c r="O31" s="548"/>
      <c r="P31" s="609"/>
    </row>
    <row r="32" spans="1:16" ht="9" customHeight="1">
      <c r="A32" s="549" t="s">
        <v>790</v>
      </c>
      <c r="B32" s="512">
        <v>801</v>
      </c>
      <c r="C32" s="512">
        <v>80195</v>
      </c>
      <c r="D32" s="512">
        <v>6050</v>
      </c>
      <c r="E32" s="552" t="s">
        <v>153</v>
      </c>
      <c r="F32" s="546">
        <v>3908500</v>
      </c>
      <c r="G32" s="546">
        <f>H32</f>
        <v>50000</v>
      </c>
      <c r="H32" s="546">
        <v>50000</v>
      </c>
      <c r="I32" s="37"/>
      <c r="J32" s="546"/>
      <c r="K32" s="75" t="s">
        <v>651</v>
      </c>
      <c r="L32" s="70"/>
      <c r="M32" s="546"/>
      <c r="N32" s="602">
        <v>1138500</v>
      </c>
      <c r="O32" s="610">
        <v>2720000</v>
      </c>
      <c r="P32" s="600" t="s">
        <v>788</v>
      </c>
    </row>
    <row r="33" spans="1:16" ht="12" customHeight="1">
      <c r="A33" s="550"/>
      <c r="B33" s="513"/>
      <c r="C33" s="513"/>
      <c r="D33" s="513"/>
      <c r="E33" s="553"/>
      <c r="F33" s="547"/>
      <c r="G33" s="547"/>
      <c r="H33" s="547"/>
      <c r="I33" s="37"/>
      <c r="J33" s="547"/>
      <c r="K33" s="75" t="s">
        <v>653</v>
      </c>
      <c r="L33" s="70"/>
      <c r="M33" s="547"/>
      <c r="N33" s="603"/>
      <c r="O33" s="611"/>
      <c r="P33" s="608"/>
    </row>
    <row r="34" spans="1:16" ht="10.5" customHeight="1">
      <c r="A34" s="551"/>
      <c r="B34" s="545"/>
      <c r="C34" s="545"/>
      <c r="D34" s="545"/>
      <c r="E34" s="554"/>
      <c r="F34" s="548"/>
      <c r="G34" s="548"/>
      <c r="H34" s="548"/>
      <c r="I34" s="38"/>
      <c r="J34" s="548"/>
      <c r="K34" s="75" t="s">
        <v>655</v>
      </c>
      <c r="L34" s="72"/>
      <c r="M34" s="548"/>
      <c r="N34" s="604"/>
      <c r="O34" s="612"/>
      <c r="P34" s="609"/>
    </row>
    <row r="35" spans="1:16" ht="11.25" customHeight="1">
      <c r="A35" s="549" t="s">
        <v>784</v>
      </c>
      <c r="B35" s="512">
        <v>801</v>
      </c>
      <c r="C35" s="512">
        <v>80195</v>
      </c>
      <c r="D35" s="163"/>
      <c r="E35" s="552" t="s">
        <v>289</v>
      </c>
      <c r="F35" s="546">
        <v>3774470</v>
      </c>
      <c r="G35" s="546">
        <f>H35+J35+L35+L36+L37+M35</f>
        <v>3315060</v>
      </c>
      <c r="H35" s="546">
        <v>462422</v>
      </c>
      <c r="I35" s="37"/>
      <c r="J35" s="546"/>
      <c r="K35" s="75" t="s">
        <v>651</v>
      </c>
      <c r="L35" s="72"/>
      <c r="M35" s="546">
        <v>2418638</v>
      </c>
      <c r="N35" s="546"/>
      <c r="O35" s="546"/>
      <c r="P35" s="600" t="s">
        <v>788</v>
      </c>
    </row>
    <row r="36" spans="1:16" ht="11.25" customHeight="1">
      <c r="A36" s="550"/>
      <c r="B36" s="513"/>
      <c r="C36" s="513"/>
      <c r="D36" s="164">
        <v>6057</v>
      </c>
      <c r="E36" s="553"/>
      <c r="F36" s="547"/>
      <c r="G36" s="547"/>
      <c r="H36" s="547"/>
      <c r="I36" s="37"/>
      <c r="J36" s="547"/>
      <c r="K36" s="75" t="s">
        <v>653</v>
      </c>
      <c r="L36" s="72"/>
      <c r="M36" s="547"/>
      <c r="N36" s="547"/>
      <c r="O36" s="547"/>
      <c r="P36" s="608"/>
    </row>
    <row r="37" spans="1:16" ht="12" customHeight="1">
      <c r="A37" s="551"/>
      <c r="B37" s="545"/>
      <c r="C37" s="545"/>
      <c r="D37" s="165">
        <v>6059</v>
      </c>
      <c r="E37" s="554"/>
      <c r="F37" s="548"/>
      <c r="G37" s="548"/>
      <c r="H37" s="548"/>
      <c r="I37" s="37"/>
      <c r="J37" s="548"/>
      <c r="K37" s="75" t="s">
        <v>655</v>
      </c>
      <c r="L37" s="72">
        <v>434000</v>
      </c>
      <c r="M37" s="548"/>
      <c r="N37" s="548"/>
      <c r="O37" s="548"/>
      <c r="P37" s="609"/>
    </row>
    <row r="38" spans="1:16" ht="8.25" customHeight="1">
      <c r="A38" s="549" t="s">
        <v>952</v>
      </c>
      <c r="B38" s="513">
        <v>851</v>
      </c>
      <c r="C38" s="513">
        <v>85111</v>
      </c>
      <c r="D38" s="164"/>
      <c r="E38" s="553" t="s">
        <v>288</v>
      </c>
      <c r="F38" s="547">
        <v>1592959</v>
      </c>
      <c r="G38" s="547">
        <f>H38+J38+L38+L39+L40+M38</f>
        <v>358995</v>
      </c>
      <c r="H38" s="547">
        <v>71799</v>
      </c>
      <c r="I38" s="248"/>
      <c r="J38" s="547"/>
      <c r="K38" s="77" t="s">
        <v>651</v>
      </c>
      <c r="L38" s="253"/>
      <c r="M38" s="547">
        <v>287196</v>
      </c>
      <c r="N38" s="547"/>
      <c r="O38" s="547"/>
      <c r="P38" s="599" t="s">
        <v>788</v>
      </c>
    </row>
    <row r="39" spans="1:16" ht="9" customHeight="1">
      <c r="A39" s="550"/>
      <c r="B39" s="513"/>
      <c r="C39" s="513"/>
      <c r="D39" s="164">
        <v>6057</v>
      </c>
      <c r="E39" s="553"/>
      <c r="F39" s="547"/>
      <c r="G39" s="547"/>
      <c r="H39" s="547"/>
      <c r="I39" s="37"/>
      <c r="J39" s="547"/>
      <c r="K39" s="75" t="s">
        <v>653</v>
      </c>
      <c r="L39" s="72"/>
      <c r="M39" s="547"/>
      <c r="N39" s="547"/>
      <c r="O39" s="547"/>
      <c r="P39" s="599"/>
    </row>
    <row r="40" spans="1:16" ht="8.25" customHeight="1">
      <c r="A40" s="551"/>
      <c r="B40" s="513"/>
      <c r="C40" s="513"/>
      <c r="D40" s="164">
        <v>6059</v>
      </c>
      <c r="E40" s="553"/>
      <c r="F40" s="547"/>
      <c r="G40" s="547"/>
      <c r="H40" s="547"/>
      <c r="I40" s="37"/>
      <c r="J40" s="547"/>
      <c r="K40" s="76" t="s">
        <v>655</v>
      </c>
      <c r="L40" s="70"/>
      <c r="M40" s="547"/>
      <c r="N40" s="547"/>
      <c r="O40" s="547"/>
      <c r="P40" s="599"/>
    </row>
    <row r="41" spans="1:16" ht="9.75" customHeight="1">
      <c r="A41" s="549" t="s">
        <v>334</v>
      </c>
      <c r="B41" s="512">
        <v>851</v>
      </c>
      <c r="C41" s="512">
        <v>85195</v>
      </c>
      <c r="D41" s="512">
        <v>6050</v>
      </c>
      <c r="E41" s="552" t="s">
        <v>290</v>
      </c>
      <c r="F41" s="546">
        <v>2731483</v>
      </c>
      <c r="G41" s="546">
        <f>H41+J41+L41+L42+L43+M41</f>
        <v>1388047</v>
      </c>
      <c r="H41" s="546">
        <v>295980</v>
      </c>
      <c r="I41" s="38"/>
      <c r="J41" s="546">
        <v>1000000</v>
      </c>
      <c r="K41" s="75" t="s">
        <v>651</v>
      </c>
      <c r="L41" s="72"/>
      <c r="M41" s="546"/>
      <c r="N41" s="546"/>
      <c r="O41" s="546"/>
      <c r="P41" s="599" t="s">
        <v>788</v>
      </c>
    </row>
    <row r="42" spans="1:16" ht="10.5" customHeight="1">
      <c r="A42" s="550"/>
      <c r="B42" s="513"/>
      <c r="C42" s="513"/>
      <c r="D42" s="513"/>
      <c r="E42" s="553"/>
      <c r="F42" s="547"/>
      <c r="G42" s="547"/>
      <c r="H42" s="547"/>
      <c r="I42" s="38"/>
      <c r="J42" s="547"/>
      <c r="K42" s="75" t="s">
        <v>653</v>
      </c>
      <c r="L42" s="72"/>
      <c r="M42" s="547"/>
      <c r="N42" s="547"/>
      <c r="O42" s="547"/>
      <c r="P42" s="599"/>
    </row>
    <row r="43" spans="1:16" ht="9.75" customHeight="1">
      <c r="A43" s="551"/>
      <c r="B43" s="545"/>
      <c r="C43" s="545"/>
      <c r="D43" s="545"/>
      <c r="E43" s="554"/>
      <c r="F43" s="548"/>
      <c r="G43" s="548"/>
      <c r="H43" s="548"/>
      <c r="I43" s="38"/>
      <c r="J43" s="548"/>
      <c r="K43" s="75" t="s">
        <v>655</v>
      </c>
      <c r="L43" s="72">
        <v>92067</v>
      </c>
      <c r="M43" s="548"/>
      <c r="N43" s="548"/>
      <c r="O43" s="548"/>
      <c r="P43" s="599"/>
    </row>
    <row r="44" spans="1:16" ht="9" customHeight="1">
      <c r="A44" s="549" t="s">
        <v>806</v>
      </c>
      <c r="B44" s="512">
        <v>851</v>
      </c>
      <c r="C44" s="512">
        <v>85195</v>
      </c>
      <c r="D44" s="512">
        <v>6050</v>
      </c>
      <c r="E44" s="552" t="s">
        <v>272</v>
      </c>
      <c r="F44" s="546">
        <v>1532478</v>
      </c>
      <c r="G44" s="546">
        <f>H44+H45+H46+J44+J45+J46+L44+L45+L46</f>
        <v>1019361</v>
      </c>
      <c r="H44" s="546">
        <v>819361</v>
      </c>
      <c r="I44" s="38"/>
      <c r="J44" s="546"/>
      <c r="K44" s="75" t="s">
        <v>651</v>
      </c>
      <c r="L44" s="72"/>
      <c r="M44" s="546"/>
      <c r="N44" s="546">
        <v>256560</v>
      </c>
      <c r="O44" s="546">
        <v>256557</v>
      </c>
      <c r="P44" s="599" t="s">
        <v>788</v>
      </c>
    </row>
    <row r="45" spans="1:16" ht="9" customHeight="1">
      <c r="A45" s="550"/>
      <c r="B45" s="513"/>
      <c r="C45" s="513"/>
      <c r="D45" s="513"/>
      <c r="E45" s="553"/>
      <c r="F45" s="547"/>
      <c r="G45" s="547"/>
      <c r="H45" s="547"/>
      <c r="I45" s="38"/>
      <c r="J45" s="547"/>
      <c r="K45" s="75" t="s">
        <v>653</v>
      </c>
      <c r="L45" s="72"/>
      <c r="M45" s="547"/>
      <c r="N45" s="547"/>
      <c r="O45" s="547"/>
      <c r="P45" s="599"/>
    </row>
    <row r="46" spans="1:16" ht="11.25" customHeight="1">
      <c r="A46" s="551"/>
      <c r="B46" s="545"/>
      <c r="C46" s="545"/>
      <c r="D46" s="545"/>
      <c r="E46" s="554"/>
      <c r="F46" s="548"/>
      <c r="G46" s="548"/>
      <c r="H46" s="548"/>
      <c r="I46" s="38"/>
      <c r="J46" s="548"/>
      <c r="K46" s="75" t="s">
        <v>655</v>
      </c>
      <c r="L46" s="72">
        <v>200000</v>
      </c>
      <c r="M46" s="548"/>
      <c r="N46" s="548"/>
      <c r="O46" s="548"/>
      <c r="P46" s="599"/>
    </row>
    <row r="47" spans="1:16" ht="9.75" customHeight="1">
      <c r="A47" s="549" t="s">
        <v>808</v>
      </c>
      <c r="B47" s="512">
        <v>853</v>
      </c>
      <c r="C47" s="512">
        <v>85333</v>
      </c>
      <c r="D47" s="512">
        <v>6050</v>
      </c>
      <c r="E47" s="552" t="s">
        <v>413</v>
      </c>
      <c r="F47" s="546">
        <v>85282</v>
      </c>
      <c r="G47" s="546">
        <f>H47+J47+L47+L48+L49+M47</f>
        <v>11750</v>
      </c>
      <c r="H47" s="546">
        <v>11750</v>
      </c>
      <c r="I47" s="38"/>
      <c r="J47" s="546"/>
      <c r="K47" s="75" t="s">
        <v>651</v>
      </c>
      <c r="L47" s="72"/>
      <c r="M47" s="546"/>
      <c r="N47" s="546"/>
      <c r="O47" s="546"/>
      <c r="P47" s="599" t="s">
        <v>412</v>
      </c>
    </row>
    <row r="48" spans="1:16" ht="10.5" customHeight="1">
      <c r="A48" s="550"/>
      <c r="B48" s="513"/>
      <c r="C48" s="513"/>
      <c r="D48" s="513"/>
      <c r="E48" s="553"/>
      <c r="F48" s="547"/>
      <c r="G48" s="547"/>
      <c r="H48" s="547"/>
      <c r="I48" s="38"/>
      <c r="J48" s="547"/>
      <c r="K48" s="75" t="s">
        <v>653</v>
      </c>
      <c r="L48" s="72"/>
      <c r="M48" s="547"/>
      <c r="N48" s="547"/>
      <c r="O48" s="547"/>
      <c r="P48" s="599"/>
    </row>
    <row r="49" spans="1:16" ht="12" customHeight="1" thickBot="1">
      <c r="A49" s="550"/>
      <c r="B49" s="513"/>
      <c r="C49" s="513"/>
      <c r="D49" s="601"/>
      <c r="E49" s="553"/>
      <c r="F49" s="547"/>
      <c r="G49" s="547"/>
      <c r="H49" s="547"/>
      <c r="I49" s="37"/>
      <c r="J49" s="547"/>
      <c r="K49" s="76" t="s">
        <v>655</v>
      </c>
      <c r="L49" s="70"/>
      <c r="M49" s="547"/>
      <c r="N49" s="547"/>
      <c r="O49" s="547"/>
      <c r="P49" s="600"/>
    </row>
    <row r="50" spans="1:16" ht="26.25" customHeight="1" thickBot="1">
      <c r="A50" s="593" t="s">
        <v>789</v>
      </c>
      <c r="B50" s="594"/>
      <c r="C50" s="594"/>
      <c r="D50" s="594"/>
      <c r="E50" s="595"/>
      <c r="F50" s="298">
        <f>SUM(F8:F49)</f>
        <v>41503702</v>
      </c>
      <c r="G50" s="298">
        <f>SUM(G8:G49)</f>
        <v>13944416</v>
      </c>
      <c r="H50" s="298">
        <f>SUM(H8:H49)</f>
        <v>3499737</v>
      </c>
      <c r="I50" s="298">
        <f>SUM(I8:I49)</f>
        <v>0</v>
      </c>
      <c r="J50" s="298">
        <f>SUM(J8:J49)</f>
        <v>1000000</v>
      </c>
      <c r="K50" s="591">
        <f>SUM(L9:L49)</f>
        <v>1997469</v>
      </c>
      <c r="L50" s="592"/>
      <c r="M50" s="298">
        <f>SUM(M8:M49)</f>
        <v>7447210</v>
      </c>
      <c r="N50" s="298">
        <f>SUM(N8:N49)</f>
        <v>12673345</v>
      </c>
      <c r="O50" s="298">
        <f>SUM(O8:O49)</f>
        <v>8176557</v>
      </c>
      <c r="P50" s="299" t="s">
        <v>600</v>
      </c>
    </row>
    <row r="51" spans="1:15" ht="16.5" customHeight="1">
      <c r="A51" s="598" t="s">
        <v>487</v>
      </c>
      <c r="B51" s="598"/>
      <c r="C51" s="598"/>
      <c r="D51" s="598"/>
      <c r="E51" s="598"/>
      <c r="F51" s="598"/>
      <c r="G51" s="598"/>
      <c r="H51" s="20"/>
      <c r="I51" s="20"/>
      <c r="J51" s="20"/>
      <c r="K51" s="20"/>
      <c r="L51" s="20"/>
      <c r="M51" s="20"/>
      <c r="N51" s="20"/>
      <c r="O51" s="20"/>
    </row>
    <row r="52" spans="1:15" ht="12.75">
      <c r="A52" s="589" t="s">
        <v>489</v>
      </c>
      <c r="B52" s="589"/>
      <c r="C52" s="589"/>
      <c r="D52" s="589"/>
      <c r="E52" s="589"/>
      <c r="F52" s="589"/>
      <c r="G52" s="589"/>
      <c r="H52" s="20"/>
      <c r="I52" s="20"/>
      <c r="J52" s="596"/>
      <c r="K52" s="596"/>
      <c r="L52" s="596"/>
      <c r="M52" s="596"/>
      <c r="N52" s="596"/>
      <c r="O52" s="596"/>
    </row>
    <row r="53" spans="1:15" ht="12.75" customHeight="1">
      <c r="A53" s="590" t="s">
        <v>22</v>
      </c>
      <c r="B53" s="590"/>
      <c r="C53" s="590"/>
      <c r="D53" s="590"/>
      <c r="E53" s="590"/>
      <c r="F53" s="590"/>
      <c r="G53" s="590"/>
      <c r="H53" s="590"/>
      <c r="I53" s="590"/>
      <c r="J53" s="590"/>
      <c r="K53" s="590"/>
      <c r="L53" s="20"/>
      <c r="M53" s="20"/>
      <c r="N53" s="20"/>
      <c r="O53" s="356"/>
    </row>
    <row r="54" spans="1:15" ht="10.5" customHeight="1">
      <c r="A54" s="589" t="s">
        <v>491</v>
      </c>
      <c r="B54" s="589"/>
      <c r="C54" s="589"/>
      <c r="D54" s="589"/>
      <c r="E54" s="20"/>
      <c r="F54" s="20"/>
      <c r="G54" s="20"/>
      <c r="H54" s="20"/>
      <c r="I54" s="20"/>
      <c r="J54" s="20"/>
      <c r="K54" s="20"/>
      <c r="L54" s="20"/>
      <c r="M54" s="20"/>
      <c r="N54" s="597"/>
      <c r="O54" s="597"/>
    </row>
    <row r="55" spans="2:15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ht="12" customHeight="1"/>
    <row r="57" ht="12.75" hidden="1"/>
    <row r="58" ht="18" customHeight="1">
      <c r="N58" s="356"/>
    </row>
  </sheetData>
  <mergeCells count="200">
    <mergeCell ref="G44:G46"/>
    <mergeCell ref="F44:F46"/>
    <mergeCell ref="H44:H46"/>
    <mergeCell ref="N35:N37"/>
    <mergeCell ref="J44:J46"/>
    <mergeCell ref="M44:M46"/>
    <mergeCell ref="N44:N46"/>
    <mergeCell ref="M41:M43"/>
    <mergeCell ref="H41:H43"/>
    <mergeCell ref="J41:J43"/>
    <mergeCell ref="O35:O37"/>
    <mergeCell ref="P35:P37"/>
    <mergeCell ref="G35:G37"/>
    <mergeCell ref="H35:H37"/>
    <mergeCell ref="J35:J37"/>
    <mergeCell ref="M35:M37"/>
    <mergeCell ref="A35:A37"/>
    <mergeCell ref="B35:B37"/>
    <mergeCell ref="C35:C37"/>
    <mergeCell ref="E35:E37"/>
    <mergeCell ref="O17:O19"/>
    <mergeCell ref="P32:P34"/>
    <mergeCell ref="O32:O34"/>
    <mergeCell ref="P17:P19"/>
    <mergeCell ref="P26:P28"/>
    <mergeCell ref="O26:O28"/>
    <mergeCell ref="P29:P31"/>
    <mergeCell ref="O29:O31"/>
    <mergeCell ref="O20:O22"/>
    <mergeCell ref="O23:O25"/>
    <mergeCell ref="N17:N19"/>
    <mergeCell ref="N32:N34"/>
    <mergeCell ref="M26:M28"/>
    <mergeCell ref="N26:N28"/>
    <mergeCell ref="N29:N31"/>
    <mergeCell ref="M32:M34"/>
    <mergeCell ref="M17:M19"/>
    <mergeCell ref="N20:N22"/>
    <mergeCell ref="N23:N25"/>
    <mergeCell ref="A17:A19"/>
    <mergeCell ref="B17:B19"/>
    <mergeCell ref="C17:C19"/>
    <mergeCell ref="D17:D19"/>
    <mergeCell ref="H32:H34"/>
    <mergeCell ref="J32:J34"/>
    <mergeCell ref="E17:E19"/>
    <mergeCell ref="F17:F19"/>
    <mergeCell ref="G17:G19"/>
    <mergeCell ref="H17:H19"/>
    <mergeCell ref="J17:J19"/>
    <mergeCell ref="G26:G28"/>
    <mergeCell ref="H26:H28"/>
    <mergeCell ref="J26:J28"/>
    <mergeCell ref="A32:A34"/>
    <mergeCell ref="B32:B34"/>
    <mergeCell ref="C32:C34"/>
    <mergeCell ref="D32:D34"/>
    <mergeCell ref="G32:G34"/>
    <mergeCell ref="A26:A28"/>
    <mergeCell ref="B26:B28"/>
    <mergeCell ref="C26:C28"/>
    <mergeCell ref="E26:E28"/>
    <mergeCell ref="G29:G31"/>
    <mergeCell ref="A29:A31"/>
    <mergeCell ref="B29:B31"/>
    <mergeCell ref="C29:C31"/>
    <mergeCell ref="D29:D31"/>
    <mergeCell ref="C47:C49"/>
    <mergeCell ref="B47:B49"/>
    <mergeCell ref="D47:D49"/>
    <mergeCell ref="J47:J49"/>
    <mergeCell ref="H47:H49"/>
    <mergeCell ref="G47:G49"/>
    <mergeCell ref="F47:F49"/>
    <mergeCell ref="E47:E49"/>
    <mergeCell ref="P41:P43"/>
    <mergeCell ref="P38:P40"/>
    <mergeCell ref="P44:P46"/>
    <mergeCell ref="P47:P49"/>
    <mergeCell ref="N47:N49"/>
    <mergeCell ref="M47:M49"/>
    <mergeCell ref="O41:O43"/>
    <mergeCell ref="O44:O46"/>
    <mergeCell ref="O38:O40"/>
    <mergeCell ref="O47:O49"/>
    <mergeCell ref="A41:A43"/>
    <mergeCell ref="D41:D43"/>
    <mergeCell ref="G38:G40"/>
    <mergeCell ref="N41:N43"/>
    <mergeCell ref="N38:N40"/>
    <mergeCell ref="F41:F43"/>
    <mergeCell ref="F38:F40"/>
    <mergeCell ref="G41:G43"/>
    <mergeCell ref="A54:D54"/>
    <mergeCell ref="A53:K53"/>
    <mergeCell ref="K50:L50"/>
    <mergeCell ref="A50:E50"/>
    <mergeCell ref="J52:O52"/>
    <mergeCell ref="N54:O54"/>
    <mergeCell ref="A51:G51"/>
    <mergeCell ref="A52:G52"/>
    <mergeCell ref="A47:A49"/>
    <mergeCell ref="H38:H40"/>
    <mergeCell ref="J38:J40"/>
    <mergeCell ref="M38:M40"/>
    <mergeCell ref="B41:B43"/>
    <mergeCell ref="A38:A40"/>
    <mergeCell ref="B38:B40"/>
    <mergeCell ref="C38:C40"/>
    <mergeCell ref="E44:E46"/>
    <mergeCell ref="A44:A46"/>
    <mergeCell ref="N14:N16"/>
    <mergeCell ref="O14:O16"/>
    <mergeCell ref="P14:P16"/>
    <mergeCell ref="A14:A16"/>
    <mergeCell ref="C14:C16"/>
    <mergeCell ref="F14:F16"/>
    <mergeCell ref="G14:G16"/>
    <mergeCell ref="B14:B16"/>
    <mergeCell ref="M14:M16"/>
    <mergeCell ref="H14:H16"/>
    <mergeCell ref="A4:A6"/>
    <mergeCell ref="A8:A10"/>
    <mergeCell ref="F8:F10"/>
    <mergeCell ref="G8:G10"/>
    <mergeCell ref="E8:E10"/>
    <mergeCell ref="B8:B10"/>
    <mergeCell ref="E4:E6"/>
    <mergeCell ref="B4:B6"/>
    <mergeCell ref="C4:C6"/>
    <mergeCell ref="C8:C10"/>
    <mergeCell ref="A11:A13"/>
    <mergeCell ref="B11:B13"/>
    <mergeCell ref="O11:O13"/>
    <mergeCell ref="G11:G13"/>
    <mergeCell ref="E11:E13"/>
    <mergeCell ref="H11:H13"/>
    <mergeCell ref="C11:C13"/>
    <mergeCell ref="F11:F13"/>
    <mergeCell ref="N11:N13"/>
    <mergeCell ref="J11:J13"/>
    <mergeCell ref="G5:G6"/>
    <mergeCell ref="J14:J16"/>
    <mergeCell ref="M29:M31"/>
    <mergeCell ref="J29:J31"/>
    <mergeCell ref="H29:H31"/>
    <mergeCell ref="G20:G22"/>
    <mergeCell ref="H20:H22"/>
    <mergeCell ref="J20:J22"/>
    <mergeCell ref="M20:M22"/>
    <mergeCell ref="M23:M25"/>
    <mergeCell ref="J2:P2"/>
    <mergeCell ref="O8:O10"/>
    <mergeCell ref="P8:P10"/>
    <mergeCell ref="A3:P3"/>
    <mergeCell ref="J8:J10"/>
    <mergeCell ref="G4:O4"/>
    <mergeCell ref="N5:N6"/>
    <mergeCell ref="D4:D6"/>
    <mergeCell ref="H8:H10"/>
    <mergeCell ref="K7:L7"/>
    <mergeCell ref="O5:O6"/>
    <mergeCell ref="N8:N10"/>
    <mergeCell ref="P4:P6"/>
    <mergeCell ref="F32:F34"/>
    <mergeCell ref="M11:M13"/>
    <mergeCell ref="M8:M10"/>
    <mergeCell ref="P11:P13"/>
    <mergeCell ref="K6:L6"/>
    <mergeCell ref="H5:M5"/>
    <mergeCell ref="F4:F6"/>
    <mergeCell ref="E41:E43"/>
    <mergeCell ref="F35:F37"/>
    <mergeCell ref="F26:F28"/>
    <mergeCell ref="F29:F31"/>
    <mergeCell ref="E29:E31"/>
    <mergeCell ref="B44:B46"/>
    <mergeCell ref="C44:C46"/>
    <mergeCell ref="D44:D46"/>
    <mergeCell ref="E14:E16"/>
    <mergeCell ref="E38:E40"/>
    <mergeCell ref="C41:C43"/>
    <mergeCell ref="E32:E34"/>
    <mergeCell ref="C20:C22"/>
    <mergeCell ref="C23:C25"/>
    <mergeCell ref="E20:E22"/>
    <mergeCell ref="A20:A22"/>
    <mergeCell ref="B20:B22"/>
    <mergeCell ref="B23:B25"/>
    <mergeCell ref="A23:A25"/>
    <mergeCell ref="E23:E25"/>
    <mergeCell ref="P20:P22"/>
    <mergeCell ref="P23:P25"/>
    <mergeCell ref="D20:D22"/>
    <mergeCell ref="D23:D25"/>
    <mergeCell ref="F23:F25"/>
    <mergeCell ref="G23:G25"/>
    <mergeCell ref="H23:H25"/>
    <mergeCell ref="J23:J25"/>
    <mergeCell ref="F20:F22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9" scale="80" r:id="rId1"/>
  <rowBreaks count="1" manualBreakCount="1">
    <brk id="55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58"/>
  <sheetViews>
    <sheetView workbookViewId="0" topLeftCell="A8">
      <selection activeCell="A3" sqref="A3:N3"/>
    </sheetView>
  </sheetViews>
  <sheetFormatPr defaultColWidth="9.00390625" defaultRowHeight="12.75"/>
  <cols>
    <col min="1" max="1" width="4.875" style="0" customWidth="1"/>
    <col min="2" max="2" width="4.625" style="0" customWidth="1"/>
    <col min="3" max="3" width="7.875" style="0" customWidth="1"/>
    <col min="4" max="4" width="6.625" style="0" customWidth="1"/>
    <col min="5" max="5" width="53.625" style="0" customWidth="1"/>
    <col min="6" max="6" width="11.25390625" style="0" customWidth="1"/>
    <col min="7" max="7" width="11.00390625" style="0" customWidth="1"/>
    <col min="8" max="8" width="10.625" style="0" customWidth="1"/>
    <col min="9" max="9" width="10.125" style="0" hidden="1" customWidth="1"/>
    <col min="10" max="10" width="9.375" style="0" customWidth="1"/>
    <col min="11" max="11" width="4.00390625" style="0" customWidth="1"/>
    <col min="12" max="12" width="10.625" style="0" bestFit="1" customWidth="1"/>
    <col min="13" max="13" width="11.00390625" style="0" customWidth="1"/>
    <col min="14" max="14" width="27.75390625" style="0" customWidth="1"/>
  </cols>
  <sheetData>
    <row r="1" ht="9" customHeight="1"/>
    <row r="2" spans="6:14" ht="14.25" customHeight="1">
      <c r="F2" s="11"/>
      <c r="J2" s="570" t="s">
        <v>888</v>
      </c>
      <c r="K2" s="570"/>
      <c r="L2" s="570"/>
      <c r="M2" s="570"/>
      <c r="N2" s="570"/>
    </row>
    <row r="3" spans="1:14" ht="17.25" customHeight="1" thickBot="1">
      <c r="A3" s="571" t="s">
        <v>236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</row>
    <row r="4" spans="1:14" ht="14.25" customHeight="1">
      <c r="A4" s="643" t="s">
        <v>673</v>
      </c>
      <c r="B4" s="634" t="s">
        <v>618</v>
      </c>
      <c r="C4" s="634" t="s">
        <v>619</v>
      </c>
      <c r="D4" s="629" t="s">
        <v>961</v>
      </c>
      <c r="E4" s="637" t="s">
        <v>988</v>
      </c>
      <c r="F4" s="637" t="s">
        <v>481</v>
      </c>
      <c r="G4" s="636" t="s">
        <v>679</v>
      </c>
      <c r="H4" s="636"/>
      <c r="I4" s="636"/>
      <c r="J4" s="636"/>
      <c r="K4" s="636"/>
      <c r="L4" s="636"/>
      <c r="M4" s="636"/>
      <c r="N4" s="623" t="s">
        <v>483</v>
      </c>
    </row>
    <row r="5" spans="1:14" ht="11.25" customHeight="1">
      <c r="A5" s="644"/>
      <c r="B5" s="635"/>
      <c r="C5" s="635"/>
      <c r="D5" s="630"/>
      <c r="E5" s="638"/>
      <c r="F5" s="638"/>
      <c r="G5" s="639" t="s">
        <v>234</v>
      </c>
      <c r="H5" s="626" t="s">
        <v>486</v>
      </c>
      <c r="I5" s="627"/>
      <c r="J5" s="627"/>
      <c r="K5" s="627"/>
      <c r="L5" s="627"/>
      <c r="M5" s="628"/>
      <c r="N5" s="624"/>
    </row>
    <row r="6" spans="1:14" ht="39" customHeight="1">
      <c r="A6" s="645"/>
      <c r="B6" s="635"/>
      <c r="C6" s="635"/>
      <c r="D6" s="631"/>
      <c r="E6" s="638"/>
      <c r="F6" s="638"/>
      <c r="G6" s="640"/>
      <c r="H6" s="464" t="s">
        <v>485</v>
      </c>
      <c r="I6" s="464" t="s">
        <v>787</v>
      </c>
      <c r="J6" s="464" t="s">
        <v>484</v>
      </c>
      <c r="K6" s="641" t="s">
        <v>848</v>
      </c>
      <c r="L6" s="642"/>
      <c r="M6" s="464" t="s">
        <v>235</v>
      </c>
      <c r="N6" s="625"/>
    </row>
    <row r="7" spans="1:14" ht="12.75">
      <c r="A7" s="286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103">
        <v>8</v>
      </c>
      <c r="J7" s="103">
        <v>9</v>
      </c>
      <c r="K7" s="632">
        <v>10</v>
      </c>
      <c r="L7" s="633"/>
      <c r="M7" s="103">
        <v>11</v>
      </c>
      <c r="N7" s="287">
        <v>12</v>
      </c>
    </row>
    <row r="8" spans="1:14" ht="8.25" customHeight="1">
      <c r="A8" s="613">
        <v>1</v>
      </c>
      <c r="B8" s="512">
        <v>600</v>
      </c>
      <c r="C8" s="512">
        <v>60014</v>
      </c>
      <c r="D8" s="512">
        <v>6050</v>
      </c>
      <c r="E8" s="516" t="s">
        <v>683</v>
      </c>
      <c r="F8" s="546">
        <f>G8</f>
        <v>479302</v>
      </c>
      <c r="G8" s="546">
        <f>M8+L8+L9+L10+J8+H8</f>
        <v>479302</v>
      </c>
      <c r="H8" s="546">
        <v>139302</v>
      </c>
      <c r="I8" s="37">
        <v>0</v>
      </c>
      <c r="J8" s="546">
        <v>0</v>
      </c>
      <c r="K8" s="74" t="s">
        <v>651</v>
      </c>
      <c r="L8" s="70">
        <v>0</v>
      </c>
      <c r="M8" s="546">
        <v>0</v>
      </c>
      <c r="N8" s="509" t="s">
        <v>785</v>
      </c>
    </row>
    <row r="9" spans="1:14" ht="11.25" customHeight="1">
      <c r="A9" s="614"/>
      <c r="B9" s="513"/>
      <c r="C9" s="513"/>
      <c r="D9" s="513"/>
      <c r="E9" s="649"/>
      <c r="F9" s="547"/>
      <c r="G9" s="547"/>
      <c r="H9" s="547"/>
      <c r="I9" s="37"/>
      <c r="J9" s="547"/>
      <c r="K9" s="74" t="s">
        <v>653</v>
      </c>
      <c r="L9" s="70">
        <v>240000</v>
      </c>
      <c r="M9" s="547"/>
      <c r="N9" s="560"/>
    </row>
    <row r="10" spans="1:14" ht="12" customHeight="1">
      <c r="A10" s="615"/>
      <c r="B10" s="545"/>
      <c r="C10" s="545"/>
      <c r="D10" s="545"/>
      <c r="E10" s="650"/>
      <c r="F10" s="548"/>
      <c r="G10" s="548"/>
      <c r="H10" s="548"/>
      <c r="I10" s="37"/>
      <c r="J10" s="548"/>
      <c r="K10" s="74" t="s">
        <v>655</v>
      </c>
      <c r="L10" s="70">
        <v>100000</v>
      </c>
      <c r="M10" s="548"/>
      <c r="N10" s="561"/>
    </row>
    <row r="11" spans="1:14" ht="10.5" customHeight="1">
      <c r="A11" s="651">
        <v>2</v>
      </c>
      <c r="B11" s="652">
        <v>600</v>
      </c>
      <c r="C11" s="512">
        <v>60014</v>
      </c>
      <c r="D11" s="512">
        <v>6050</v>
      </c>
      <c r="E11" s="516" t="s">
        <v>301</v>
      </c>
      <c r="F11" s="546">
        <f>G11</f>
        <v>78568</v>
      </c>
      <c r="G11" s="546">
        <f>L12+H11</f>
        <v>78568</v>
      </c>
      <c r="H11" s="546">
        <v>78568</v>
      </c>
      <c r="I11" s="38"/>
      <c r="J11" s="546"/>
      <c r="K11" s="74" t="s">
        <v>651</v>
      </c>
      <c r="L11" s="72"/>
      <c r="M11" s="546"/>
      <c r="N11" s="509" t="s">
        <v>785</v>
      </c>
    </row>
    <row r="12" spans="1:14" ht="9.75" customHeight="1">
      <c r="A12" s="651"/>
      <c r="B12" s="652"/>
      <c r="C12" s="513"/>
      <c r="D12" s="513"/>
      <c r="E12" s="507"/>
      <c r="F12" s="547"/>
      <c r="G12" s="547"/>
      <c r="H12" s="547"/>
      <c r="I12" s="38"/>
      <c r="J12" s="547"/>
      <c r="K12" s="74" t="s">
        <v>653</v>
      </c>
      <c r="L12" s="72"/>
      <c r="M12" s="547"/>
      <c r="N12" s="560"/>
    </row>
    <row r="13" spans="1:14" ht="9.75" customHeight="1">
      <c r="A13" s="651"/>
      <c r="B13" s="652"/>
      <c r="C13" s="545"/>
      <c r="D13" s="545"/>
      <c r="E13" s="508"/>
      <c r="F13" s="548"/>
      <c r="G13" s="548"/>
      <c r="H13" s="548"/>
      <c r="I13" s="38"/>
      <c r="J13" s="548"/>
      <c r="K13" s="74" t="s">
        <v>655</v>
      </c>
      <c r="L13" s="72"/>
      <c r="M13" s="548"/>
      <c r="N13" s="561"/>
    </row>
    <row r="14" spans="1:14" ht="10.5" customHeight="1">
      <c r="A14" s="613">
        <v>3</v>
      </c>
      <c r="B14" s="512">
        <v>600</v>
      </c>
      <c r="C14" s="512">
        <v>60014</v>
      </c>
      <c r="D14" s="512">
        <v>6050</v>
      </c>
      <c r="E14" s="516" t="s">
        <v>302</v>
      </c>
      <c r="F14" s="546">
        <f>G14</f>
        <v>3409126</v>
      </c>
      <c r="G14" s="546">
        <f>L14+L15+H14</f>
        <v>3409126</v>
      </c>
      <c r="H14" s="546">
        <v>852345</v>
      </c>
      <c r="I14" s="38"/>
      <c r="J14" s="546"/>
      <c r="K14" s="74" t="s">
        <v>651</v>
      </c>
      <c r="L14" s="72">
        <v>1704500</v>
      </c>
      <c r="M14" s="546"/>
      <c r="N14" s="509" t="s">
        <v>785</v>
      </c>
    </row>
    <row r="15" spans="1:14" ht="9.75" customHeight="1">
      <c r="A15" s="614"/>
      <c r="B15" s="513"/>
      <c r="C15" s="513"/>
      <c r="D15" s="513"/>
      <c r="E15" s="507"/>
      <c r="F15" s="547"/>
      <c r="G15" s="547"/>
      <c r="H15" s="547"/>
      <c r="I15" s="38"/>
      <c r="J15" s="547"/>
      <c r="K15" s="74" t="s">
        <v>653</v>
      </c>
      <c r="L15" s="72">
        <v>852281</v>
      </c>
      <c r="M15" s="547"/>
      <c r="N15" s="560"/>
    </row>
    <row r="16" spans="1:14" ht="9" customHeight="1">
      <c r="A16" s="615"/>
      <c r="B16" s="545"/>
      <c r="C16" s="545"/>
      <c r="D16" s="545"/>
      <c r="E16" s="508"/>
      <c r="F16" s="548"/>
      <c r="G16" s="548"/>
      <c r="H16" s="548"/>
      <c r="I16" s="38"/>
      <c r="J16" s="548"/>
      <c r="K16" s="74" t="s">
        <v>655</v>
      </c>
      <c r="L16" s="72"/>
      <c r="M16" s="548"/>
      <c r="N16" s="561"/>
    </row>
    <row r="17" spans="1:14" ht="9" customHeight="1">
      <c r="A17" s="613">
        <v>4</v>
      </c>
      <c r="B17" s="512">
        <v>600</v>
      </c>
      <c r="C17" s="512">
        <v>60014</v>
      </c>
      <c r="D17" s="512">
        <v>6050</v>
      </c>
      <c r="E17" s="516" t="s">
        <v>12</v>
      </c>
      <c r="F17" s="546">
        <f>G17</f>
        <v>1195007</v>
      </c>
      <c r="G17" s="546">
        <f>L17+L18+H17</f>
        <v>1195007</v>
      </c>
      <c r="H17" s="546">
        <v>298757</v>
      </c>
      <c r="I17" s="38"/>
      <c r="J17" s="546"/>
      <c r="K17" s="74" t="s">
        <v>651</v>
      </c>
      <c r="L17" s="72">
        <v>597500</v>
      </c>
      <c r="M17" s="546"/>
      <c r="N17" s="509" t="s">
        <v>785</v>
      </c>
    </row>
    <row r="18" spans="1:14" ht="9.75" customHeight="1">
      <c r="A18" s="614"/>
      <c r="B18" s="513"/>
      <c r="C18" s="513"/>
      <c r="D18" s="513"/>
      <c r="E18" s="507"/>
      <c r="F18" s="547"/>
      <c r="G18" s="547"/>
      <c r="H18" s="547"/>
      <c r="I18" s="38"/>
      <c r="J18" s="547"/>
      <c r="K18" s="74" t="s">
        <v>653</v>
      </c>
      <c r="L18" s="72">
        <v>298750</v>
      </c>
      <c r="M18" s="547"/>
      <c r="N18" s="560"/>
    </row>
    <row r="19" spans="1:14" ht="7.5" customHeight="1">
      <c r="A19" s="615"/>
      <c r="B19" s="545"/>
      <c r="C19" s="545"/>
      <c r="D19" s="545"/>
      <c r="E19" s="508"/>
      <c r="F19" s="548"/>
      <c r="G19" s="548"/>
      <c r="H19" s="548"/>
      <c r="I19" s="38"/>
      <c r="J19" s="548"/>
      <c r="K19" s="74" t="s">
        <v>655</v>
      </c>
      <c r="L19" s="72"/>
      <c r="M19" s="548"/>
      <c r="N19" s="561"/>
    </row>
    <row r="20" spans="1:14" ht="8.25" customHeight="1">
      <c r="A20" s="613">
        <v>5</v>
      </c>
      <c r="B20" s="512">
        <v>600</v>
      </c>
      <c r="C20" s="512">
        <v>60014</v>
      </c>
      <c r="D20" s="512">
        <v>6050</v>
      </c>
      <c r="E20" s="516" t="s">
        <v>300</v>
      </c>
      <c r="F20" s="546">
        <f>G20</f>
        <v>65000</v>
      </c>
      <c r="G20" s="546">
        <f>L21+H20</f>
        <v>65000</v>
      </c>
      <c r="H20" s="546">
        <v>65000</v>
      </c>
      <c r="I20" s="248"/>
      <c r="J20" s="546"/>
      <c r="K20" s="249" t="s">
        <v>651</v>
      </c>
      <c r="L20" s="250"/>
      <c r="M20" s="546"/>
      <c r="N20" s="509" t="s">
        <v>785</v>
      </c>
    </row>
    <row r="21" spans="1:14" ht="8.25" customHeight="1">
      <c r="A21" s="614"/>
      <c r="B21" s="513"/>
      <c r="C21" s="513"/>
      <c r="D21" s="513"/>
      <c r="E21" s="507"/>
      <c r="F21" s="547"/>
      <c r="G21" s="547"/>
      <c r="H21" s="547"/>
      <c r="I21" s="37"/>
      <c r="J21" s="547"/>
      <c r="K21" s="74" t="s">
        <v>653</v>
      </c>
      <c r="L21" s="70"/>
      <c r="M21" s="547"/>
      <c r="N21" s="560"/>
    </row>
    <row r="22" spans="1:14" ht="9" customHeight="1">
      <c r="A22" s="615"/>
      <c r="B22" s="545"/>
      <c r="C22" s="545"/>
      <c r="D22" s="545"/>
      <c r="E22" s="508"/>
      <c r="F22" s="548"/>
      <c r="G22" s="548"/>
      <c r="H22" s="548"/>
      <c r="I22" s="37"/>
      <c r="J22" s="548"/>
      <c r="K22" s="74" t="s">
        <v>655</v>
      </c>
      <c r="L22" s="70"/>
      <c r="M22" s="548"/>
      <c r="N22" s="561"/>
    </row>
    <row r="23" spans="1:14" ht="8.25" customHeight="1">
      <c r="A23" s="613">
        <v>6</v>
      </c>
      <c r="B23" s="512">
        <v>600</v>
      </c>
      <c r="C23" s="512">
        <v>60014</v>
      </c>
      <c r="D23" s="512">
        <v>6050</v>
      </c>
      <c r="E23" s="516" t="s">
        <v>303</v>
      </c>
      <c r="F23" s="546">
        <f>G23</f>
        <v>50000</v>
      </c>
      <c r="G23" s="546">
        <f>H23+J23+L23+L24+L25+M23</f>
        <v>50000</v>
      </c>
      <c r="H23" s="546">
        <v>50000</v>
      </c>
      <c r="I23" s="37"/>
      <c r="J23" s="546"/>
      <c r="K23" s="74" t="s">
        <v>651</v>
      </c>
      <c r="L23" s="70"/>
      <c r="M23" s="546"/>
      <c r="N23" s="509" t="s">
        <v>785</v>
      </c>
    </row>
    <row r="24" spans="1:14" ht="9" customHeight="1">
      <c r="A24" s="614"/>
      <c r="B24" s="513"/>
      <c r="C24" s="513"/>
      <c r="D24" s="513"/>
      <c r="E24" s="507"/>
      <c r="F24" s="547"/>
      <c r="G24" s="547"/>
      <c r="H24" s="547"/>
      <c r="I24" s="37"/>
      <c r="J24" s="547"/>
      <c r="K24" s="74" t="s">
        <v>653</v>
      </c>
      <c r="L24" s="70"/>
      <c r="M24" s="547"/>
      <c r="N24" s="560"/>
    </row>
    <row r="25" spans="1:14" ht="7.5" customHeight="1">
      <c r="A25" s="615"/>
      <c r="B25" s="545"/>
      <c r="C25" s="545"/>
      <c r="D25" s="545"/>
      <c r="E25" s="508"/>
      <c r="F25" s="548"/>
      <c r="G25" s="548"/>
      <c r="H25" s="548"/>
      <c r="I25" s="37"/>
      <c r="J25" s="548"/>
      <c r="K25" s="74" t="s">
        <v>655</v>
      </c>
      <c r="L25" s="70"/>
      <c r="M25" s="548"/>
      <c r="N25" s="561"/>
    </row>
    <row r="26" spans="1:14" ht="7.5" customHeight="1">
      <c r="A26" s="613">
        <v>8</v>
      </c>
      <c r="B26" s="512">
        <v>600</v>
      </c>
      <c r="C26" s="512">
        <v>60014</v>
      </c>
      <c r="D26" s="512">
        <v>6050</v>
      </c>
      <c r="E26" s="516" t="s">
        <v>688</v>
      </c>
      <c r="F26" s="546">
        <f>G26</f>
        <v>56494</v>
      </c>
      <c r="G26" s="546">
        <f>H26+L27</f>
        <v>56494</v>
      </c>
      <c r="H26" s="546">
        <v>28247</v>
      </c>
      <c r="I26" s="38"/>
      <c r="J26" s="546"/>
      <c r="K26" s="74" t="s">
        <v>651</v>
      </c>
      <c r="L26" s="72"/>
      <c r="M26" s="546"/>
      <c r="N26" s="509" t="s">
        <v>785</v>
      </c>
    </row>
    <row r="27" spans="1:14" ht="10.5" customHeight="1">
      <c r="A27" s="614"/>
      <c r="B27" s="513"/>
      <c r="C27" s="513"/>
      <c r="D27" s="513"/>
      <c r="E27" s="507"/>
      <c r="F27" s="547"/>
      <c r="G27" s="547"/>
      <c r="H27" s="547"/>
      <c r="I27" s="38"/>
      <c r="J27" s="547"/>
      <c r="K27" s="74" t="s">
        <v>653</v>
      </c>
      <c r="L27" s="72">
        <v>28247</v>
      </c>
      <c r="M27" s="547"/>
      <c r="N27" s="560"/>
    </row>
    <row r="28" spans="1:14" ht="7.5" customHeight="1">
      <c r="A28" s="615"/>
      <c r="B28" s="545"/>
      <c r="C28" s="545"/>
      <c r="D28" s="545"/>
      <c r="E28" s="508"/>
      <c r="F28" s="548"/>
      <c r="G28" s="548"/>
      <c r="H28" s="548"/>
      <c r="I28" s="38"/>
      <c r="J28" s="548"/>
      <c r="K28" s="74" t="s">
        <v>655</v>
      </c>
      <c r="L28" s="72"/>
      <c r="M28" s="548"/>
      <c r="N28" s="561"/>
    </row>
    <row r="29" spans="1:14" ht="7.5" customHeight="1">
      <c r="A29" s="613">
        <v>9</v>
      </c>
      <c r="B29" s="512">
        <v>600</v>
      </c>
      <c r="C29" s="512">
        <v>60014</v>
      </c>
      <c r="D29" s="512">
        <v>6050</v>
      </c>
      <c r="E29" s="619" t="s">
        <v>689</v>
      </c>
      <c r="F29" s="616">
        <f>G29</f>
        <v>76956</v>
      </c>
      <c r="G29" s="616">
        <f>H29+L30</f>
        <v>76956</v>
      </c>
      <c r="H29" s="616">
        <v>40478</v>
      </c>
      <c r="I29" s="503"/>
      <c r="J29" s="616"/>
      <c r="K29" s="505" t="s">
        <v>651</v>
      </c>
      <c r="L29" s="504"/>
      <c r="M29" s="546"/>
      <c r="N29" s="509" t="s">
        <v>785</v>
      </c>
    </row>
    <row r="30" spans="1:14" ht="9.75" customHeight="1">
      <c r="A30" s="614"/>
      <c r="B30" s="513"/>
      <c r="C30" s="513"/>
      <c r="D30" s="513"/>
      <c r="E30" s="620"/>
      <c r="F30" s="617"/>
      <c r="G30" s="617"/>
      <c r="H30" s="617"/>
      <c r="I30" s="503"/>
      <c r="J30" s="617"/>
      <c r="K30" s="505" t="s">
        <v>653</v>
      </c>
      <c r="L30" s="504">
        <v>36478</v>
      </c>
      <c r="M30" s="547"/>
      <c r="N30" s="560"/>
    </row>
    <row r="31" spans="1:14" ht="7.5" customHeight="1">
      <c r="A31" s="615"/>
      <c r="B31" s="545"/>
      <c r="C31" s="545"/>
      <c r="D31" s="545"/>
      <c r="E31" s="621"/>
      <c r="F31" s="618"/>
      <c r="G31" s="618"/>
      <c r="H31" s="618"/>
      <c r="I31" s="503"/>
      <c r="J31" s="618"/>
      <c r="K31" s="505" t="s">
        <v>655</v>
      </c>
      <c r="L31" s="504"/>
      <c r="M31" s="548"/>
      <c r="N31" s="561"/>
    </row>
    <row r="32" spans="1:14" ht="7.5" customHeight="1">
      <c r="A32" s="613">
        <v>10</v>
      </c>
      <c r="B32" s="512">
        <v>600</v>
      </c>
      <c r="C32" s="512">
        <v>60014</v>
      </c>
      <c r="D32" s="512">
        <v>6050</v>
      </c>
      <c r="E32" s="516" t="s">
        <v>687</v>
      </c>
      <c r="F32" s="546">
        <f>G32</f>
        <v>45000</v>
      </c>
      <c r="G32" s="546">
        <f>H32</f>
        <v>45000</v>
      </c>
      <c r="H32" s="546">
        <v>45000</v>
      </c>
      <c r="I32" s="38"/>
      <c r="J32" s="546"/>
      <c r="K32" s="74" t="s">
        <v>651</v>
      </c>
      <c r="L32" s="72"/>
      <c r="M32" s="546"/>
      <c r="N32" s="509" t="s">
        <v>785</v>
      </c>
    </row>
    <row r="33" spans="1:14" ht="7.5" customHeight="1">
      <c r="A33" s="614"/>
      <c r="B33" s="513"/>
      <c r="C33" s="513"/>
      <c r="D33" s="513"/>
      <c r="E33" s="507"/>
      <c r="F33" s="547"/>
      <c r="G33" s="547"/>
      <c r="H33" s="547"/>
      <c r="I33" s="38"/>
      <c r="J33" s="547"/>
      <c r="K33" s="74" t="s">
        <v>653</v>
      </c>
      <c r="L33" s="72"/>
      <c r="M33" s="547"/>
      <c r="N33" s="560"/>
    </row>
    <row r="34" spans="1:14" ht="7.5" customHeight="1">
      <c r="A34" s="615"/>
      <c r="B34" s="545"/>
      <c r="C34" s="545"/>
      <c r="D34" s="545"/>
      <c r="E34" s="508"/>
      <c r="F34" s="548"/>
      <c r="G34" s="548"/>
      <c r="H34" s="548"/>
      <c r="I34" s="38"/>
      <c r="J34" s="548"/>
      <c r="K34" s="74" t="s">
        <v>655</v>
      </c>
      <c r="L34" s="72"/>
      <c r="M34" s="548"/>
      <c r="N34" s="561"/>
    </row>
    <row r="35" spans="1:14" ht="7.5" customHeight="1">
      <c r="A35" s="613">
        <v>11</v>
      </c>
      <c r="B35" s="512">
        <v>600</v>
      </c>
      <c r="C35" s="512">
        <v>60014</v>
      </c>
      <c r="D35" s="512">
        <v>6050</v>
      </c>
      <c r="E35" s="516" t="s">
        <v>409</v>
      </c>
      <c r="F35" s="546">
        <f>G35</f>
        <v>151440</v>
      </c>
      <c r="G35" s="546">
        <f>L36+H35</f>
        <v>151440</v>
      </c>
      <c r="H35" s="546">
        <v>75720</v>
      </c>
      <c r="I35" s="38"/>
      <c r="J35" s="546"/>
      <c r="K35" s="74" t="s">
        <v>651</v>
      </c>
      <c r="L35" s="72"/>
      <c r="M35" s="546"/>
      <c r="N35" s="509" t="s">
        <v>785</v>
      </c>
    </row>
    <row r="36" spans="1:14" ht="9.75" customHeight="1">
      <c r="A36" s="614"/>
      <c r="B36" s="513"/>
      <c r="C36" s="513"/>
      <c r="D36" s="513"/>
      <c r="E36" s="507"/>
      <c r="F36" s="547"/>
      <c r="G36" s="547"/>
      <c r="H36" s="547"/>
      <c r="I36" s="38"/>
      <c r="J36" s="547"/>
      <c r="K36" s="74" t="s">
        <v>653</v>
      </c>
      <c r="L36" s="72">
        <v>75720</v>
      </c>
      <c r="M36" s="547"/>
      <c r="N36" s="560"/>
    </row>
    <row r="37" spans="1:14" ht="9.75" customHeight="1">
      <c r="A37" s="615"/>
      <c r="B37" s="545"/>
      <c r="C37" s="545"/>
      <c r="D37" s="545"/>
      <c r="E37" s="508"/>
      <c r="F37" s="548"/>
      <c r="G37" s="548"/>
      <c r="H37" s="548"/>
      <c r="I37" s="38"/>
      <c r="J37" s="548"/>
      <c r="K37" s="74" t="s">
        <v>655</v>
      </c>
      <c r="L37" s="72"/>
      <c r="M37" s="548"/>
      <c r="N37" s="561"/>
    </row>
    <row r="38" spans="1:14" ht="7.5" customHeight="1">
      <c r="A38" s="613">
        <v>12</v>
      </c>
      <c r="B38" s="512">
        <v>600</v>
      </c>
      <c r="C38" s="512">
        <v>60014</v>
      </c>
      <c r="D38" s="512">
        <v>6050</v>
      </c>
      <c r="E38" s="516" t="s">
        <v>690</v>
      </c>
      <c r="F38" s="546">
        <f>G38</f>
        <v>160000</v>
      </c>
      <c r="G38" s="546">
        <f>H38</f>
        <v>160000</v>
      </c>
      <c r="H38" s="546">
        <v>160000</v>
      </c>
      <c r="I38" s="38"/>
      <c r="J38" s="546"/>
      <c r="K38" s="74" t="s">
        <v>651</v>
      </c>
      <c r="L38" s="72"/>
      <c r="M38" s="546"/>
      <c r="N38" s="509" t="s">
        <v>785</v>
      </c>
    </row>
    <row r="39" spans="1:14" ht="7.5" customHeight="1">
      <c r="A39" s="614"/>
      <c r="B39" s="513"/>
      <c r="C39" s="513"/>
      <c r="D39" s="513"/>
      <c r="E39" s="507"/>
      <c r="F39" s="547"/>
      <c r="G39" s="547"/>
      <c r="H39" s="547"/>
      <c r="I39" s="38"/>
      <c r="J39" s="547"/>
      <c r="K39" s="74" t="s">
        <v>653</v>
      </c>
      <c r="L39" s="72"/>
      <c r="M39" s="547"/>
      <c r="N39" s="560"/>
    </row>
    <row r="40" spans="1:14" ht="7.5" customHeight="1">
      <c r="A40" s="615"/>
      <c r="B40" s="545"/>
      <c r="C40" s="545"/>
      <c r="D40" s="545"/>
      <c r="E40" s="508"/>
      <c r="F40" s="548"/>
      <c r="G40" s="548"/>
      <c r="H40" s="548"/>
      <c r="I40" s="38"/>
      <c r="J40" s="548"/>
      <c r="K40" s="74" t="s">
        <v>655</v>
      </c>
      <c r="L40" s="72"/>
      <c r="M40" s="548"/>
      <c r="N40" s="561"/>
    </row>
    <row r="41" spans="1:14" ht="8.25" customHeight="1">
      <c r="A41" s="613">
        <v>13</v>
      </c>
      <c r="B41" s="512">
        <v>600</v>
      </c>
      <c r="C41" s="512">
        <v>60014</v>
      </c>
      <c r="D41" s="512">
        <v>6060</v>
      </c>
      <c r="E41" s="516" t="s">
        <v>410</v>
      </c>
      <c r="F41" s="546">
        <f>G41</f>
        <v>292068</v>
      </c>
      <c r="G41" s="546">
        <f>H41+J41+L41+L42+L43+M41</f>
        <v>292068</v>
      </c>
      <c r="H41" s="546">
        <v>132068</v>
      </c>
      <c r="I41" s="37"/>
      <c r="J41" s="546"/>
      <c r="K41" s="74" t="s">
        <v>651</v>
      </c>
      <c r="L41" s="70"/>
      <c r="M41" s="546"/>
      <c r="N41" s="509" t="s">
        <v>785</v>
      </c>
    </row>
    <row r="42" spans="1:14" ht="9.75" customHeight="1">
      <c r="A42" s="614"/>
      <c r="B42" s="513"/>
      <c r="C42" s="513"/>
      <c r="D42" s="513"/>
      <c r="E42" s="507"/>
      <c r="F42" s="547"/>
      <c r="G42" s="547"/>
      <c r="H42" s="547"/>
      <c r="I42" s="37"/>
      <c r="J42" s="547"/>
      <c r="K42" s="74" t="s">
        <v>653</v>
      </c>
      <c r="L42" s="70">
        <v>160000</v>
      </c>
      <c r="M42" s="547"/>
      <c r="N42" s="560"/>
    </row>
    <row r="43" spans="1:14" ht="9" customHeight="1">
      <c r="A43" s="615"/>
      <c r="B43" s="545"/>
      <c r="C43" s="545"/>
      <c r="D43" s="545"/>
      <c r="E43" s="508"/>
      <c r="F43" s="548"/>
      <c r="G43" s="548"/>
      <c r="H43" s="548"/>
      <c r="I43" s="37"/>
      <c r="J43" s="548"/>
      <c r="K43" s="74" t="s">
        <v>655</v>
      </c>
      <c r="L43" s="70"/>
      <c r="M43" s="548"/>
      <c r="N43" s="561"/>
    </row>
    <row r="44" spans="1:14" ht="8.25" customHeight="1">
      <c r="A44" s="613">
        <v>14</v>
      </c>
      <c r="B44" s="512">
        <v>801</v>
      </c>
      <c r="C44" s="512">
        <v>80130</v>
      </c>
      <c r="D44" s="512">
        <v>6050</v>
      </c>
      <c r="E44" s="516" t="s">
        <v>877</v>
      </c>
      <c r="F44" s="546">
        <f>G44</f>
        <v>198981</v>
      </c>
      <c r="G44" s="546">
        <f>H44+H46+J44+J45+J46+L44+L45+L46</f>
        <v>198981</v>
      </c>
      <c r="H44" s="546">
        <v>110697</v>
      </c>
      <c r="I44" s="37"/>
      <c r="J44" s="546"/>
      <c r="K44" s="74" t="s">
        <v>651</v>
      </c>
      <c r="L44" s="70"/>
      <c r="M44" s="546"/>
      <c r="N44" s="509" t="s">
        <v>224</v>
      </c>
    </row>
    <row r="45" spans="1:14" ht="10.5" customHeight="1">
      <c r="A45" s="614"/>
      <c r="B45" s="513"/>
      <c r="C45" s="513"/>
      <c r="D45" s="513"/>
      <c r="E45" s="507"/>
      <c r="F45" s="547"/>
      <c r="G45" s="547"/>
      <c r="H45" s="547"/>
      <c r="I45" s="37"/>
      <c r="J45" s="547"/>
      <c r="K45" s="74" t="s">
        <v>653</v>
      </c>
      <c r="L45" s="70"/>
      <c r="M45" s="547"/>
      <c r="N45" s="560"/>
    </row>
    <row r="46" spans="1:14" ht="12.75" customHeight="1">
      <c r="A46" s="615"/>
      <c r="B46" s="545"/>
      <c r="C46" s="545"/>
      <c r="D46" s="545"/>
      <c r="E46" s="508"/>
      <c r="F46" s="548"/>
      <c r="G46" s="548"/>
      <c r="H46" s="548"/>
      <c r="I46" s="37"/>
      <c r="J46" s="548"/>
      <c r="K46" s="74" t="s">
        <v>655</v>
      </c>
      <c r="L46" s="72">
        <v>88284</v>
      </c>
      <c r="M46" s="548"/>
      <c r="N46" s="561"/>
    </row>
    <row r="47" spans="1:14" ht="8.25" customHeight="1">
      <c r="A47" s="613">
        <v>15</v>
      </c>
      <c r="B47" s="512">
        <v>852</v>
      </c>
      <c r="C47" s="512">
        <v>85218</v>
      </c>
      <c r="D47" s="512">
        <v>6060</v>
      </c>
      <c r="E47" s="516" t="s">
        <v>992</v>
      </c>
      <c r="F47" s="546">
        <f>G47</f>
        <v>13000</v>
      </c>
      <c r="G47" s="546">
        <f>H47</f>
        <v>13000</v>
      </c>
      <c r="H47" s="546">
        <v>13000</v>
      </c>
      <c r="I47" s="248"/>
      <c r="J47" s="546"/>
      <c r="K47" s="249"/>
      <c r="L47" s="250"/>
      <c r="M47" s="546"/>
      <c r="N47" s="600" t="s">
        <v>995</v>
      </c>
    </row>
    <row r="48" spans="1:14" ht="8.25" customHeight="1">
      <c r="A48" s="614"/>
      <c r="B48" s="513"/>
      <c r="C48" s="513"/>
      <c r="D48" s="513"/>
      <c r="E48" s="507"/>
      <c r="F48" s="547"/>
      <c r="G48" s="547"/>
      <c r="H48" s="547"/>
      <c r="I48" s="37"/>
      <c r="J48" s="547"/>
      <c r="K48" s="74"/>
      <c r="L48" s="70"/>
      <c r="M48" s="547"/>
      <c r="N48" s="608"/>
    </row>
    <row r="49" spans="1:14" ht="8.25" customHeight="1">
      <c r="A49" s="615"/>
      <c r="B49" s="545"/>
      <c r="C49" s="545"/>
      <c r="D49" s="545"/>
      <c r="E49" s="508"/>
      <c r="F49" s="548"/>
      <c r="G49" s="548"/>
      <c r="H49" s="548"/>
      <c r="I49" s="37"/>
      <c r="J49" s="548"/>
      <c r="K49" s="74"/>
      <c r="L49" s="70"/>
      <c r="M49" s="548"/>
      <c r="N49" s="609"/>
    </row>
    <row r="50" spans="1:14" ht="11.25" customHeight="1">
      <c r="A50" s="613">
        <v>16</v>
      </c>
      <c r="B50" s="512">
        <v>854</v>
      </c>
      <c r="C50" s="512">
        <v>85406</v>
      </c>
      <c r="D50" s="512">
        <v>6050</v>
      </c>
      <c r="E50" s="516" t="s">
        <v>876</v>
      </c>
      <c r="F50" s="546">
        <f>G50</f>
        <v>123751</v>
      </c>
      <c r="G50" s="546">
        <f>M50+L50+L51+L52+J50+H50</f>
        <v>123751</v>
      </c>
      <c r="H50" s="546">
        <v>61876</v>
      </c>
      <c r="I50" s="37"/>
      <c r="J50" s="546">
        <v>0</v>
      </c>
      <c r="K50" s="74" t="s">
        <v>651</v>
      </c>
      <c r="L50" s="70"/>
      <c r="M50" s="546"/>
      <c r="N50" s="600" t="s">
        <v>411</v>
      </c>
    </row>
    <row r="51" spans="1:14" ht="9.75" customHeight="1">
      <c r="A51" s="614"/>
      <c r="B51" s="513"/>
      <c r="C51" s="513"/>
      <c r="D51" s="513"/>
      <c r="E51" s="507"/>
      <c r="F51" s="547"/>
      <c r="G51" s="547"/>
      <c r="H51" s="547"/>
      <c r="I51" s="37"/>
      <c r="J51" s="547"/>
      <c r="K51" s="74" t="s">
        <v>653</v>
      </c>
      <c r="L51" s="70"/>
      <c r="M51" s="547"/>
      <c r="N51" s="608"/>
    </row>
    <row r="52" spans="1:14" ht="13.5" customHeight="1" thickBot="1">
      <c r="A52" s="622"/>
      <c r="B52" s="513"/>
      <c r="C52" s="513"/>
      <c r="D52" s="513"/>
      <c r="E52" s="507"/>
      <c r="F52" s="547"/>
      <c r="G52" s="547"/>
      <c r="H52" s="547"/>
      <c r="I52" s="37"/>
      <c r="J52" s="547"/>
      <c r="K52" s="288" t="s">
        <v>655</v>
      </c>
      <c r="L52" s="70">
        <v>61875</v>
      </c>
      <c r="M52" s="547"/>
      <c r="N52" s="608"/>
    </row>
    <row r="53" spans="1:14" ht="26.25" customHeight="1" thickBot="1">
      <c r="A53" s="646" t="s">
        <v>789</v>
      </c>
      <c r="B53" s="647"/>
      <c r="C53" s="647"/>
      <c r="D53" s="647"/>
      <c r="E53" s="648"/>
      <c r="F53" s="289">
        <f>SUM(F8:F52)</f>
        <v>6394693</v>
      </c>
      <c r="G53" s="289">
        <f>SUM(G8:G52)</f>
        <v>6394693</v>
      </c>
      <c r="H53" s="289">
        <f>SUM(H8:H52)</f>
        <v>2151058</v>
      </c>
      <c r="I53" s="289">
        <f>SUM(I8:I52)</f>
        <v>0</v>
      </c>
      <c r="J53" s="289">
        <f>SUM(J8:J52)</f>
        <v>0</v>
      </c>
      <c r="K53" s="653">
        <f>SUM(L8:L52)</f>
        <v>4243635</v>
      </c>
      <c r="L53" s="654"/>
      <c r="M53" s="289"/>
      <c r="N53" s="290" t="s">
        <v>600</v>
      </c>
    </row>
    <row r="54" spans="1:15" ht="16.5" customHeight="1">
      <c r="A54" s="598" t="s">
        <v>487</v>
      </c>
      <c r="B54" s="598"/>
      <c r="C54" s="598"/>
      <c r="D54" s="598"/>
      <c r="E54" s="598"/>
      <c r="F54" s="598"/>
      <c r="G54" s="598"/>
      <c r="H54" s="20"/>
      <c r="I54" s="20"/>
      <c r="J54" s="20"/>
      <c r="K54" s="20"/>
      <c r="L54" s="20"/>
      <c r="M54" s="20"/>
      <c r="N54" s="20"/>
      <c r="O54" s="20"/>
    </row>
    <row r="55" spans="1:15" ht="12.75">
      <c r="A55" s="589" t="s">
        <v>125</v>
      </c>
      <c r="B55" s="589"/>
      <c r="C55" s="589"/>
      <c r="D55" s="589"/>
      <c r="E55" s="589"/>
      <c r="F55" s="589"/>
      <c r="G55" s="589"/>
      <c r="H55" s="20"/>
      <c r="I55" s="20"/>
      <c r="J55" s="597"/>
      <c r="K55" s="597"/>
      <c r="L55" s="597"/>
      <c r="M55" s="597"/>
      <c r="N55" s="597"/>
      <c r="O55" s="597"/>
    </row>
    <row r="56" spans="1:15" ht="12.75" customHeight="1">
      <c r="A56" s="655" t="s">
        <v>490</v>
      </c>
      <c r="B56" s="655"/>
      <c r="C56" s="655"/>
      <c r="D56" s="655"/>
      <c r="E56" s="655"/>
      <c r="F56" s="655"/>
      <c r="G56" s="655"/>
      <c r="H56" s="168"/>
      <c r="I56" s="168"/>
      <c r="J56" s="168"/>
      <c r="K56" s="168"/>
      <c r="L56" s="597"/>
      <c r="M56" s="597"/>
      <c r="N56" s="597"/>
      <c r="O56" s="40"/>
    </row>
    <row r="57" spans="1:15" ht="12.75">
      <c r="A57" s="589" t="s">
        <v>206</v>
      </c>
      <c r="B57" s="589"/>
      <c r="C57" s="589"/>
      <c r="D57" s="589"/>
      <c r="E57" s="20"/>
      <c r="F57" s="20"/>
      <c r="G57" s="20"/>
      <c r="H57" s="20"/>
      <c r="I57" s="20"/>
      <c r="J57" s="20"/>
      <c r="K57" s="20"/>
      <c r="L57" s="597"/>
      <c r="M57" s="597"/>
      <c r="N57" s="597"/>
      <c r="O57" s="20"/>
    </row>
    <row r="58" spans="2:13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ht="12" customHeight="1"/>
    <row r="60" ht="12.75" hidden="1"/>
    <row r="61" ht="18" customHeight="1"/>
  </sheetData>
  <mergeCells count="188">
    <mergeCell ref="N44:N46"/>
    <mergeCell ref="M44:M46"/>
    <mergeCell ref="G44:G46"/>
    <mergeCell ref="H44:H46"/>
    <mergeCell ref="J44:J46"/>
    <mergeCell ref="G35:G37"/>
    <mergeCell ref="H35:H37"/>
    <mergeCell ref="J35:J37"/>
    <mergeCell ref="M35:M37"/>
    <mergeCell ref="A35:A37"/>
    <mergeCell ref="B35:B37"/>
    <mergeCell ref="C35:C37"/>
    <mergeCell ref="D35:D37"/>
    <mergeCell ref="J23:J25"/>
    <mergeCell ref="M23:M25"/>
    <mergeCell ref="N23:N25"/>
    <mergeCell ref="E23:E25"/>
    <mergeCell ref="F23:F25"/>
    <mergeCell ref="G23:G25"/>
    <mergeCell ref="H23:H25"/>
    <mergeCell ref="A23:A25"/>
    <mergeCell ref="B23:B25"/>
    <mergeCell ref="C23:C25"/>
    <mergeCell ref="D23:D25"/>
    <mergeCell ref="H20:H22"/>
    <mergeCell ref="J20:J22"/>
    <mergeCell ref="M20:M22"/>
    <mergeCell ref="N20:N22"/>
    <mergeCell ref="J17:J19"/>
    <mergeCell ref="M17:M19"/>
    <mergeCell ref="N17:N19"/>
    <mergeCell ref="A20:A22"/>
    <mergeCell ref="B20:B22"/>
    <mergeCell ref="C20:C22"/>
    <mergeCell ref="D20:D22"/>
    <mergeCell ref="E20:E22"/>
    <mergeCell ref="F20:F22"/>
    <mergeCell ref="G20:G22"/>
    <mergeCell ref="M14:M16"/>
    <mergeCell ref="N14:N16"/>
    <mergeCell ref="A17:A19"/>
    <mergeCell ref="B17:B19"/>
    <mergeCell ref="C17:C19"/>
    <mergeCell ref="D17:D19"/>
    <mergeCell ref="E17:E19"/>
    <mergeCell ref="F17:F19"/>
    <mergeCell ref="G17:G19"/>
    <mergeCell ref="H17:H19"/>
    <mergeCell ref="N11:N13"/>
    <mergeCell ref="A14:A16"/>
    <mergeCell ref="B14:B16"/>
    <mergeCell ref="C14:C16"/>
    <mergeCell ref="D14:D16"/>
    <mergeCell ref="E14:E16"/>
    <mergeCell ref="F14:F16"/>
    <mergeCell ref="G14:G16"/>
    <mergeCell ref="H14:H16"/>
    <mergeCell ref="J14:J16"/>
    <mergeCell ref="G11:G13"/>
    <mergeCell ref="H11:H13"/>
    <mergeCell ref="J11:J13"/>
    <mergeCell ref="M11:M13"/>
    <mergeCell ref="C11:C13"/>
    <mergeCell ref="D11:D13"/>
    <mergeCell ref="E11:E13"/>
    <mergeCell ref="F11:F13"/>
    <mergeCell ref="L57:N57"/>
    <mergeCell ref="F50:F52"/>
    <mergeCell ref="N50:N52"/>
    <mergeCell ref="K53:L53"/>
    <mergeCell ref="J55:O55"/>
    <mergeCell ref="J50:J52"/>
    <mergeCell ref="M50:M52"/>
    <mergeCell ref="L56:N56"/>
    <mergeCell ref="H50:H52"/>
    <mergeCell ref="A56:G56"/>
    <mergeCell ref="A8:A10"/>
    <mergeCell ref="A53:E53"/>
    <mergeCell ref="B8:B10"/>
    <mergeCell ref="C8:C10"/>
    <mergeCell ref="D8:D10"/>
    <mergeCell ref="E8:E10"/>
    <mergeCell ref="C50:C52"/>
    <mergeCell ref="D50:D52"/>
    <mergeCell ref="A11:A13"/>
    <mergeCell ref="B11:B13"/>
    <mergeCell ref="J2:N2"/>
    <mergeCell ref="B4:B6"/>
    <mergeCell ref="C4:C6"/>
    <mergeCell ref="G4:M4"/>
    <mergeCell ref="F4:F6"/>
    <mergeCell ref="E4:E6"/>
    <mergeCell ref="G5:G6"/>
    <mergeCell ref="K6:L6"/>
    <mergeCell ref="A3:N3"/>
    <mergeCell ref="A4:A6"/>
    <mergeCell ref="N4:N6"/>
    <mergeCell ref="H5:M5"/>
    <mergeCell ref="D4:D6"/>
    <mergeCell ref="F8:F10"/>
    <mergeCell ref="G8:G10"/>
    <mergeCell ref="H8:H10"/>
    <mergeCell ref="J8:J10"/>
    <mergeCell ref="M8:M10"/>
    <mergeCell ref="N8:N10"/>
    <mergeCell ref="K7:L7"/>
    <mergeCell ref="A54:G54"/>
    <mergeCell ref="A55:G55"/>
    <mergeCell ref="A50:A52"/>
    <mergeCell ref="B50:B52"/>
    <mergeCell ref="D41:D43"/>
    <mergeCell ref="A57:D57"/>
    <mergeCell ref="E50:E52"/>
    <mergeCell ref="G50:G52"/>
    <mergeCell ref="B44:B46"/>
    <mergeCell ref="C44:C46"/>
    <mergeCell ref="D44:D46"/>
    <mergeCell ref="E44:E46"/>
    <mergeCell ref="F44:F46"/>
    <mergeCell ref="A41:A43"/>
    <mergeCell ref="N41:N43"/>
    <mergeCell ref="E41:E43"/>
    <mergeCell ref="F41:F43"/>
    <mergeCell ref="G41:G43"/>
    <mergeCell ref="H41:H43"/>
    <mergeCell ref="B32:B34"/>
    <mergeCell ref="A26:A28"/>
    <mergeCell ref="A29:A31"/>
    <mergeCell ref="B26:B28"/>
    <mergeCell ref="B29:B31"/>
    <mergeCell ref="B41:B43"/>
    <mergeCell ref="A38:A40"/>
    <mergeCell ref="A44:A46"/>
    <mergeCell ref="C26:C28"/>
    <mergeCell ref="C29:C31"/>
    <mergeCell ref="C32:C34"/>
    <mergeCell ref="C38:C40"/>
    <mergeCell ref="B38:B40"/>
    <mergeCell ref="A32:A34"/>
    <mergeCell ref="C41:C43"/>
    <mergeCell ref="D26:D28"/>
    <mergeCell ref="D29:D31"/>
    <mergeCell ref="E26:E28"/>
    <mergeCell ref="E29:E31"/>
    <mergeCell ref="D38:D40"/>
    <mergeCell ref="E32:E34"/>
    <mergeCell ref="E38:E40"/>
    <mergeCell ref="G32:G34"/>
    <mergeCell ref="G38:G40"/>
    <mergeCell ref="F32:F34"/>
    <mergeCell ref="F38:F40"/>
    <mergeCell ref="F35:F37"/>
    <mergeCell ref="E35:E37"/>
    <mergeCell ref="D32:D34"/>
    <mergeCell ref="G26:G28"/>
    <mergeCell ref="G29:G31"/>
    <mergeCell ref="F29:F31"/>
    <mergeCell ref="J26:J28"/>
    <mergeCell ref="J29:J31"/>
    <mergeCell ref="H26:H28"/>
    <mergeCell ref="H29:H31"/>
    <mergeCell ref="F26:F28"/>
    <mergeCell ref="H32:H34"/>
    <mergeCell ref="M47:M49"/>
    <mergeCell ref="J47:J49"/>
    <mergeCell ref="H38:H40"/>
    <mergeCell ref="J32:J34"/>
    <mergeCell ref="J38:J40"/>
    <mergeCell ref="M32:M34"/>
    <mergeCell ref="M38:M40"/>
    <mergeCell ref="J41:J43"/>
    <mergeCell ref="M41:M43"/>
    <mergeCell ref="N32:N34"/>
    <mergeCell ref="N38:N40"/>
    <mergeCell ref="M26:M28"/>
    <mergeCell ref="N26:N28"/>
    <mergeCell ref="N29:N31"/>
    <mergeCell ref="M29:M31"/>
    <mergeCell ref="N35:N37"/>
    <mergeCell ref="N47:N49"/>
    <mergeCell ref="A47:A49"/>
    <mergeCell ref="B47:B49"/>
    <mergeCell ref="C47:C49"/>
    <mergeCell ref="D47:D49"/>
    <mergeCell ref="E47:E49"/>
    <mergeCell ref="H47:H49"/>
    <mergeCell ref="G47:G49"/>
    <mergeCell ref="F47:F4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11"/>
  <sheetViews>
    <sheetView workbookViewId="0" topLeftCell="B1">
      <selection activeCell="A2" sqref="A2:P2"/>
    </sheetView>
  </sheetViews>
  <sheetFormatPr defaultColWidth="9.00390625" defaultRowHeight="12.75"/>
  <cols>
    <col min="1" max="1" width="4.75390625" style="251" customWidth="1"/>
    <col min="2" max="2" width="43.875" style="0" customWidth="1"/>
    <col min="3" max="3" width="10.875" style="0" customWidth="1"/>
    <col min="4" max="4" width="12.125" style="0" customWidth="1"/>
    <col min="5" max="5" width="10.875" style="0" customWidth="1"/>
    <col min="6" max="6" width="10.625" style="0" customWidth="1"/>
    <col min="7" max="7" width="10.25390625" style="0" customWidth="1"/>
    <col min="8" max="8" width="10.125" style="0" customWidth="1"/>
    <col min="11" max="11" width="9.75390625" style="0" customWidth="1"/>
    <col min="12" max="12" width="10.125" style="0" customWidth="1"/>
    <col min="13" max="13" width="17.00390625" style="0" customWidth="1"/>
    <col min="14" max="14" width="17.875" style="0" customWidth="1"/>
    <col min="16" max="16" width="10.75390625" style="0" customWidth="1"/>
  </cols>
  <sheetData>
    <row r="1" spans="1:16" ht="23.25" customHeight="1">
      <c r="A1" s="380"/>
      <c r="K1" s="667" t="s">
        <v>889</v>
      </c>
      <c r="L1" s="667"/>
      <c r="M1" s="667"/>
      <c r="N1" s="667"/>
      <c r="O1" s="667"/>
      <c r="P1" s="667"/>
    </row>
    <row r="2" spans="1:16" ht="15">
      <c r="A2" s="686" t="s">
        <v>493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</row>
    <row r="3" ht="9.75" customHeight="1" thickBot="1">
      <c r="A3" s="380"/>
    </row>
    <row r="4" spans="1:16" ht="12" customHeight="1">
      <c r="A4" s="678" t="s">
        <v>673</v>
      </c>
      <c r="B4" s="683" t="s">
        <v>765</v>
      </c>
      <c r="C4" s="683" t="s">
        <v>766</v>
      </c>
      <c r="D4" s="683" t="s">
        <v>500</v>
      </c>
      <c r="E4" s="684" t="s">
        <v>671</v>
      </c>
      <c r="F4" s="684"/>
      <c r="G4" s="684" t="s">
        <v>767</v>
      </c>
      <c r="H4" s="684"/>
      <c r="I4" s="684"/>
      <c r="J4" s="684"/>
      <c r="K4" s="684"/>
      <c r="L4" s="684"/>
      <c r="M4" s="684"/>
      <c r="N4" s="684"/>
      <c r="O4" s="684"/>
      <c r="P4" s="685"/>
    </row>
    <row r="5" spans="1:16" ht="12.75" customHeight="1">
      <c r="A5" s="679"/>
      <c r="B5" s="680"/>
      <c r="C5" s="680"/>
      <c r="D5" s="680"/>
      <c r="E5" s="680" t="s">
        <v>498</v>
      </c>
      <c r="F5" s="680" t="s">
        <v>768</v>
      </c>
      <c r="G5" s="689" t="s">
        <v>237</v>
      </c>
      <c r="H5" s="689"/>
      <c r="I5" s="689"/>
      <c r="J5" s="689"/>
      <c r="K5" s="689"/>
      <c r="L5" s="689"/>
      <c r="M5" s="689"/>
      <c r="N5" s="689"/>
      <c r="O5" s="689"/>
      <c r="P5" s="690"/>
    </row>
    <row r="6" spans="1:16" ht="12.75" customHeight="1">
      <c r="A6" s="679"/>
      <c r="B6" s="680"/>
      <c r="C6" s="680"/>
      <c r="D6" s="680"/>
      <c r="E6" s="680"/>
      <c r="F6" s="680"/>
      <c r="G6" s="680" t="s">
        <v>769</v>
      </c>
      <c r="H6" s="687" t="s">
        <v>770</v>
      </c>
      <c r="I6" s="687"/>
      <c r="J6" s="687"/>
      <c r="K6" s="687"/>
      <c r="L6" s="687"/>
      <c r="M6" s="687"/>
      <c r="N6" s="687"/>
      <c r="O6" s="687"/>
      <c r="P6" s="688"/>
    </row>
    <row r="7" spans="1:16" ht="12.75" customHeight="1">
      <c r="A7" s="679"/>
      <c r="B7" s="680"/>
      <c r="C7" s="680"/>
      <c r="D7" s="680"/>
      <c r="E7" s="680"/>
      <c r="F7" s="680"/>
      <c r="G7" s="680"/>
      <c r="H7" s="689" t="s">
        <v>771</v>
      </c>
      <c r="I7" s="689"/>
      <c r="J7" s="689"/>
      <c r="K7" s="689"/>
      <c r="L7" s="680" t="s">
        <v>768</v>
      </c>
      <c r="M7" s="680"/>
      <c r="N7" s="680"/>
      <c r="O7" s="680"/>
      <c r="P7" s="681"/>
    </row>
    <row r="8" spans="1:16" ht="12.75" customHeight="1">
      <c r="A8" s="679"/>
      <c r="B8" s="680"/>
      <c r="C8" s="680"/>
      <c r="D8" s="680"/>
      <c r="E8" s="680"/>
      <c r="F8" s="680"/>
      <c r="G8" s="680"/>
      <c r="H8" s="680" t="s">
        <v>772</v>
      </c>
      <c r="I8" s="682" t="s">
        <v>773</v>
      </c>
      <c r="J8" s="682"/>
      <c r="K8" s="682"/>
      <c r="L8" s="680" t="s">
        <v>774</v>
      </c>
      <c r="M8" s="680" t="s">
        <v>773</v>
      </c>
      <c r="N8" s="680"/>
      <c r="O8" s="680"/>
      <c r="P8" s="681"/>
    </row>
    <row r="9" spans="1:16" ht="33" customHeight="1">
      <c r="A9" s="679"/>
      <c r="B9" s="680"/>
      <c r="C9" s="680"/>
      <c r="D9" s="680"/>
      <c r="E9" s="680"/>
      <c r="F9" s="680"/>
      <c r="G9" s="680"/>
      <c r="H9" s="680"/>
      <c r="I9" s="73" t="s">
        <v>775</v>
      </c>
      <c r="J9" s="73" t="s">
        <v>776</v>
      </c>
      <c r="K9" s="73" t="s">
        <v>777</v>
      </c>
      <c r="L9" s="680"/>
      <c r="M9" s="73" t="s">
        <v>778</v>
      </c>
      <c r="N9" s="73" t="s">
        <v>775</v>
      </c>
      <c r="O9" s="73" t="s">
        <v>776</v>
      </c>
      <c r="P9" s="307" t="s">
        <v>777</v>
      </c>
    </row>
    <row r="10" spans="1:16" s="41" customFormat="1" ht="13.5" customHeight="1">
      <c r="A10" s="301">
        <v>1</v>
      </c>
      <c r="B10" s="424">
        <v>2</v>
      </c>
      <c r="C10" s="424">
        <v>3</v>
      </c>
      <c r="D10" s="424">
        <v>4</v>
      </c>
      <c r="E10" s="424">
        <v>5</v>
      </c>
      <c r="F10" s="424">
        <v>6</v>
      </c>
      <c r="G10" s="424">
        <v>7</v>
      </c>
      <c r="H10" s="424">
        <v>8</v>
      </c>
      <c r="I10" s="424">
        <v>9</v>
      </c>
      <c r="J10" s="424">
        <v>10</v>
      </c>
      <c r="K10" s="424">
        <v>11</v>
      </c>
      <c r="L10" s="424">
        <v>12</v>
      </c>
      <c r="M10" s="424">
        <v>13</v>
      </c>
      <c r="N10" s="424">
        <v>14</v>
      </c>
      <c r="O10" s="424">
        <v>15</v>
      </c>
      <c r="P10" s="429">
        <v>16</v>
      </c>
    </row>
    <row r="11" spans="1:16" s="41" customFormat="1" ht="15.75" customHeight="1">
      <c r="A11" s="383" t="s">
        <v>728</v>
      </c>
      <c r="B11" s="425" t="s">
        <v>494</v>
      </c>
      <c r="C11" s="426"/>
      <c r="D11" s="427">
        <f>D17+D28+D38+D48+D58+D68</f>
        <v>19119830</v>
      </c>
      <c r="E11" s="427">
        <f aca="true" t="shared" si="0" ref="E11:P11">E17+E28+E38+E48+E58+E68</f>
        <v>6741814</v>
      </c>
      <c r="F11" s="427">
        <f t="shared" si="0"/>
        <v>12378016</v>
      </c>
      <c r="G11" s="427">
        <f t="shared" si="0"/>
        <v>11356258</v>
      </c>
      <c r="H11" s="427">
        <f t="shared" si="0"/>
        <v>3883436</v>
      </c>
      <c r="I11" s="427">
        <f t="shared" si="0"/>
        <v>0</v>
      </c>
      <c r="J11" s="427">
        <f t="shared" si="0"/>
        <v>0</v>
      </c>
      <c r="K11" s="427">
        <f t="shared" si="0"/>
        <v>3883436</v>
      </c>
      <c r="L11" s="427">
        <f t="shared" si="0"/>
        <v>7472822</v>
      </c>
      <c r="M11" s="427">
        <f t="shared" si="0"/>
        <v>0</v>
      </c>
      <c r="N11" s="427">
        <f t="shared" si="0"/>
        <v>0</v>
      </c>
      <c r="O11" s="427">
        <f t="shared" si="0"/>
        <v>0</v>
      </c>
      <c r="P11" s="475">
        <f t="shared" si="0"/>
        <v>7472822</v>
      </c>
    </row>
    <row r="12" spans="1:16" s="6" customFormat="1" ht="17.25" customHeight="1">
      <c r="A12" s="658" t="s">
        <v>779</v>
      </c>
      <c r="B12" s="668" t="s">
        <v>33</v>
      </c>
      <c r="C12" s="668"/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69"/>
    </row>
    <row r="13" spans="1:16" s="6" customFormat="1" ht="12.75">
      <c r="A13" s="658"/>
      <c r="B13" s="674" t="s">
        <v>34</v>
      </c>
      <c r="C13" s="674"/>
      <c r="D13" s="674"/>
      <c r="E13" s="674"/>
      <c r="F13" s="674"/>
      <c r="G13" s="674"/>
      <c r="H13" s="674"/>
      <c r="I13" s="674"/>
      <c r="J13" s="674"/>
      <c r="K13" s="674"/>
      <c r="L13" s="674"/>
      <c r="M13" s="674"/>
      <c r="N13" s="674"/>
      <c r="O13" s="674"/>
      <c r="P13" s="675"/>
    </row>
    <row r="14" spans="1:16" s="6" customFormat="1" ht="12.75">
      <c r="A14" s="658"/>
      <c r="B14" s="670" t="s">
        <v>35</v>
      </c>
      <c r="C14" s="670"/>
      <c r="D14" s="670"/>
      <c r="E14" s="670"/>
      <c r="F14" s="670"/>
      <c r="G14" s="670"/>
      <c r="H14" s="670"/>
      <c r="I14" s="670"/>
      <c r="J14" s="670"/>
      <c r="K14" s="670"/>
      <c r="L14" s="670"/>
      <c r="M14" s="670"/>
      <c r="N14" s="670"/>
      <c r="O14" s="670"/>
      <c r="P14" s="671"/>
    </row>
    <row r="15" spans="1:16" s="6" customFormat="1" ht="12.75">
      <c r="A15" s="658"/>
      <c r="B15" s="676" t="s">
        <v>36</v>
      </c>
      <c r="C15" s="676"/>
      <c r="D15" s="676"/>
      <c r="E15" s="676"/>
      <c r="F15" s="676"/>
      <c r="G15" s="676"/>
      <c r="H15" s="676"/>
      <c r="I15" s="676"/>
      <c r="J15" s="676"/>
      <c r="K15" s="676"/>
      <c r="L15" s="676"/>
      <c r="M15" s="676"/>
      <c r="N15" s="676"/>
      <c r="O15" s="676"/>
      <c r="P15" s="677"/>
    </row>
    <row r="16" spans="1:16" s="6" customFormat="1" ht="12.75">
      <c r="A16" s="658"/>
      <c r="B16" s="670" t="s">
        <v>76</v>
      </c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1"/>
    </row>
    <row r="17" spans="1:16" s="6" customFormat="1" ht="12.75">
      <c r="A17" s="658"/>
      <c r="B17" s="255" t="s">
        <v>780</v>
      </c>
      <c r="C17" s="255" t="s">
        <v>37</v>
      </c>
      <c r="D17" s="358">
        <f>D18+D19+D22</f>
        <v>6061656</v>
      </c>
      <c r="E17" s="358">
        <f aca="true" t="shared" si="1" ref="E17:P17">E18+E19+E22</f>
        <v>3276487</v>
      </c>
      <c r="F17" s="358">
        <f t="shared" si="1"/>
        <v>2785169</v>
      </c>
      <c r="G17" s="358">
        <f t="shared" si="1"/>
        <v>2739478</v>
      </c>
      <c r="H17" s="358">
        <f t="shared" si="1"/>
        <v>1479318</v>
      </c>
      <c r="I17" s="358">
        <f t="shared" si="1"/>
        <v>0</v>
      </c>
      <c r="J17" s="358">
        <f t="shared" si="1"/>
        <v>0</v>
      </c>
      <c r="K17" s="358">
        <f t="shared" si="1"/>
        <v>1479318</v>
      </c>
      <c r="L17" s="358">
        <f t="shared" si="1"/>
        <v>1260160</v>
      </c>
      <c r="M17" s="358">
        <f t="shared" si="1"/>
        <v>0</v>
      </c>
      <c r="N17" s="358">
        <f t="shared" si="1"/>
        <v>0</v>
      </c>
      <c r="O17" s="358">
        <f t="shared" si="1"/>
        <v>0</v>
      </c>
      <c r="P17" s="381">
        <f t="shared" si="1"/>
        <v>1260160</v>
      </c>
    </row>
    <row r="18" spans="1:16" s="6" customFormat="1" ht="12.75">
      <c r="A18" s="658"/>
      <c r="B18" s="674" t="s">
        <v>38</v>
      </c>
      <c r="C18" s="674"/>
      <c r="D18" s="150">
        <f>E18+F18</f>
        <v>3092413</v>
      </c>
      <c r="E18" s="150">
        <v>1673095</v>
      </c>
      <c r="F18" s="150">
        <v>1419318</v>
      </c>
      <c r="G18" s="150"/>
      <c r="H18" s="150"/>
      <c r="I18" s="150"/>
      <c r="J18" s="150"/>
      <c r="K18" s="150"/>
      <c r="L18" s="150"/>
      <c r="M18" s="150"/>
      <c r="N18" s="150"/>
      <c r="O18" s="150"/>
      <c r="P18" s="294"/>
    </row>
    <row r="19" spans="1:16" s="6" customFormat="1" ht="12.75">
      <c r="A19" s="658"/>
      <c r="B19" s="359" t="s">
        <v>27</v>
      </c>
      <c r="C19" s="359"/>
      <c r="D19" s="360">
        <f>E19+F19</f>
        <v>2739478</v>
      </c>
      <c r="E19" s="360">
        <f>H19</f>
        <v>1479318</v>
      </c>
      <c r="F19" s="360">
        <f>L19</f>
        <v>1260160</v>
      </c>
      <c r="G19" s="360">
        <f>H19+L19</f>
        <v>2739478</v>
      </c>
      <c r="H19" s="360">
        <f>I19+J19+K19</f>
        <v>1479318</v>
      </c>
      <c r="I19" s="360"/>
      <c r="J19" s="360">
        <f>J20+J21</f>
        <v>0</v>
      </c>
      <c r="K19" s="360">
        <f>K20+K21</f>
        <v>1479318</v>
      </c>
      <c r="L19" s="360">
        <f>L20</f>
        <v>1260160</v>
      </c>
      <c r="M19" s="360"/>
      <c r="N19" s="360"/>
      <c r="O19" s="360"/>
      <c r="P19" s="188">
        <f>P20</f>
        <v>1260160</v>
      </c>
    </row>
    <row r="20" spans="1:16" s="6" customFormat="1" ht="15" customHeight="1">
      <c r="A20" s="658"/>
      <c r="B20" s="22" t="s">
        <v>39</v>
      </c>
      <c r="C20" s="357" t="s">
        <v>710</v>
      </c>
      <c r="D20" s="150">
        <f>E20+F20</f>
        <v>1260160</v>
      </c>
      <c r="E20" s="150">
        <f>H20</f>
        <v>0</v>
      </c>
      <c r="F20" s="150">
        <f>L20</f>
        <v>1260160</v>
      </c>
      <c r="G20" s="150">
        <f>H20+L20</f>
        <v>1260160</v>
      </c>
      <c r="H20" s="150">
        <f>K20</f>
        <v>0</v>
      </c>
      <c r="I20" s="150"/>
      <c r="J20" s="150"/>
      <c r="K20" s="150"/>
      <c r="L20" s="150">
        <f>P20</f>
        <v>1260160</v>
      </c>
      <c r="M20" s="150"/>
      <c r="N20" s="150"/>
      <c r="O20" s="150"/>
      <c r="P20" s="294">
        <v>1260160</v>
      </c>
    </row>
    <row r="21" spans="1:16" s="6" customFormat="1" ht="15" customHeight="1">
      <c r="A21" s="658"/>
      <c r="B21" s="22" t="s">
        <v>39</v>
      </c>
      <c r="C21" s="357" t="s">
        <v>40</v>
      </c>
      <c r="D21" s="150">
        <f>E21+F21</f>
        <v>1479318</v>
      </c>
      <c r="E21" s="150">
        <f>H21</f>
        <v>1479318</v>
      </c>
      <c r="F21" s="150">
        <f>L21</f>
        <v>0</v>
      </c>
      <c r="G21" s="150">
        <f>H21+L21</f>
        <v>1479318</v>
      </c>
      <c r="H21" s="150">
        <f>I21+J21+K21</f>
        <v>1479318</v>
      </c>
      <c r="I21" s="150"/>
      <c r="J21" s="150"/>
      <c r="K21" s="150">
        <v>1479318</v>
      </c>
      <c r="L21" s="150"/>
      <c r="M21" s="150"/>
      <c r="N21" s="150"/>
      <c r="O21" s="150"/>
      <c r="P21" s="294"/>
    </row>
    <row r="22" spans="1:16" s="6" customFormat="1" ht="12.75">
      <c r="A22" s="658"/>
      <c r="B22" s="357" t="s">
        <v>2</v>
      </c>
      <c r="C22" s="357"/>
      <c r="D22" s="150">
        <f>E22+F22</f>
        <v>229765</v>
      </c>
      <c r="E22" s="150">
        <v>124074</v>
      </c>
      <c r="F22" s="150">
        <v>105691</v>
      </c>
      <c r="G22" s="150"/>
      <c r="H22" s="150"/>
      <c r="I22" s="150"/>
      <c r="J22" s="150"/>
      <c r="K22" s="150"/>
      <c r="L22" s="150"/>
      <c r="M22" s="150"/>
      <c r="N22" s="150"/>
      <c r="O22" s="150"/>
      <c r="P22" s="294"/>
    </row>
    <row r="23" spans="1:16" s="6" customFormat="1" ht="18.75" customHeight="1">
      <c r="A23" s="658" t="s">
        <v>88</v>
      </c>
      <c r="B23" s="668" t="s">
        <v>33</v>
      </c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9"/>
    </row>
    <row r="24" spans="1:16" s="6" customFormat="1" ht="12.75">
      <c r="A24" s="658"/>
      <c r="B24" s="674" t="s">
        <v>34</v>
      </c>
      <c r="C24" s="674"/>
      <c r="D24" s="674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5"/>
    </row>
    <row r="25" spans="1:16" s="6" customFormat="1" ht="12.75">
      <c r="A25" s="658"/>
      <c r="B25" s="670" t="s">
        <v>41</v>
      </c>
      <c r="C25" s="670"/>
      <c r="D25" s="670"/>
      <c r="E25" s="670"/>
      <c r="F25" s="670"/>
      <c r="G25" s="670"/>
      <c r="H25" s="670"/>
      <c r="I25" s="670"/>
      <c r="J25" s="670"/>
      <c r="K25" s="670"/>
      <c r="L25" s="670"/>
      <c r="M25" s="670"/>
      <c r="N25" s="670"/>
      <c r="O25" s="670"/>
      <c r="P25" s="671"/>
    </row>
    <row r="26" spans="1:16" s="6" customFormat="1" ht="12.75">
      <c r="A26" s="658"/>
      <c r="B26" s="676" t="s">
        <v>42</v>
      </c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  <c r="O26" s="676"/>
      <c r="P26" s="677"/>
    </row>
    <row r="27" spans="1:16" s="6" customFormat="1" ht="12.75">
      <c r="A27" s="658"/>
      <c r="B27" s="670" t="s">
        <v>43</v>
      </c>
      <c r="C27" s="670"/>
      <c r="D27" s="670"/>
      <c r="E27" s="670"/>
      <c r="F27" s="670"/>
      <c r="G27" s="670"/>
      <c r="H27" s="670"/>
      <c r="I27" s="670"/>
      <c r="J27" s="670"/>
      <c r="K27" s="670"/>
      <c r="L27" s="670"/>
      <c r="M27" s="670"/>
      <c r="N27" s="670"/>
      <c r="O27" s="670"/>
      <c r="P27" s="671"/>
    </row>
    <row r="28" spans="1:16" s="6" customFormat="1" ht="15.75" customHeight="1">
      <c r="A28" s="658"/>
      <c r="B28" s="255" t="s">
        <v>780</v>
      </c>
      <c r="C28" s="255" t="s">
        <v>37</v>
      </c>
      <c r="D28" s="358">
        <f>D29+D30</f>
        <v>3372923</v>
      </c>
      <c r="E28" s="358">
        <f aca="true" t="shared" si="2" ref="E28:P28">E29+E30</f>
        <v>1045812</v>
      </c>
      <c r="F28" s="358">
        <f t="shared" si="2"/>
        <v>2327111</v>
      </c>
      <c r="G28" s="358">
        <f t="shared" si="2"/>
        <v>3061823</v>
      </c>
      <c r="H28" s="358">
        <f t="shared" si="2"/>
        <v>949066</v>
      </c>
      <c r="I28" s="358">
        <f t="shared" si="2"/>
        <v>0</v>
      </c>
      <c r="J28" s="358">
        <f t="shared" si="2"/>
        <v>0</v>
      </c>
      <c r="K28" s="358">
        <f t="shared" si="2"/>
        <v>949066</v>
      </c>
      <c r="L28" s="358">
        <f t="shared" si="2"/>
        <v>2112757</v>
      </c>
      <c r="M28" s="358">
        <f t="shared" si="2"/>
        <v>0</v>
      </c>
      <c r="N28" s="358">
        <f t="shared" si="2"/>
        <v>0</v>
      </c>
      <c r="O28" s="358">
        <f t="shared" si="2"/>
        <v>0</v>
      </c>
      <c r="P28" s="381">
        <f t="shared" si="2"/>
        <v>2112757</v>
      </c>
    </row>
    <row r="29" spans="1:16" s="6" customFormat="1" ht="12.75">
      <c r="A29" s="658"/>
      <c r="B29" s="674" t="s">
        <v>38</v>
      </c>
      <c r="C29" s="674"/>
      <c r="D29" s="150">
        <f>SUM(E29+F29)</f>
        <v>311100</v>
      </c>
      <c r="E29" s="150">
        <v>96746</v>
      </c>
      <c r="F29" s="150">
        <v>214354</v>
      </c>
      <c r="G29" s="150"/>
      <c r="H29" s="150"/>
      <c r="I29" s="150"/>
      <c r="J29" s="150"/>
      <c r="K29" s="150"/>
      <c r="L29" s="150"/>
      <c r="M29" s="150"/>
      <c r="N29" s="150"/>
      <c r="O29" s="150"/>
      <c r="P29" s="294"/>
    </row>
    <row r="30" spans="1:16" s="6" customFormat="1" ht="12.75">
      <c r="A30" s="658"/>
      <c r="B30" s="359" t="s">
        <v>27</v>
      </c>
      <c r="C30" s="359"/>
      <c r="D30" s="360">
        <f>E30+F30</f>
        <v>3061823</v>
      </c>
      <c r="E30" s="360">
        <f>H30</f>
        <v>949066</v>
      </c>
      <c r="F30" s="360">
        <f>L30</f>
        <v>2112757</v>
      </c>
      <c r="G30" s="360">
        <f>H30+L30</f>
        <v>3061823</v>
      </c>
      <c r="H30" s="360">
        <f>K30</f>
        <v>949066</v>
      </c>
      <c r="I30" s="360"/>
      <c r="J30" s="360"/>
      <c r="K30" s="360">
        <f>K31+K32</f>
        <v>949066</v>
      </c>
      <c r="L30" s="360">
        <f>L31</f>
        <v>2112757</v>
      </c>
      <c r="M30" s="360"/>
      <c r="N30" s="360"/>
      <c r="O30" s="360"/>
      <c r="P30" s="188">
        <f>P31</f>
        <v>2112757</v>
      </c>
    </row>
    <row r="31" spans="1:16" s="6" customFormat="1" ht="12.75" customHeight="1">
      <c r="A31" s="658"/>
      <c r="B31" s="22" t="s">
        <v>39</v>
      </c>
      <c r="C31" s="357" t="s">
        <v>710</v>
      </c>
      <c r="D31" s="150">
        <f>E31+F31</f>
        <v>2112757</v>
      </c>
      <c r="E31" s="150">
        <f>H31</f>
        <v>0</v>
      </c>
      <c r="F31" s="150">
        <f>L31</f>
        <v>2112757</v>
      </c>
      <c r="G31" s="150">
        <f>H31+L31</f>
        <v>2112757</v>
      </c>
      <c r="H31" s="150">
        <f>K31</f>
        <v>0</v>
      </c>
      <c r="I31" s="150"/>
      <c r="J31" s="150"/>
      <c r="K31" s="150"/>
      <c r="L31" s="150">
        <f>P31</f>
        <v>2112757</v>
      </c>
      <c r="M31" s="150"/>
      <c r="N31" s="150"/>
      <c r="O31" s="150"/>
      <c r="P31" s="294">
        <v>2112757</v>
      </c>
    </row>
    <row r="32" spans="1:16" s="6" customFormat="1" ht="12" customHeight="1">
      <c r="A32" s="658"/>
      <c r="B32" s="22" t="s">
        <v>39</v>
      </c>
      <c r="C32" s="357" t="s">
        <v>40</v>
      </c>
      <c r="D32" s="150">
        <f>E32+F32</f>
        <v>949066</v>
      </c>
      <c r="E32" s="150">
        <f>H32</f>
        <v>949066</v>
      </c>
      <c r="F32" s="150">
        <f>L32</f>
        <v>0</v>
      </c>
      <c r="G32" s="150">
        <f>H32+L32</f>
        <v>949066</v>
      </c>
      <c r="H32" s="150">
        <f>K32</f>
        <v>949066</v>
      </c>
      <c r="I32" s="150"/>
      <c r="J32" s="150"/>
      <c r="K32" s="150">
        <v>949066</v>
      </c>
      <c r="L32" s="150"/>
      <c r="M32" s="150"/>
      <c r="N32" s="150"/>
      <c r="O32" s="150"/>
      <c r="P32" s="294"/>
    </row>
    <row r="33" spans="1:16" s="6" customFormat="1" ht="16.5" customHeight="1">
      <c r="A33" s="658" t="s">
        <v>89</v>
      </c>
      <c r="B33" s="668" t="s">
        <v>33</v>
      </c>
      <c r="C33" s="668"/>
      <c r="D33" s="668"/>
      <c r="E33" s="668"/>
      <c r="F33" s="668"/>
      <c r="G33" s="668"/>
      <c r="H33" s="668"/>
      <c r="I33" s="668"/>
      <c r="J33" s="668"/>
      <c r="K33" s="668"/>
      <c r="L33" s="668"/>
      <c r="M33" s="668"/>
      <c r="N33" s="668"/>
      <c r="O33" s="668"/>
      <c r="P33" s="669"/>
    </row>
    <row r="34" spans="1:16" s="6" customFormat="1" ht="12.75">
      <c r="A34" s="658"/>
      <c r="B34" s="674" t="s">
        <v>34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674"/>
      <c r="P34" s="675"/>
    </row>
    <row r="35" spans="1:16" s="6" customFormat="1" ht="12.75">
      <c r="A35" s="658"/>
      <c r="B35" s="670" t="s">
        <v>35</v>
      </c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  <c r="P35" s="671"/>
    </row>
    <row r="36" spans="1:16" s="6" customFormat="1" ht="12.75">
      <c r="A36" s="658"/>
      <c r="B36" s="676" t="s">
        <v>78</v>
      </c>
      <c r="C36" s="676"/>
      <c r="D36" s="676"/>
      <c r="E36" s="676"/>
      <c r="F36" s="676"/>
      <c r="G36" s="676"/>
      <c r="H36" s="676"/>
      <c r="I36" s="676"/>
      <c r="J36" s="676"/>
      <c r="K36" s="676"/>
      <c r="L36" s="676"/>
      <c r="M36" s="676"/>
      <c r="N36" s="676"/>
      <c r="O36" s="676"/>
      <c r="P36" s="677"/>
    </row>
    <row r="37" spans="1:16" s="6" customFormat="1" ht="12.75">
      <c r="A37" s="658"/>
      <c r="B37" s="670" t="s">
        <v>84</v>
      </c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1"/>
    </row>
    <row r="38" spans="1:16" s="6" customFormat="1" ht="16.5" customHeight="1">
      <c r="A38" s="658"/>
      <c r="B38" s="255" t="s">
        <v>780</v>
      </c>
      <c r="C38" s="255" t="s">
        <v>37</v>
      </c>
      <c r="D38" s="371">
        <f>D39+D40+D43</f>
        <v>1521500</v>
      </c>
      <c r="E38" s="358">
        <f aca="true" t="shared" si="3" ref="E38:P38">E39+E40+E43</f>
        <v>502742</v>
      </c>
      <c r="F38" s="358">
        <f t="shared" si="3"/>
        <v>1018758</v>
      </c>
      <c r="G38" s="358">
        <f t="shared" si="3"/>
        <v>1360282</v>
      </c>
      <c r="H38" s="358">
        <f t="shared" si="3"/>
        <v>382473</v>
      </c>
      <c r="I38" s="358">
        <f t="shared" si="3"/>
        <v>0</v>
      </c>
      <c r="J38" s="358">
        <f t="shared" si="3"/>
        <v>0</v>
      </c>
      <c r="K38" s="358">
        <f t="shared" si="3"/>
        <v>382473</v>
      </c>
      <c r="L38" s="358">
        <f t="shared" si="3"/>
        <v>977809</v>
      </c>
      <c r="M38" s="358">
        <f t="shared" si="3"/>
        <v>0</v>
      </c>
      <c r="N38" s="358">
        <f t="shared" si="3"/>
        <v>0</v>
      </c>
      <c r="O38" s="358">
        <f t="shared" si="3"/>
        <v>0</v>
      </c>
      <c r="P38" s="381">
        <f t="shared" si="3"/>
        <v>977809</v>
      </c>
    </row>
    <row r="39" spans="1:16" s="6" customFormat="1" ht="12.75">
      <c r="A39" s="658"/>
      <c r="B39" s="674" t="s">
        <v>38</v>
      </c>
      <c r="C39" s="674"/>
      <c r="D39" s="150">
        <f>SUM(E39+F39)</f>
        <v>161218</v>
      </c>
      <c r="E39" s="150">
        <v>120269</v>
      </c>
      <c r="F39" s="150">
        <v>40949</v>
      </c>
      <c r="G39" s="150"/>
      <c r="H39" s="150"/>
      <c r="I39" s="150"/>
      <c r="J39" s="150"/>
      <c r="K39" s="150"/>
      <c r="L39" s="150"/>
      <c r="M39" s="150"/>
      <c r="N39" s="150"/>
      <c r="O39" s="150"/>
      <c r="P39" s="294"/>
    </row>
    <row r="40" spans="1:16" s="6" customFormat="1" ht="12.75">
      <c r="A40" s="658"/>
      <c r="B40" s="359" t="s">
        <v>27</v>
      </c>
      <c r="C40" s="359"/>
      <c r="D40" s="360">
        <f>E40+F40</f>
        <v>1360282</v>
      </c>
      <c r="E40" s="360">
        <f>H40</f>
        <v>382473</v>
      </c>
      <c r="F40" s="360">
        <f>L40</f>
        <v>977809</v>
      </c>
      <c r="G40" s="360">
        <f>H40+L40</f>
        <v>1360282</v>
      </c>
      <c r="H40" s="360">
        <f>K40</f>
        <v>382473</v>
      </c>
      <c r="I40" s="360"/>
      <c r="J40" s="360"/>
      <c r="K40" s="360">
        <f>K41+K42</f>
        <v>382473</v>
      </c>
      <c r="L40" s="360">
        <f>L41</f>
        <v>977809</v>
      </c>
      <c r="M40" s="360"/>
      <c r="N40" s="360"/>
      <c r="O40" s="360"/>
      <c r="P40" s="188">
        <f>P41</f>
        <v>977809</v>
      </c>
    </row>
    <row r="41" spans="1:16" s="6" customFormat="1" ht="12.75" customHeight="1">
      <c r="A41" s="658"/>
      <c r="B41" s="22" t="s">
        <v>39</v>
      </c>
      <c r="C41" s="357" t="s">
        <v>710</v>
      </c>
      <c r="D41" s="150">
        <f>E41+F41</f>
        <v>977809</v>
      </c>
      <c r="E41" s="150">
        <f>H41</f>
        <v>0</v>
      </c>
      <c r="F41" s="150">
        <f>L41</f>
        <v>977809</v>
      </c>
      <c r="G41" s="150">
        <f>H41+L41</f>
        <v>977809</v>
      </c>
      <c r="H41" s="150">
        <f>K41</f>
        <v>0</v>
      </c>
      <c r="I41" s="150"/>
      <c r="J41" s="150"/>
      <c r="K41" s="150"/>
      <c r="L41" s="150">
        <f>P41</f>
        <v>977809</v>
      </c>
      <c r="M41" s="150"/>
      <c r="N41" s="150"/>
      <c r="O41" s="150"/>
      <c r="P41" s="294">
        <v>977809</v>
      </c>
    </row>
    <row r="42" spans="1:16" s="6" customFormat="1" ht="18" customHeight="1">
      <c r="A42" s="658"/>
      <c r="B42" s="22" t="s">
        <v>39</v>
      </c>
      <c r="C42" s="357" t="s">
        <v>40</v>
      </c>
      <c r="D42" s="150">
        <f>E42+F42</f>
        <v>382473</v>
      </c>
      <c r="E42" s="150">
        <f>H42</f>
        <v>382473</v>
      </c>
      <c r="F42" s="150">
        <f>L42</f>
        <v>0</v>
      </c>
      <c r="G42" s="150">
        <f>H42+L42</f>
        <v>382473</v>
      </c>
      <c r="H42" s="150">
        <f>K42</f>
        <v>382473</v>
      </c>
      <c r="I42" s="150"/>
      <c r="J42" s="150"/>
      <c r="K42" s="150">
        <v>382473</v>
      </c>
      <c r="L42" s="150"/>
      <c r="M42" s="150"/>
      <c r="N42" s="150"/>
      <c r="O42" s="150"/>
      <c r="P42" s="294"/>
    </row>
    <row r="43" spans="1:16" s="6" customFormat="1" ht="12.75">
      <c r="A43" s="658"/>
      <c r="B43" s="357" t="s">
        <v>3</v>
      </c>
      <c r="C43" s="357"/>
      <c r="D43" s="150">
        <f>E43+F43</f>
        <v>0</v>
      </c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294"/>
    </row>
    <row r="44" spans="1:16" s="6" customFormat="1" ht="18" customHeight="1">
      <c r="A44" s="661" t="s">
        <v>90</v>
      </c>
      <c r="B44" s="668" t="s">
        <v>33</v>
      </c>
      <c r="C44" s="668"/>
      <c r="D44" s="668"/>
      <c r="E44" s="668"/>
      <c r="F44" s="668"/>
      <c r="G44" s="668"/>
      <c r="H44" s="668"/>
      <c r="I44" s="668"/>
      <c r="J44" s="668"/>
      <c r="K44" s="668"/>
      <c r="L44" s="668"/>
      <c r="M44" s="668"/>
      <c r="N44" s="668"/>
      <c r="O44" s="668"/>
      <c r="P44" s="669"/>
    </row>
    <row r="45" spans="1:16" s="6" customFormat="1" ht="12.75">
      <c r="A45" s="662"/>
      <c r="B45" s="670" t="s">
        <v>44</v>
      </c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1"/>
    </row>
    <row r="46" spans="1:16" s="6" customFormat="1" ht="12.75">
      <c r="A46" s="662"/>
      <c r="B46" s="670" t="s">
        <v>45</v>
      </c>
      <c r="C46" s="670"/>
      <c r="D46" s="670"/>
      <c r="E46" s="670"/>
      <c r="F46" s="670"/>
      <c r="G46" s="670"/>
      <c r="H46" s="670"/>
      <c r="I46" s="670"/>
      <c r="J46" s="670"/>
      <c r="K46" s="670"/>
      <c r="L46" s="670"/>
      <c r="M46" s="670"/>
      <c r="N46" s="670"/>
      <c r="O46" s="670"/>
      <c r="P46" s="671"/>
    </row>
    <row r="47" spans="1:16" s="6" customFormat="1" ht="12.75">
      <c r="A47" s="662"/>
      <c r="B47" s="672" t="s">
        <v>896</v>
      </c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3"/>
    </row>
    <row r="48" spans="1:16" s="6" customFormat="1" ht="16.5" customHeight="1">
      <c r="A48" s="662"/>
      <c r="B48" s="255" t="s">
        <v>780</v>
      </c>
      <c r="C48" s="255" t="s">
        <v>562</v>
      </c>
      <c r="D48" s="361">
        <f>D49+D50+D53</f>
        <v>1970432</v>
      </c>
      <c r="E48" s="361">
        <f aca="true" t="shared" si="4" ref="E48:P48">E49+E50+E53</f>
        <v>322510</v>
      </c>
      <c r="F48" s="361">
        <f t="shared" si="4"/>
        <v>1647922</v>
      </c>
      <c r="G48" s="361">
        <f t="shared" si="4"/>
        <v>520620</v>
      </c>
      <c r="H48" s="361">
        <f t="shared" si="4"/>
        <v>104358</v>
      </c>
      <c r="I48" s="361">
        <f t="shared" si="4"/>
        <v>0</v>
      </c>
      <c r="J48" s="361">
        <f t="shared" si="4"/>
        <v>0</v>
      </c>
      <c r="K48" s="361">
        <f t="shared" si="4"/>
        <v>104358</v>
      </c>
      <c r="L48" s="361">
        <f t="shared" si="4"/>
        <v>416262</v>
      </c>
      <c r="M48" s="361">
        <f t="shared" si="4"/>
        <v>0</v>
      </c>
      <c r="N48" s="361">
        <f t="shared" si="4"/>
        <v>0</v>
      </c>
      <c r="O48" s="361">
        <f t="shared" si="4"/>
        <v>0</v>
      </c>
      <c r="P48" s="362">
        <f t="shared" si="4"/>
        <v>416262</v>
      </c>
    </row>
    <row r="49" spans="1:16" s="6" customFormat="1" ht="12.75">
      <c r="A49" s="662"/>
      <c r="B49" s="23" t="s">
        <v>38</v>
      </c>
      <c r="C49" s="23"/>
      <c r="D49" s="80">
        <f>SUM(E49+F49)</f>
        <v>23000</v>
      </c>
      <c r="E49" s="80">
        <v>3450</v>
      </c>
      <c r="F49" s="80">
        <v>19550</v>
      </c>
      <c r="G49" s="80"/>
      <c r="H49" s="80"/>
      <c r="I49" s="80"/>
      <c r="J49" s="80"/>
      <c r="K49" s="80"/>
      <c r="L49" s="80"/>
      <c r="M49" s="80"/>
      <c r="N49" s="80"/>
      <c r="O49" s="80"/>
      <c r="P49" s="81"/>
    </row>
    <row r="50" spans="1:16" s="6" customFormat="1" ht="12.75">
      <c r="A50" s="662"/>
      <c r="B50" s="363" t="s">
        <v>27</v>
      </c>
      <c r="C50" s="24"/>
      <c r="D50" s="92">
        <f>SUM(E50+F50)</f>
        <v>520620</v>
      </c>
      <c r="E50" s="92">
        <f>E52</f>
        <v>104358</v>
      </c>
      <c r="F50" s="92">
        <f>F51</f>
        <v>416262</v>
      </c>
      <c r="G50" s="92">
        <f>G51+G52</f>
        <v>520620</v>
      </c>
      <c r="H50" s="92">
        <f>H52</f>
        <v>104358</v>
      </c>
      <c r="I50" s="92">
        <v>0</v>
      </c>
      <c r="J50" s="92">
        <v>0</v>
      </c>
      <c r="K50" s="92">
        <f>K52</f>
        <v>104358</v>
      </c>
      <c r="L50" s="92">
        <f>L51</f>
        <v>416262</v>
      </c>
      <c r="M50" s="92">
        <f>M51</f>
        <v>0</v>
      </c>
      <c r="N50" s="92">
        <f>N51</f>
        <v>0</v>
      </c>
      <c r="O50" s="92">
        <f>O51</f>
        <v>0</v>
      </c>
      <c r="P50" s="93">
        <f>P51</f>
        <v>416262</v>
      </c>
    </row>
    <row r="51" spans="1:16" s="6" customFormat="1" ht="12.75">
      <c r="A51" s="662"/>
      <c r="B51" s="22" t="s">
        <v>39</v>
      </c>
      <c r="C51" s="23" t="s">
        <v>710</v>
      </c>
      <c r="D51" s="169">
        <f>SUM(E51+F51)</f>
        <v>416262</v>
      </c>
      <c r="E51" s="80"/>
      <c r="F51" s="80">
        <f>G51</f>
        <v>416262</v>
      </c>
      <c r="G51" s="80">
        <f>L51</f>
        <v>416262</v>
      </c>
      <c r="H51" s="80"/>
      <c r="I51" s="80"/>
      <c r="J51" s="80"/>
      <c r="K51" s="80"/>
      <c r="L51" s="80">
        <f>P51</f>
        <v>416262</v>
      </c>
      <c r="M51" s="80"/>
      <c r="N51" s="80"/>
      <c r="O51" s="80"/>
      <c r="P51" s="81">
        <f>'Z 2 '!R311</f>
        <v>416262</v>
      </c>
    </row>
    <row r="52" spans="1:16" s="6" customFormat="1" ht="12.75">
      <c r="A52" s="662"/>
      <c r="B52" s="22" t="s">
        <v>39</v>
      </c>
      <c r="C52" s="23" t="s">
        <v>40</v>
      </c>
      <c r="D52" s="169">
        <f>SUM(E52+F52)</f>
        <v>104358</v>
      </c>
      <c r="E52" s="80">
        <f>G52</f>
        <v>104358</v>
      </c>
      <c r="F52" s="80"/>
      <c r="G52" s="80">
        <f>H52</f>
        <v>104358</v>
      </c>
      <c r="H52" s="80">
        <f>K52</f>
        <v>104358</v>
      </c>
      <c r="I52" s="80"/>
      <c r="J52" s="80"/>
      <c r="K52" s="80">
        <f>'Z 2 '!R312</f>
        <v>104358</v>
      </c>
      <c r="L52" s="80"/>
      <c r="M52" s="80"/>
      <c r="N52" s="80"/>
      <c r="O52" s="80"/>
      <c r="P52" s="81"/>
    </row>
    <row r="53" spans="1:16" s="6" customFormat="1" ht="12.75">
      <c r="A53" s="663"/>
      <c r="B53" s="357" t="s">
        <v>3</v>
      </c>
      <c r="C53" s="357"/>
      <c r="D53" s="169">
        <f>SUM(E53+F53)</f>
        <v>1426812</v>
      </c>
      <c r="E53" s="150">
        <v>214702</v>
      </c>
      <c r="F53" s="150">
        <v>1212110</v>
      </c>
      <c r="G53" s="150"/>
      <c r="H53" s="150"/>
      <c r="I53" s="150"/>
      <c r="J53" s="150"/>
      <c r="K53" s="150"/>
      <c r="L53" s="150"/>
      <c r="M53" s="150"/>
      <c r="N53" s="150"/>
      <c r="O53" s="150"/>
      <c r="P53" s="294"/>
    </row>
    <row r="54" spans="1:16" s="6" customFormat="1" ht="16.5" customHeight="1">
      <c r="A54" s="658" t="s">
        <v>91</v>
      </c>
      <c r="B54" s="668" t="s">
        <v>33</v>
      </c>
      <c r="C54" s="668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668"/>
      <c r="P54" s="669"/>
    </row>
    <row r="55" spans="1:16" s="6" customFormat="1" ht="12.75">
      <c r="A55" s="658"/>
      <c r="B55" s="670" t="s">
        <v>44</v>
      </c>
      <c r="C55" s="670"/>
      <c r="D55" s="670"/>
      <c r="E55" s="670"/>
      <c r="F55" s="670"/>
      <c r="G55" s="670"/>
      <c r="H55" s="670"/>
      <c r="I55" s="670"/>
      <c r="J55" s="670"/>
      <c r="K55" s="670"/>
      <c r="L55" s="670"/>
      <c r="M55" s="670"/>
      <c r="N55" s="670"/>
      <c r="O55" s="670"/>
      <c r="P55" s="671"/>
    </row>
    <row r="56" spans="1:16" s="6" customFormat="1" ht="12.75">
      <c r="A56" s="658"/>
      <c r="B56" s="670" t="s">
        <v>45</v>
      </c>
      <c r="C56" s="670"/>
      <c r="D56" s="670"/>
      <c r="E56" s="670"/>
      <c r="F56" s="670"/>
      <c r="G56" s="670"/>
      <c r="H56" s="670"/>
      <c r="I56" s="670"/>
      <c r="J56" s="670"/>
      <c r="K56" s="670"/>
      <c r="L56" s="670"/>
      <c r="M56" s="670"/>
      <c r="N56" s="670"/>
      <c r="O56" s="670"/>
      <c r="P56" s="671"/>
    </row>
    <row r="57" spans="1:16" s="6" customFormat="1" ht="12.75">
      <c r="A57" s="658"/>
      <c r="B57" s="672" t="s">
        <v>46</v>
      </c>
      <c r="C57" s="672"/>
      <c r="D57" s="672"/>
      <c r="E57" s="672"/>
      <c r="F57" s="672"/>
      <c r="G57" s="672"/>
      <c r="H57" s="672"/>
      <c r="I57" s="672"/>
      <c r="J57" s="672"/>
      <c r="K57" s="672"/>
      <c r="L57" s="672"/>
      <c r="M57" s="672"/>
      <c r="N57" s="672"/>
      <c r="O57" s="672"/>
      <c r="P57" s="673"/>
    </row>
    <row r="58" spans="1:16" s="6" customFormat="1" ht="16.5" customHeight="1">
      <c r="A58" s="658"/>
      <c r="B58" s="255" t="s">
        <v>780</v>
      </c>
      <c r="C58" s="255" t="s">
        <v>151</v>
      </c>
      <c r="D58" s="361">
        <f>D59+D60</f>
        <v>4607552</v>
      </c>
      <c r="E58" s="361">
        <f aca="true" t="shared" si="5" ref="E58:P58">E59+E60</f>
        <v>1276133</v>
      </c>
      <c r="F58" s="361">
        <f t="shared" si="5"/>
        <v>3331419</v>
      </c>
      <c r="G58" s="361">
        <f t="shared" si="5"/>
        <v>3315060</v>
      </c>
      <c r="H58" s="361">
        <f t="shared" si="5"/>
        <v>896422</v>
      </c>
      <c r="I58" s="361">
        <f t="shared" si="5"/>
        <v>0</v>
      </c>
      <c r="J58" s="361">
        <f t="shared" si="5"/>
        <v>0</v>
      </c>
      <c r="K58" s="361">
        <f t="shared" si="5"/>
        <v>896422</v>
      </c>
      <c r="L58" s="361">
        <f t="shared" si="5"/>
        <v>2418638</v>
      </c>
      <c r="M58" s="361">
        <f t="shared" si="5"/>
        <v>0</v>
      </c>
      <c r="N58" s="361">
        <f t="shared" si="5"/>
        <v>0</v>
      </c>
      <c r="O58" s="361">
        <f t="shared" si="5"/>
        <v>0</v>
      </c>
      <c r="P58" s="362">
        <f t="shared" si="5"/>
        <v>2418638</v>
      </c>
    </row>
    <row r="59" spans="1:16" s="6" customFormat="1" ht="12.75">
      <c r="A59" s="658"/>
      <c r="B59" s="23" t="s">
        <v>38</v>
      </c>
      <c r="C59" s="23"/>
      <c r="D59" s="80">
        <f>SUM(E59+F59)</f>
        <v>1292492</v>
      </c>
      <c r="E59" s="80">
        <v>379711</v>
      </c>
      <c r="F59" s="80">
        <v>912781</v>
      </c>
      <c r="G59" s="80"/>
      <c r="H59" s="80"/>
      <c r="I59" s="80"/>
      <c r="J59" s="80"/>
      <c r="K59" s="80"/>
      <c r="L59" s="80"/>
      <c r="M59" s="80"/>
      <c r="N59" s="80"/>
      <c r="O59" s="80"/>
      <c r="P59" s="81"/>
    </row>
    <row r="60" spans="1:16" s="6" customFormat="1" ht="12.75">
      <c r="A60" s="658"/>
      <c r="B60" s="363" t="s">
        <v>27</v>
      </c>
      <c r="C60" s="24"/>
      <c r="D60" s="92">
        <f>SUM(E60+F60)</f>
        <v>3315060</v>
      </c>
      <c r="E60" s="92">
        <f>E62</f>
        <v>896422</v>
      </c>
      <c r="F60" s="92">
        <f>F61</f>
        <v>2418638</v>
      </c>
      <c r="G60" s="92">
        <f>G61+G62</f>
        <v>3315060</v>
      </c>
      <c r="H60" s="92">
        <f>H62</f>
        <v>896422</v>
      </c>
      <c r="I60" s="92">
        <v>0</v>
      </c>
      <c r="J60" s="92">
        <v>0</v>
      </c>
      <c r="K60" s="92">
        <f>K62</f>
        <v>896422</v>
      </c>
      <c r="L60" s="92">
        <f>L61</f>
        <v>2418638</v>
      </c>
      <c r="M60" s="92">
        <f>M61</f>
        <v>0</v>
      </c>
      <c r="N60" s="92">
        <f>N61</f>
        <v>0</v>
      </c>
      <c r="O60" s="92">
        <f>O61</f>
        <v>0</v>
      </c>
      <c r="P60" s="93">
        <f>P61</f>
        <v>2418638</v>
      </c>
    </row>
    <row r="61" spans="1:16" s="6" customFormat="1" ht="15.75" customHeight="1">
      <c r="A61" s="658"/>
      <c r="B61" s="22" t="s">
        <v>39</v>
      </c>
      <c r="C61" s="23" t="s">
        <v>710</v>
      </c>
      <c r="D61" s="169">
        <f>SUM(E61+F61)</f>
        <v>2418638</v>
      </c>
      <c r="E61" s="80"/>
      <c r="F61" s="80">
        <f>G61</f>
        <v>2418638</v>
      </c>
      <c r="G61" s="80">
        <f>L61</f>
        <v>2418638</v>
      </c>
      <c r="H61" s="80"/>
      <c r="I61" s="80"/>
      <c r="J61" s="80"/>
      <c r="K61" s="80"/>
      <c r="L61" s="80">
        <f>P61</f>
        <v>2418638</v>
      </c>
      <c r="M61" s="80"/>
      <c r="N61" s="80"/>
      <c r="O61" s="80"/>
      <c r="P61" s="81">
        <v>2418638</v>
      </c>
    </row>
    <row r="62" spans="1:16" s="6" customFormat="1" ht="15.75" customHeight="1">
      <c r="A62" s="658"/>
      <c r="B62" s="22" t="s">
        <v>39</v>
      </c>
      <c r="C62" s="23" t="s">
        <v>40</v>
      </c>
      <c r="D62" s="169">
        <f>SUM(E62+F62)</f>
        <v>896422</v>
      </c>
      <c r="E62" s="80">
        <f>G62</f>
        <v>896422</v>
      </c>
      <c r="F62" s="80"/>
      <c r="G62" s="80">
        <f>H62</f>
        <v>896422</v>
      </c>
      <c r="H62" s="80">
        <f>K62</f>
        <v>896422</v>
      </c>
      <c r="I62" s="80"/>
      <c r="J62" s="80"/>
      <c r="K62" s="80">
        <v>896422</v>
      </c>
      <c r="L62" s="80"/>
      <c r="M62" s="80"/>
      <c r="N62" s="80"/>
      <c r="O62" s="80"/>
      <c r="P62" s="81"/>
    </row>
    <row r="63" spans="1:16" s="6" customFormat="1" ht="18" customHeight="1">
      <c r="A63" s="658" t="s">
        <v>884</v>
      </c>
      <c r="B63" s="668" t="s">
        <v>33</v>
      </c>
      <c r="C63" s="668"/>
      <c r="D63" s="668"/>
      <c r="E63" s="668"/>
      <c r="F63" s="668"/>
      <c r="G63" s="668"/>
      <c r="H63" s="668"/>
      <c r="I63" s="668"/>
      <c r="J63" s="668"/>
      <c r="K63" s="668"/>
      <c r="L63" s="668"/>
      <c r="M63" s="668"/>
      <c r="N63" s="668"/>
      <c r="O63" s="668"/>
      <c r="P63" s="669"/>
    </row>
    <row r="64" spans="1:16" s="6" customFormat="1" ht="12.75">
      <c r="A64" s="658"/>
      <c r="B64" s="674" t="s">
        <v>44</v>
      </c>
      <c r="C64" s="674"/>
      <c r="D64" s="674"/>
      <c r="E64" s="674"/>
      <c r="F64" s="674"/>
      <c r="G64" s="674"/>
      <c r="H64" s="674"/>
      <c r="I64" s="674"/>
      <c r="J64" s="674"/>
      <c r="K64" s="674"/>
      <c r="L64" s="674"/>
      <c r="M64" s="674"/>
      <c r="N64" s="674"/>
      <c r="O64" s="674"/>
      <c r="P64" s="675"/>
    </row>
    <row r="65" spans="1:16" s="6" customFormat="1" ht="12.75">
      <c r="A65" s="658"/>
      <c r="B65" s="670" t="s">
        <v>384</v>
      </c>
      <c r="C65" s="670"/>
      <c r="D65" s="670"/>
      <c r="E65" s="670"/>
      <c r="F65" s="670"/>
      <c r="G65" s="670"/>
      <c r="H65" s="670"/>
      <c r="I65" s="670"/>
      <c r="J65" s="670"/>
      <c r="K65" s="670"/>
      <c r="L65" s="670"/>
      <c r="M65" s="670"/>
      <c r="N65" s="670"/>
      <c r="O65" s="670"/>
      <c r="P65" s="671"/>
    </row>
    <row r="66" spans="1:16" s="6" customFormat="1" ht="12.75">
      <c r="A66" s="658"/>
      <c r="B66" s="676" t="s">
        <v>383</v>
      </c>
      <c r="C66" s="676"/>
      <c r="D66" s="676"/>
      <c r="E66" s="676"/>
      <c r="F66" s="676"/>
      <c r="G66" s="676"/>
      <c r="H66" s="676"/>
      <c r="I66" s="676"/>
      <c r="J66" s="676"/>
      <c r="K66" s="676"/>
      <c r="L66" s="676"/>
      <c r="M66" s="676"/>
      <c r="N66" s="676"/>
      <c r="O66" s="676"/>
      <c r="P66" s="677"/>
    </row>
    <row r="67" spans="1:16" s="6" customFormat="1" ht="12.75">
      <c r="A67" s="658"/>
      <c r="B67" s="670" t="s">
        <v>87</v>
      </c>
      <c r="C67" s="670"/>
      <c r="D67" s="670"/>
      <c r="E67" s="670"/>
      <c r="F67" s="670"/>
      <c r="G67" s="670"/>
      <c r="H67" s="670"/>
      <c r="I67" s="670"/>
      <c r="J67" s="670"/>
      <c r="K67" s="670"/>
      <c r="L67" s="670"/>
      <c r="M67" s="670"/>
      <c r="N67" s="670"/>
      <c r="O67" s="670"/>
      <c r="P67" s="671"/>
    </row>
    <row r="68" spans="1:16" s="6" customFormat="1" ht="16.5" customHeight="1">
      <c r="A68" s="658"/>
      <c r="B68" s="255" t="s">
        <v>780</v>
      </c>
      <c r="C68" s="255" t="s">
        <v>47</v>
      </c>
      <c r="D68" s="361">
        <f>D69+D70</f>
        <v>1585767</v>
      </c>
      <c r="E68" s="361">
        <f aca="true" t="shared" si="6" ref="E68:P68">E69+E70</f>
        <v>318130</v>
      </c>
      <c r="F68" s="361">
        <f t="shared" si="6"/>
        <v>1267637</v>
      </c>
      <c r="G68" s="361">
        <f t="shared" si="6"/>
        <v>358995</v>
      </c>
      <c r="H68" s="361">
        <f t="shared" si="6"/>
        <v>71799</v>
      </c>
      <c r="I68" s="361">
        <f t="shared" si="6"/>
        <v>0</v>
      </c>
      <c r="J68" s="361">
        <f t="shared" si="6"/>
        <v>0</v>
      </c>
      <c r="K68" s="361">
        <f t="shared" si="6"/>
        <v>71799</v>
      </c>
      <c r="L68" s="361">
        <f t="shared" si="6"/>
        <v>287196</v>
      </c>
      <c r="M68" s="361">
        <f t="shared" si="6"/>
        <v>0</v>
      </c>
      <c r="N68" s="361">
        <f t="shared" si="6"/>
        <v>0</v>
      </c>
      <c r="O68" s="361">
        <f t="shared" si="6"/>
        <v>0</v>
      </c>
      <c r="P68" s="362">
        <f t="shared" si="6"/>
        <v>287196</v>
      </c>
    </row>
    <row r="69" spans="1:16" s="6" customFormat="1" ht="12.75">
      <c r="A69" s="658"/>
      <c r="B69" s="674" t="s">
        <v>38</v>
      </c>
      <c r="C69" s="674"/>
      <c r="D69" s="150">
        <f>E69+F69</f>
        <v>1226772</v>
      </c>
      <c r="E69" s="150">
        <v>246331</v>
      </c>
      <c r="F69" s="150">
        <v>980441</v>
      </c>
      <c r="G69" s="364"/>
      <c r="H69" s="364"/>
      <c r="I69" s="364"/>
      <c r="J69" s="364"/>
      <c r="K69" s="364"/>
      <c r="L69" s="364"/>
      <c r="M69" s="364"/>
      <c r="N69" s="364"/>
      <c r="O69" s="364"/>
      <c r="P69" s="365"/>
    </row>
    <row r="70" spans="1:16" s="6" customFormat="1" ht="12.75">
      <c r="A70" s="658"/>
      <c r="B70" s="359" t="s">
        <v>27</v>
      </c>
      <c r="C70" s="359"/>
      <c r="D70" s="360">
        <f>D71+D72</f>
        <v>358995</v>
      </c>
      <c r="E70" s="360">
        <f aca="true" t="shared" si="7" ref="E70:P70">E71+E72</f>
        <v>71799</v>
      </c>
      <c r="F70" s="360">
        <f t="shared" si="7"/>
        <v>287196</v>
      </c>
      <c r="G70" s="360">
        <f t="shared" si="7"/>
        <v>358995</v>
      </c>
      <c r="H70" s="360">
        <f t="shared" si="7"/>
        <v>71799</v>
      </c>
      <c r="I70" s="360">
        <f t="shared" si="7"/>
        <v>0</v>
      </c>
      <c r="J70" s="360">
        <f t="shared" si="7"/>
        <v>0</v>
      </c>
      <c r="K70" s="360">
        <f t="shared" si="7"/>
        <v>71799</v>
      </c>
      <c r="L70" s="360">
        <f t="shared" si="7"/>
        <v>287196</v>
      </c>
      <c r="M70" s="360">
        <f t="shared" si="7"/>
        <v>0</v>
      </c>
      <c r="N70" s="360">
        <f t="shared" si="7"/>
        <v>0</v>
      </c>
      <c r="O70" s="360">
        <f t="shared" si="7"/>
        <v>0</v>
      </c>
      <c r="P70" s="188">
        <f t="shared" si="7"/>
        <v>287196</v>
      </c>
    </row>
    <row r="71" spans="1:16" s="6" customFormat="1" ht="15" customHeight="1">
      <c r="A71" s="658"/>
      <c r="B71" s="22" t="s">
        <v>39</v>
      </c>
      <c r="C71" s="357" t="s">
        <v>105</v>
      </c>
      <c r="D71" s="150">
        <f>E71+F71</f>
        <v>287196</v>
      </c>
      <c r="E71" s="150"/>
      <c r="F71" s="150">
        <f>L71</f>
        <v>287196</v>
      </c>
      <c r="G71" s="150">
        <f>H71+L71</f>
        <v>287196</v>
      </c>
      <c r="H71" s="150">
        <f>I71+J71+K71</f>
        <v>0</v>
      </c>
      <c r="I71" s="150"/>
      <c r="J71" s="150"/>
      <c r="K71" s="150"/>
      <c r="L71" s="150">
        <f>M71+N71+O71+P71</f>
        <v>287196</v>
      </c>
      <c r="M71" s="150"/>
      <c r="N71" s="150"/>
      <c r="O71" s="150"/>
      <c r="P71" s="294">
        <v>287196</v>
      </c>
    </row>
    <row r="72" spans="1:16" s="6" customFormat="1" ht="15.75" customHeight="1">
      <c r="A72" s="658"/>
      <c r="B72" s="22" t="s">
        <v>39</v>
      </c>
      <c r="C72" s="357" t="s">
        <v>40</v>
      </c>
      <c r="D72" s="150">
        <f>E72+F72</f>
        <v>71799</v>
      </c>
      <c r="E72" s="150">
        <f>H72</f>
        <v>71799</v>
      </c>
      <c r="F72" s="150"/>
      <c r="G72" s="150">
        <f>H72+L72</f>
        <v>71799</v>
      </c>
      <c r="H72" s="150">
        <f>I72+J72+K72</f>
        <v>71799</v>
      </c>
      <c r="I72" s="150"/>
      <c r="J72" s="150"/>
      <c r="K72" s="150">
        <v>71799</v>
      </c>
      <c r="L72" s="150">
        <f>M72+N72+O72+P72</f>
        <v>0</v>
      </c>
      <c r="M72" s="150"/>
      <c r="N72" s="150"/>
      <c r="O72" s="150"/>
      <c r="P72" s="294"/>
    </row>
    <row r="73" spans="1:16" s="6" customFormat="1" ht="19.5" customHeight="1">
      <c r="A73" s="430" t="s">
        <v>729</v>
      </c>
      <c r="B73" s="43" t="s">
        <v>499</v>
      </c>
      <c r="C73" s="43"/>
      <c r="D73" s="428">
        <f>D78+D85+D96+D105+D126+D148+D173+D196+D219+D240+D263+D278+D298+D314+D344+D363+D387+D411+D435+D468</f>
        <v>6209896</v>
      </c>
      <c r="E73" s="428">
        <f aca="true" t="shared" si="8" ref="E73:P73">E78+E85+E96+E105+E126+E148+E173+E196+E219+E240+E263+E278+E298+E314+E344+E363+E387+E411+E435+E468</f>
        <v>944582</v>
      </c>
      <c r="F73" s="428">
        <f t="shared" si="8"/>
        <v>5265314</v>
      </c>
      <c r="G73" s="428">
        <f t="shared" si="8"/>
        <v>3175555</v>
      </c>
      <c r="H73" s="428">
        <f t="shared" si="8"/>
        <v>478357</v>
      </c>
      <c r="I73" s="428">
        <f t="shared" si="8"/>
        <v>0</v>
      </c>
      <c r="J73" s="428">
        <f t="shared" si="8"/>
        <v>0</v>
      </c>
      <c r="K73" s="428">
        <f t="shared" si="8"/>
        <v>478357</v>
      </c>
      <c r="L73" s="428">
        <f t="shared" si="8"/>
        <v>2697198</v>
      </c>
      <c r="M73" s="428">
        <f t="shared" si="8"/>
        <v>0</v>
      </c>
      <c r="N73" s="428">
        <f t="shared" si="8"/>
        <v>0</v>
      </c>
      <c r="O73" s="428">
        <f t="shared" si="8"/>
        <v>0</v>
      </c>
      <c r="P73" s="205">
        <f t="shared" si="8"/>
        <v>2697198</v>
      </c>
    </row>
    <row r="74" spans="1:16" s="6" customFormat="1" ht="19.5" customHeight="1">
      <c r="A74" s="691" t="s">
        <v>496</v>
      </c>
      <c r="B74" s="668" t="s">
        <v>187</v>
      </c>
      <c r="C74" s="668"/>
      <c r="D74" s="668"/>
      <c r="E74" s="668"/>
      <c r="F74" s="668"/>
      <c r="G74" s="668"/>
      <c r="H74" s="668"/>
      <c r="I74" s="668"/>
      <c r="J74" s="668"/>
      <c r="K74" s="668"/>
      <c r="L74" s="668"/>
      <c r="M74" s="668"/>
      <c r="N74" s="668"/>
      <c r="O74" s="668"/>
      <c r="P74" s="669"/>
    </row>
    <row r="75" spans="1:16" s="6" customFormat="1" ht="19.5" customHeight="1">
      <c r="A75" s="691"/>
      <c r="B75" s="670" t="s">
        <v>186</v>
      </c>
      <c r="C75" s="670"/>
      <c r="D75" s="670"/>
      <c r="E75" s="670"/>
      <c r="F75" s="670"/>
      <c r="G75" s="670"/>
      <c r="H75" s="670"/>
      <c r="I75" s="670"/>
      <c r="J75" s="670"/>
      <c r="K75" s="670"/>
      <c r="L75" s="670"/>
      <c r="M75" s="670"/>
      <c r="N75" s="670"/>
      <c r="O75" s="670"/>
      <c r="P75" s="671"/>
    </row>
    <row r="76" spans="1:16" s="6" customFormat="1" ht="19.5" customHeight="1">
      <c r="A76" s="691"/>
      <c r="B76" s="670" t="s">
        <v>185</v>
      </c>
      <c r="C76" s="670"/>
      <c r="D76" s="670"/>
      <c r="E76" s="670"/>
      <c r="F76" s="670"/>
      <c r="G76" s="670"/>
      <c r="H76" s="670"/>
      <c r="I76" s="670"/>
      <c r="J76" s="670"/>
      <c r="K76" s="670"/>
      <c r="L76" s="670"/>
      <c r="M76" s="670"/>
      <c r="N76" s="670"/>
      <c r="O76" s="670"/>
      <c r="P76" s="671"/>
    </row>
    <row r="77" spans="1:16" s="6" customFormat="1" ht="19.5" customHeight="1">
      <c r="A77" s="691"/>
      <c r="B77" s="672" t="s">
        <v>184</v>
      </c>
      <c r="C77" s="672"/>
      <c r="D77" s="672"/>
      <c r="E77" s="672"/>
      <c r="F77" s="672"/>
      <c r="G77" s="672"/>
      <c r="H77" s="672"/>
      <c r="I77" s="672"/>
      <c r="J77" s="672"/>
      <c r="K77" s="672"/>
      <c r="L77" s="672"/>
      <c r="M77" s="672"/>
      <c r="N77" s="672"/>
      <c r="O77" s="672"/>
      <c r="P77" s="673"/>
    </row>
    <row r="78" spans="1:16" s="6" customFormat="1" ht="19.5" customHeight="1">
      <c r="A78" s="691"/>
      <c r="B78" s="255" t="s">
        <v>780</v>
      </c>
      <c r="C78" s="255" t="s">
        <v>299</v>
      </c>
      <c r="D78" s="361">
        <f>D79+D81</f>
        <v>1959</v>
      </c>
      <c r="E78" s="361">
        <f aca="true" t="shared" si="9" ref="E78:P78">E79+E81</f>
        <v>1959</v>
      </c>
      <c r="F78" s="361">
        <f t="shared" si="9"/>
        <v>0</v>
      </c>
      <c r="G78" s="361">
        <f t="shared" si="9"/>
        <v>1306</v>
      </c>
      <c r="H78" s="361">
        <f t="shared" si="9"/>
        <v>1306</v>
      </c>
      <c r="I78" s="361">
        <f t="shared" si="9"/>
        <v>0</v>
      </c>
      <c r="J78" s="361">
        <f t="shared" si="9"/>
        <v>0</v>
      </c>
      <c r="K78" s="361">
        <f t="shared" si="9"/>
        <v>1306</v>
      </c>
      <c r="L78" s="361">
        <f t="shared" si="9"/>
        <v>0</v>
      </c>
      <c r="M78" s="361">
        <f t="shared" si="9"/>
        <v>0</v>
      </c>
      <c r="N78" s="361">
        <f t="shared" si="9"/>
        <v>0</v>
      </c>
      <c r="O78" s="361">
        <f t="shared" si="9"/>
        <v>0</v>
      </c>
      <c r="P78" s="362">
        <f t="shared" si="9"/>
        <v>0</v>
      </c>
    </row>
    <row r="79" spans="1:16" s="6" customFormat="1" ht="17.25" customHeight="1">
      <c r="A79" s="691"/>
      <c r="B79" s="21" t="s">
        <v>27</v>
      </c>
      <c r="C79" s="24"/>
      <c r="D79" s="92">
        <f>SUM(D80:D80)</f>
        <v>1306</v>
      </c>
      <c r="E79" s="92">
        <f aca="true" t="shared" si="10" ref="E79:P79">SUM(E80:E80)</f>
        <v>1306</v>
      </c>
      <c r="F79" s="92">
        <f t="shared" si="10"/>
        <v>0</v>
      </c>
      <c r="G79" s="92">
        <f t="shared" si="10"/>
        <v>1306</v>
      </c>
      <c r="H79" s="92">
        <f t="shared" si="10"/>
        <v>1306</v>
      </c>
      <c r="I79" s="92">
        <f t="shared" si="10"/>
        <v>0</v>
      </c>
      <c r="J79" s="92">
        <f t="shared" si="10"/>
        <v>0</v>
      </c>
      <c r="K79" s="92">
        <f t="shared" si="10"/>
        <v>1306</v>
      </c>
      <c r="L79" s="92">
        <f t="shared" si="10"/>
        <v>0</v>
      </c>
      <c r="M79" s="92">
        <f t="shared" si="10"/>
        <v>0</v>
      </c>
      <c r="N79" s="92">
        <f t="shared" si="10"/>
        <v>0</v>
      </c>
      <c r="O79" s="92">
        <f t="shared" si="10"/>
        <v>0</v>
      </c>
      <c r="P79" s="93">
        <f t="shared" si="10"/>
        <v>0</v>
      </c>
    </row>
    <row r="80" spans="1:16" s="6" customFormat="1" ht="32.25" customHeight="1">
      <c r="A80" s="691"/>
      <c r="B80" s="22" t="s">
        <v>183</v>
      </c>
      <c r="C80" s="23" t="s">
        <v>182</v>
      </c>
      <c r="D80" s="153">
        <f>E80</f>
        <v>1306</v>
      </c>
      <c r="E80" s="153">
        <f>H80</f>
        <v>1306</v>
      </c>
      <c r="F80" s="153"/>
      <c r="G80" s="80">
        <f>H80</f>
        <v>1306</v>
      </c>
      <c r="H80" s="153">
        <f>K80</f>
        <v>1306</v>
      </c>
      <c r="I80" s="80"/>
      <c r="J80" s="80"/>
      <c r="K80" s="80">
        <f>'Z 2 '!G109</f>
        <v>1306</v>
      </c>
      <c r="L80" s="153"/>
      <c r="M80" s="80"/>
      <c r="N80" s="80"/>
      <c r="O80" s="80"/>
      <c r="P80" s="81"/>
    </row>
    <row r="81" spans="1:16" s="6" customFormat="1" ht="15.75" customHeight="1">
      <c r="A81" s="691"/>
      <c r="B81" s="366" t="s">
        <v>155</v>
      </c>
      <c r="C81" s="23"/>
      <c r="D81" s="153">
        <f>E81</f>
        <v>653</v>
      </c>
      <c r="E81" s="153">
        <v>653</v>
      </c>
      <c r="F81" s="153"/>
      <c r="G81" s="80"/>
      <c r="H81" s="153"/>
      <c r="I81" s="80"/>
      <c r="J81" s="80"/>
      <c r="K81" s="80"/>
      <c r="L81" s="153"/>
      <c r="M81" s="80"/>
      <c r="N81" s="80"/>
      <c r="O81" s="80"/>
      <c r="P81" s="81"/>
    </row>
    <row r="82" spans="1:16" s="6" customFormat="1" ht="18.75" customHeight="1">
      <c r="A82" s="658" t="s">
        <v>497</v>
      </c>
      <c r="B82" s="668" t="s">
        <v>295</v>
      </c>
      <c r="C82" s="668"/>
      <c r="D82" s="668"/>
      <c r="E82" s="668"/>
      <c r="F82" s="668"/>
      <c r="G82" s="668"/>
      <c r="H82" s="668"/>
      <c r="I82" s="668"/>
      <c r="J82" s="668"/>
      <c r="K82" s="668"/>
      <c r="L82" s="668"/>
      <c r="M82" s="668"/>
      <c r="N82" s="668"/>
      <c r="O82" s="668"/>
      <c r="P82" s="669"/>
    </row>
    <row r="83" spans="1:16" s="6" customFormat="1" ht="12.75">
      <c r="A83" s="658"/>
      <c r="B83" s="670" t="s">
        <v>294</v>
      </c>
      <c r="C83" s="670"/>
      <c r="D83" s="670"/>
      <c r="E83" s="670"/>
      <c r="F83" s="670"/>
      <c r="G83" s="670"/>
      <c r="H83" s="670"/>
      <c r="I83" s="670"/>
      <c r="J83" s="670"/>
      <c r="K83" s="670"/>
      <c r="L83" s="670"/>
      <c r="M83" s="670"/>
      <c r="N83" s="670"/>
      <c r="O83" s="670"/>
      <c r="P83" s="671"/>
    </row>
    <row r="84" spans="1:16" s="6" customFormat="1" ht="12.75">
      <c r="A84" s="658"/>
      <c r="B84" s="672" t="s">
        <v>385</v>
      </c>
      <c r="C84" s="672"/>
      <c r="D84" s="672"/>
      <c r="E84" s="672"/>
      <c r="F84" s="672"/>
      <c r="G84" s="672"/>
      <c r="H84" s="672"/>
      <c r="I84" s="672"/>
      <c r="J84" s="672"/>
      <c r="K84" s="672"/>
      <c r="L84" s="672"/>
      <c r="M84" s="672"/>
      <c r="N84" s="672"/>
      <c r="O84" s="672"/>
      <c r="P84" s="673"/>
    </row>
    <row r="85" spans="1:16" s="6" customFormat="1" ht="17.25" customHeight="1">
      <c r="A85" s="658"/>
      <c r="B85" s="255" t="s">
        <v>780</v>
      </c>
      <c r="C85" s="255" t="s">
        <v>304</v>
      </c>
      <c r="D85" s="361">
        <f>D86+D87</f>
        <v>906544</v>
      </c>
      <c r="E85" s="361">
        <f aca="true" t="shared" si="11" ref="E85:P85">E86+E87</f>
        <v>135982</v>
      </c>
      <c r="F85" s="361">
        <f t="shared" si="11"/>
        <v>770562</v>
      </c>
      <c r="G85" s="361">
        <f t="shared" si="11"/>
        <v>187000</v>
      </c>
      <c r="H85" s="361">
        <f t="shared" si="11"/>
        <v>28050</v>
      </c>
      <c r="I85" s="361">
        <f t="shared" si="11"/>
        <v>0</v>
      </c>
      <c r="J85" s="361">
        <f t="shared" si="11"/>
        <v>0</v>
      </c>
      <c r="K85" s="361">
        <f t="shared" si="11"/>
        <v>28050</v>
      </c>
      <c r="L85" s="361">
        <f t="shared" si="11"/>
        <v>158950</v>
      </c>
      <c r="M85" s="361">
        <f t="shared" si="11"/>
        <v>0</v>
      </c>
      <c r="N85" s="361">
        <f t="shared" si="11"/>
        <v>0</v>
      </c>
      <c r="O85" s="361">
        <f t="shared" si="11"/>
        <v>0</v>
      </c>
      <c r="P85" s="362">
        <f t="shared" si="11"/>
        <v>158950</v>
      </c>
    </row>
    <row r="86" spans="1:16" s="6" customFormat="1" ht="12.75">
      <c r="A86" s="658"/>
      <c r="B86" s="23" t="s">
        <v>495</v>
      </c>
      <c r="C86" s="23"/>
      <c r="D86" s="153">
        <f aca="true" t="shared" si="12" ref="D86:D91">E86+F86</f>
        <v>719544</v>
      </c>
      <c r="E86" s="153">
        <v>107932</v>
      </c>
      <c r="F86" s="153">
        <v>611612</v>
      </c>
      <c r="G86" s="80"/>
      <c r="H86" s="153"/>
      <c r="I86" s="80"/>
      <c r="J86" s="80"/>
      <c r="K86" s="80"/>
      <c r="L86" s="153"/>
      <c r="M86" s="80"/>
      <c r="N86" s="80"/>
      <c r="O86" s="80"/>
      <c r="P86" s="81"/>
    </row>
    <row r="87" spans="1:16" s="6" customFormat="1" ht="12.75">
      <c r="A87" s="658"/>
      <c r="B87" s="359" t="s">
        <v>27</v>
      </c>
      <c r="C87" s="340"/>
      <c r="D87" s="156">
        <f t="shared" si="12"/>
        <v>187000</v>
      </c>
      <c r="E87" s="156">
        <f>H87</f>
        <v>28050</v>
      </c>
      <c r="F87" s="156">
        <f>L87</f>
        <v>158950</v>
      </c>
      <c r="G87" s="92">
        <f>H87+L87</f>
        <v>187000</v>
      </c>
      <c r="H87" s="156">
        <f>K87</f>
        <v>28050</v>
      </c>
      <c r="I87" s="156">
        <f aca="true" t="shared" si="13" ref="I87:P87">SUM(I88:I91)</f>
        <v>0</v>
      </c>
      <c r="J87" s="156">
        <f t="shared" si="13"/>
        <v>0</v>
      </c>
      <c r="K87" s="156">
        <f t="shared" si="13"/>
        <v>28050</v>
      </c>
      <c r="L87" s="156">
        <f t="shared" si="13"/>
        <v>158950</v>
      </c>
      <c r="M87" s="156">
        <f t="shared" si="13"/>
        <v>0</v>
      </c>
      <c r="N87" s="156">
        <f t="shared" si="13"/>
        <v>0</v>
      </c>
      <c r="O87" s="156">
        <f t="shared" si="13"/>
        <v>0</v>
      </c>
      <c r="P87" s="295">
        <f t="shared" si="13"/>
        <v>158950</v>
      </c>
    </row>
    <row r="88" spans="1:16" s="6" customFormat="1" ht="12.75">
      <c r="A88" s="658"/>
      <c r="B88" s="22" t="s">
        <v>604</v>
      </c>
      <c r="C88" s="23" t="s">
        <v>126</v>
      </c>
      <c r="D88" s="153">
        <f t="shared" si="12"/>
        <v>24225</v>
      </c>
      <c r="E88" s="153">
        <f>H88</f>
        <v>0</v>
      </c>
      <c r="F88" s="153">
        <f>L88</f>
        <v>24225</v>
      </c>
      <c r="G88" s="80">
        <f>H88+L88</f>
        <v>24225</v>
      </c>
      <c r="H88" s="153">
        <f>K88</f>
        <v>0</v>
      </c>
      <c r="I88" s="80"/>
      <c r="J88" s="80"/>
      <c r="K88" s="80"/>
      <c r="L88" s="153">
        <f>M88+N88+O88+P88</f>
        <v>24225</v>
      </c>
      <c r="M88" s="80"/>
      <c r="N88" s="80"/>
      <c r="O88" s="80"/>
      <c r="P88" s="81">
        <f>'Z 2 '!M142</f>
        <v>24225</v>
      </c>
    </row>
    <row r="89" spans="1:16" s="6" customFormat="1" ht="12.75">
      <c r="A89" s="658"/>
      <c r="B89" s="22" t="s">
        <v>604</v>
      </c>
      <c r="C89" s="23" t="s">
        <v>127</v>
      </c>
      <c r="D89" s="153">
        <f t="shared" si="12"/>
        <v>4275</v>
      </c>
      <c r="E89" s="153">
        <f>H89</f>
        <v>4275</v>
      </c>
      <c r="F89" s="153">
        <f>L89</f>
        <v>0</v>
      </c>
      <c r="G89" s="80">
        <f>H89+L89</f>
        <v>4275</v>
      </c>
      <c r="H89" s="153">
        <f>K89</f>
        <v>4275</v>
      </c>
      <c r="I89" s="80"/>
      <c r="J89" s="80"/>
      <c r="K89" s="80">
        <f>'Z 2 '!M143</f>
        <v>4275</v>
      </c>
      <c r="L89" s="153">
        <f>M89+N89+O89+P89</f>
        <v>0</v>
      </c>
      <c r="M89" s="80"/>
      <c r="N89" s="80"/>
      <c r="O89" s="80"/>
      <c r="P89" s="81"/>
    </row>
    <row r="90" spans="1:16" s="6" customFormat="1" ht="12.75">
      <c r="A90" s="658"/>
      <c r="B90" s="22" t="s">
        <v>443</v>
      </c>
      <c r="C90" s="23" t="s">
        <v>128</v>
      </c>
      <c r="D90" s="153">
        <f t="shared" si="12"/>
        <v>134725</v>
      </c>
      <c r="E90" s="153">
        <f>H90</f>
        <v>0</v>
      </c>
      <c r="F90" s="153">
        <f>L90</f>
        <v>134725</v>
      </c>
      <c r="G90" s="80">
        <f>H90+L90</f>
        <v>134725</v>
      </c>
      <c r="H90" s="153">
        <f>K90</f>
        <v>0</v>
      </c>
      <c r="I90" s="80"/>
      <c r="J90" s="80"/>
      <c r="K90" s="80"/>
      <c r="L90" s="153">
        <f>M90+N90+O90+P90</f>
        <v>134725</v>
      </c>
      <c r="M90" s="80"/>
      <c r="N90" s="80"/>
      <c r="O90" s="80"/>
      <c r="P90" s="81">
        <f>'Z 2 '!M146</f>
        <v>134725</v>
      </c>
    </row>
    <row r="91" spans="1:16" s="6" customFormat="1" ht="12.75">
      <c r="A91" s="658"/>
      <c r="B91" s="22" t="s">
        <v>443</v>
      </c>
      <c r="C91" s="23" t="s">
        <v>129</v>
      </c>
      <c r="D91" s="153">
        <f t="shared" si="12"/>
        <v>23775</v>
      </c>
      <c r="E91" s="153">
        <f>H91</f>
        <v>23775</v>
      </c>
      <c r="F91" s="153">
        <f>L91</f>
        <v>0</v>
      </c>
      <c r="G91" s="80">
        <f>H91+L91</f>
        <v>23775</v>
      </c>
      <c r="H91" s="153">
        <f>K91</f>
        <v>23775</v>
      </c>
      <c r="I91" s="80"/>
      <c r="J91" s="80"/>
      <c r="K91" s="80">
        <f>'Z 2 '!M147</f>
        <v>23775</v>
      </c>
      <c r="L91" s="153">
        <f>M91+N91+O91+P91</f>
        <v>0</v>
      </c>
      <c r="M91" s="80"/>
      <c r="N91" s="80"/>
      <c r="O91" s="80"/>
      <c r="P91" s="81"/>
    </row>
    <row r="92" spans="1:16" s="6" customFormat="1" ht="13.5" customHeight="1">
      <c r="A92" s="658" t="s">
        <v>293</v>
      </c>
      <c r="B92" s="668" t="s">
        <v>48</v>
      </c>
      <c r="C92" s="668"/>
      <c r="D92" s="668"/>
      <c r="E92" s="668"/>
      <c r="F92" s="668"/>
      <c r="G92" s="668"/>
      <c r="H92" s="668"/>
      <c r="I92" s="668"/>
      <c r="J92" s="668"/>
      <c r="K92" s="668"/>
      <c r="L92" s="668"/>
      <c r="M92" s="668"/>
      <c r="N92" s="668"/>
      <c r="O92" s="668"/>
      <c r="P92" s="669"/>
    </row>
    <row r="93" spans="1:16" s="6" customFormat="1" ht="12.75">
      <c r="A93" s="658"/>
      <c r="B93" s="670" t="s">
        <v>49</v>
      </c>
      <c r="C93" s="670"/>
      <c r="D93" s="670"/>
      <c r="E93" s="670"/>
      <c r="F93" s="670"/>
      <c r="G93" s="670"/>
      <c r="H93" s="670"/>
      <c r="I93" s="670"/>
      <c r="J93" s="670"/>
      <c r="K93" s="670"/>
      <c r="L93" s="670"/>
      <c r="M93" s="670"/>
      <c r="N93" s="670"/>
      <c r="O93" s="670"/>
      <c r="P93" s="671"/>
    </row>
    <row r="94" spans="1:16" s="6" customFormat="1" ht="12.75">
      <c r="A94" s="658"/>
      <c r="B94" s="670" t="s">
        <v>50</v>
      </c>
      <c r="C94" s="670"/>
      <c r="D94" s="670"/>
      <c r="E94" s="670"/>
      <c r="F94" s="670"/>
      <c r="G94" s="670"/>
      <c r="H94" s="670"/>
      <c r="I94" s="670"/>
      <c r="J94" s="670"/>
      <c r="K94" s="670"/>
      <c r="L94" s="670"/>
      <c r="M94" s="670"/>
      <c r="N94" s="670"/>
      <c r="O94" s="670"/>
      <c r="P94" s="671"/>
    </row>
    <row r="95" spans="1:16" s="6" customFormat="1" ht="12.75">
      <c r="A95" s="658"/>
      <c r="B95" s="672" t="s">
        <v>386</v>
      </c>
      <c r="C95" s="672"/>
      <c r="D95" s="672"/>
      <c r="E95" s="672"/>
      <c r="F95" s="672"/>
      <c r="G95" s="672"/>
      <c r="H95" s="672"/>
      <c r="I95" s="672"/>
      <c r="J95" s="672"/>
      <c r="K95" s="672"/>
      <c r="L95" s="672"/>
      <c r="M95" s="672"/>
      <c r="N95" s="672"/>
      <c r="O95" s="672"/>
      <c r="P95" s="673"/>
    </row>
    <row r="96" spans="1:16" s="6" customFormat="1" ht="19.5" customHeight="1">
      <c r="A96" s="658"/>
      <c r="B96" s="255" t="s">
        <v>780</v>
      </c>
      <c r="C96" s="255" t="s">
        <v>304</v>
      </c>
      <c r="D96" s="361">
        <f>D97+D98+D100</f>
        <v>33633</v>
      </c>
      <c r="E96" s="361">
        <f aca="true" t="shared" si="14" ref="E96:P96">E97+E98+E100</f>
        <v>33633</v>
      </c>
      <c r="F96" s="361">
        <f t="shared" si="14"/>
        <v>0</v>
      </c>
      <c r="G96" s="361">
        <f t="shared" si="14"/>
        <v>18812</v>
      </c>
      <c r="H96" s="361">
        <f t="shared" si="14"/>
        <v>18812</v>
      </c>
      <c r="I96" s="361">
        <f t="shared" si="14"/>
        <v>0</v>
      </c>
      <c r="J96" s="361">
        <f t="shared" si="14"/>
        <v>0</v>
      </c>
      <c r="K96" s="361">
        <f t="shared" si="14"/>
        <v>18812</v>
      </c>
      <c r="L96" s="361">
        <f t="shared" si="14"/>
        <v>0</v>
      </c>
      <c r="M96" s="361">
        <f t="shared" si="14"/>
        <v>0</v>
      </c>
      <c r="N96" s="361">
        <f t="shared" si="14"/>
        <v>0</v>
      </c>
      <c r="O96" s="361">
        <f t="shared" si="14"/>
        <v>0</v>
      </c>
      <c r="P96" s="362">
        <f t="shared" si="14"/>
        <v>0</v>
      </c>
    </row>
    <row r="97" spans="1:16" s="6" customFormat="1" ht="12.75">
      <c r="A97" s="658"/>
      <c r="B97" s="370" t="s">
        <v>996</v>
      </c>
      <c r="C97" s="370"/>
      <c r="D97" s="153">
        <f>E97</f>
        <v>976</v>
      </c>
      <c r="E97" s="153">
        <v>976</v>
      </c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5"/>
    </row>
    <row r="98" spans="1:16" s="6" customFormat="1" ht="12.75">
      <c r="A98" s="658"/>
      <c r="B98" s="21" t="s">
        <v>27</v>
      </c>
      <c r="C98" s="24"/>
      <c r="D98" s="92">
        <f>SUM(D99:D99)</f>
        <v>18812</v>
      </c>
      <c r="E98" s="92">
        <f aca="true" t="shared" si="15" ref="E98:P98">SUM(E99:E99)</f>
        <v>18812</v>
      </c>
      <c r="F98" s="92">
        <f t="shared" si="15"/>
        <v>0</v>
      </c>
      <c r="G98" s="92">
        <f t="shared" si="15"/>
        <v>18812</v>
      </c>
      <c r="H98" s="92">
        <f t="shared" si="15"/>
        <v>18812</v>
      </c>
      <c r="I98" s="92">
        <f t="shared" si="15"/>
        <v>0</v>
      </c>
      <c r="J98" s="92">
        <f t="shared" si="15"/>
        <v>0</v>
      </c>
      <c r="K98" s="92">
        <f t="shared" si="15"/>
        <v>18812</v>
      </c>
      <c r="L98" s="92">
        <f t="shared" si="15"/>
        <v>0</v>
      </c>
      <c r="M98" s="92">
        <f t="shared" si="15"/>
        <v>0</v>
      </c>
      <c r="N98" s="92">
        <f t="shared" si="15"/>
        <v>0</v>
      </c>
      <c r="O98" s="92">
        <f t="shared" si="15"/>
        <v>0</v>
      </c>
      <c r="P98" s="93">
        <f t="shared" si="15"/>
        <v>0</v>
      </c>
    </row>
    <row r="99" spans="1:16" s="6" customFormat="1" ht="33.75">
      <c r="A99" s="658"/>
      <c r="B99" s="22" t="s">
        <v>51</v>
      </c>
      <c r="C99" s="23" t="s">
        <v>52</v>
      </c>
      <c r="D99" s="153">
        <f>E99</f>
        <v>18812</v>
      </c>
      <c r="E99" s="153">
        <f>H99</f>
        <v>18812</v>
      </c>
      <c r="F99" s="153"/>
      <c r="G99" s="80">
        <f>H99</f>
        <v>18812</v>
      </c>
      <c r="H99" s="153">
        <f>K99</f>
        <v>18812</v>
      </c>
      <c r="I99" s="80"/>
      <c r="J99" s="80"/>
      <c r="K99" s="80">
        <f>'Z 2 '!M139</f>
        <v>18812</v>
      </c>
      <c r="L99" s="153"/>
      <c r="M99" s="80"/>
      <c r="N99" s="80"/>
      <c r="O99" s="80"/>
      <c r="P99" s="81"/>
    </row>
    <row r="100" spans="1:16" s="6" customFormat="1" ht="12.75">
      <c r="A100" s="658"/>
      <c r="B100" s="366" t="s">
        <v>155</v>
      </c>
      <c r="C100" s="23"/>
      <c r="D100" s="153">
        <f>E100</f>
        <v>13845</v>
      </c>
      <c r="E100" s="153">
        <v>13845</v>
      </c>
      <c r="F100" s="153"/>
      <c r="G100" s="80"/>
      <c r="H100" s="153"/>
      <c r="I100" s="80"/>
      <c r="J100" s="80"/>
      <c r="K100" s="80"/>
      <c r="L100" s="153"/>
      <c r="M100" s="80"/>
      <c r="N100" s="80"/>
      <c r="O100" s="80"/>
      <c r="P100" s="81"/>
    </row>
    <row r="101" spans="1:16" s="6" customFormat="1" ht="16.5" customHeight="1">
      <c r="A101" s="658" t="s">
        <v>152</v>
      </c>
      <c r="B101" s="668" t="s">
        <v>130</v>
      </c>
      <c r="C101" s="668"/>
      <c r="D101" s="668"/>
      <c r="E101" s="668"/>
      <c r="F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9"/>
    </row>
    <row r="102" spans="1:16" s="6" customFormat="1" ht="12.75">
      <c r="A102" s="658"/>
      <c r="B102" s="670" t="s">
        <v>53</v>
      </c>
      <c r="C102" s="670"/>
      <c r="D102" s="670"/>
      <c r="E102" s="670"/>
      <c r="F102" s="670"/>
      <c r="G102" s="670"/>
      <c r="H102" s="670"/>
      <c r="I102" s="670"/>
      <c r="J102" s="670"/>
      <c r="K102" s="670"/>
      <c r="L102" s="670"/>
      <c r="M102" s="670"/>
      <c r="N102" s="670"/>
      <c r="O102" s="670"/>
      <c r="P102" s="671"/>
    </row>
    <row r="103" spans="1:16" s="6" customFormat="1" ht="12.75">
      <c r="A103" s="658"/>
      <c r="B103" s="672" t="s">
        <v>54</v>
      </c>
      <c r="C103" s="672"/>
      <c r="D103" s="672"/>
      <c r="E103" s="672"/>
      <c r="F103" s="672"/>
      <c r="G103" s="672"/>
      <c r="H103" s="672"/>
      <c r="I103" s="672"/>
      <c r="J103" s="672"/>
      <c r="K103" s="672"/>
      <c r="L103" s="672"/>
      <c r="M103" s="672"/>
      <c r="N103" s="672"/>
      <c r="O103" s="672"/>
      <c r="P103" s="673"/>
    </row>
    <row r="104" spans="1:16" s="6" customFormat="1" ht="12.75">
      <c r="A104" s="658"/>
      <c r="B104" s="670" t="s">
        <v>150</v>
      </c>
      <c r="C104" s="670"/>
      <c r="D104" s="670"/>
      <c r="E104" s="670"/>
      <c r="F104" s="670"/>
      <c r="G104" s="670"/>
      <c r="H104" s="670"/>
      <c r="I104" s="670"/>
      <c r="J104" s="670"/>
      <c r="K104" s="670"/>
      <c r="L104" s="670"/>
      <c r="M104" s="670"/>
      <c r="N104" s="670"/>
      <c r="O104" s="670"/>
      <c r="P104" s="671"/>
    </row>
    <row r="105" spans="1:16" s="6" customFormat="1" ht="17.25" customHeight="1">
      <c r="A105" s="658"/>
      <c r="B105" s="255" t="s">
        <v>780</v>
      </c>
      <c r="C105" s="255" t="s">
        <v>151</v>
      </c>
      <c r="D105" s="361">
        <f>SUM(D107+D106)</f>
        <v>179587</v>
      </c>
      <c r="E105" s="361">
        <f aca="true" t="shared" si="16" ref="E105:P105">SUM(E107+E106)</f>
        <v>26939</v>
      </c>
      <c r="F105" s="361">
        <f t="shared" si="16"/>
        <v>152648</v>
      </c>
      <c r="G105" s="361">
        <f t="shared" si="16"/>
        <v>27407</v>
      </c>
      <c r="H105" s="361">
        <f t="shared" si="16"/>
        <v>4112</v>
      </c>
      <c r="I105" s="361">
        <f t="shared" si="16"/>
        <v>0</v>
      </c>
      <c r="J105" s="361">
        <f t="shared" si="16"/>
        <v>0</v>
      </c>
      <c r="K105" s="361">
        <f t="shared" si="16"/>
        <v>4112</v>
      </c>
      <c r="L105" s="361">
        <f t="shared" si="16"/>
        <v>23295</v>
      </c>
      <c r="M105" s="361">
        <f t="shared" si="16"/>
        <v>0</v>
      </c>
      <c r="N105" s="361">
        <f t="shared" si="16"/>
        <v>0</v>
      </c>
      <c r="O105" s="361">
        <f t="shared" si="16"/>
        <v>0</v>
      </c>
      <c r="P105" s="362">
        <f t="shared" si="16"/>
        <v>23295</v>
      </c>
    </row>
    <row r="106" spans="1:17" s="6" customFormat="1" ht="12.75">
      <c r="A106" s="658"/>
      <c r="B106" s="372" t="s">
        <v>0</v>
      </c>
      <c r="C106" s="372"/>
      <c r="D106" s="341">
        <f>SUM(E106+F106)</f>
        <v>152180</v>
      </c>
      <c r="E106" s="341">
        <v>22827</v>
      </c>
      <c r="F106" s="341">
        <v>129353</v>
      </c>
      <c r="G106" s="341"/>
      <c r="H106" s="341"/>
      <c r="I106" s="341"/>
      <c r="J106" s="341"/>
      <c r="K106" s="341"/>
      <c r="L106" s="341"/>
      <c r="M106" s="341"/>
      <c r="N106" s="341"/>
      <c r="O106" s="341"/>
      <c r="P106" s="373"/>
      <c r="Q106" s="374"/>
    </row>
    <row r="107" spans="1:16" s="6" customFormat="1" ht="12.75">
      <c r="A107" s="658"/>
      <c r="B107" s="375" t="s">
        <v>27</v>
      </c>
      <c r="C107" s="24"/>
      <c r="D107" s="92">
        <f>SUM(D108:D121)</f>
        <v>27407</v>
      </c>
      <c r="E107" s="92">
        <f aca="true" t="shared" si="17" ref="E107:P107">SUM(E108:E121)</f>
        <v>4112</v>
      </c>
      <c r="F107" s="92">
        <f t="shared" si="17"/>
        <v>23295</v>
      </c>
      <c r="G107" s="92">
        <f t="shared" si="17"/>
        <v>27407</v>
      </c>
      <c r="H107" s="92">
        <f t="shared" si="17"/>
        <v>4112</v>
      </c>
      <c r="I107" s="92">
        <f t="shared" si="17"/>
        <v>0</v>
      </c>
      <c r="J107" s="92">
        <f t="shared" si="17"/>
        <v>0</v>
      </c>
      <c r="K107" s="92">
        <f t="shared" si="17"/>
        <v>4112</v>
      </c>
      <c r="L107" s="92">
        <f t="shared" si="17"/>
        <v>23295</v>
      </c>
      <c r="M107" s="92">
        <f t="shared" si="17"/>
        <v>0</v>
      </c>
      <c r="N107" s="92">
        <f t="shared" si="17"/>
        <v>0</v>
      </c>
      <c r="O107" s="92">
        <f t="shared" si="17"/>
        <v>0</v>
      </c>
      <c r="P107" s="93">
        <f t="shared" si="17"/>
        <v>23295</v>
      </c>
    </row>
    <row r="108" spans="1:16" s="6" customFormat="1" ht="12.75">
      <c r="A108" s="658"/>
      <c r="B108" s="22" t="s">
        <v>419</v>
      </c>
      <c r="C108" s="23" t="s">
        <v>711</v>
      </c>
      <c r="D108" s="153">
        <f>E108+F108</f>
        <v>2129</v>
      </c>
      <c r="E108" s="153">
        <f>H108</f>
        <v>0</v>
      </c>
      <c r="F108" s="153">
        <f>L108</f>
        <v>2129</v>
      </c>
      <c r="G108" s="80">
        <f>H108+L108</f>
        <v>2129</v>
      </c>
      <c r="H108" s="153">
        <f>K108</f>
        <v>0</v>
      </c>
      <c r="I108" s="92"/>
      <c r="J108" s="92"/>
      <c r="K108" s="92"/>
      <c r="L108" s="153">
        <f>P108</f>
        <v>2129</v>
      </c>
      <c r="M108" s="92"/>
      <c r="N108" s="92"/>
      <c r="O108" s="92"/>
      <c r="P108" s="398">
        <v>2129</v>
      </c>
    </row>
    <row r="109" spans="1:16" s="6" customFormat="1" ht="12.75">
      <c r="A109" s="658"/>
      <c r="B109" s="22" t="s">
        <v>419</v>
      </c>
      <c r="C109" s="23" t="s">
        <v>162</v>
      </c>
      <c r="D109" s="153">
        <f>E109+F109</f>
        <v>376</v>
      </c>
      <c r="E109" s="153">
        <f>H109</f>
        <v>376</v>
      </c>
      <c r="F109" s="153">
        <f>L109</f>
        <v>0</v>
      </c>
      <c r="G109" s="80">
        <f>H109+L109</f>
        <v>376</v>
      </c>
      <c r="H109" s="153">
        <f>K109</f>
        <v>376</v>
      </c>
      <c r="I109" s="92"/>
      <c r="J109" s="92"/>
      <c r="K109" s="169">
        <v>376</v>
      </c>
      <c r="L109" s="153">
        <f>P109</f>
        <v>0</v>
      </c>
      <c r="M109" s="92"/>
      <c r="N109" s="92"/>
      <c r="O109" s="92"/>
      <c r="P109" s="93"/>
    </row>
    <row r="110" spans="1:16" s="6" customFormat="1" ht="12.75">
      <c r="A110" s="658"/>
      <c r="B110" s="22" t="s">
        <v>349</v>
      </c>
      <c r="C110" s="23" t="s">
        <v>712</v>
      </c>
      <c r="D110" s="153">
        <f>E110+F110</f>
        <v>343</v>
      </c>
      <c r="E110" s="153">
        <f>H110</f>
        <v>0</v>
      </c>
      <c r="F110" s="153">
        <f>L110</f>
        <v>343</v>
      </c>
      <c r="G110" s="80">
        <f>H110+L110</f>
        <v>343</v>
      </c>
      <c r="H110" s="153">
        <f>K110</f>
        <v>0</v>
      </c>
      <c r="I110" s="92"/>
      <c r="J110" s="92"/>
      <c r="K110" s="92"/>
      <c r="L110" s="153">
        <f>P110</f>
        <v>343</v>
      </c>
      <c r="M110" s="92"/>
      <c r="N110" s="92"/>
      <c r="O110" s="92"/>
      <c r="P110" s="398">
        <v>343</v>
      </c>
    </row>
    <row r="111" spans="1:16" s="6" customFormat="1" ht="12.75">
      <c r="A111" s="658"/>
      <c r="B111" s="22" t="s">
        <v>349</v>
      </c>
      <c r="C111" s="23" t="s">
        <v>163</v>
      </c>
      <c r="D111" s="153">
        <f>E111+F111</f>
        <v>61</v>
      </c>
      <c r="E111" s="153">
        <f>H111</f>
        <v>61</v>
      </c>
      <c r="F111" s="153">
        <f>L111</f>
        <v>0</v>
      </c>
      <c r="G111" s="80">
        <f>H111+L111</f>
        <v>61</v>
      </c>
      <c r="H111" s="153">
        <f>K111</f>
        <v>61</v>
      </c>
      <c r="I111" s="92"/>
      <c r="J111" s="92"/>
      <c r="K111" s="169">
        <v>61</v>
      </c>
      <c r="L111" s="153">
        <f>P111</f>
        <v>0</v>
      </c>
      <c r="M111" s="92"/>
      <c r="N111" s="92"/>
      <c r="O111" s="92"/>
      <c r="P111" s="93"/>
    </row>
    <row r="112" spans="1:16" s="6" customFormat="1" ht="12.75">
      <c r="A112" s="658"/>
      <c r="B112" s="22" t="s">
        <v>604</v>
      </c>
      <c r="C112" s="23" t="s">
        <v>713</v>
      </c>
      <c r="D112" s="153">
        <f aca="true" t="shared" si="18" ref="D112:D121">E112+F112</f>
        <v>14013</v>
      </c>
      <c r="E112" s="153">
        <f aca="true" t="shared" si="19" ref="E112:E121">H112</f>
        <v>0</v>
      </c>
      <c r="F112" s="153">
        <f aca="true" t="shared" si="20" ref="F112:F121">L112</f>
        <v>14013</v>
      </c>
      <c r="G112" s="80">
        <f aca="true" t="shared" si="21" ref="G112:G121">H112+L112</f>
        <v>14013</v>
      </c>
      <c r="H112" s="153">
        <f aca="true" t="shared" si="22" ref="H112:H121">K112</f>
        <v>0</v>
      </c>
      <c r="I112" s="80"/>
      <c r="J112" s="80"/>
      <c r="K112" s="80"/>
      <c r="L112" s="153">
        <f aca="true" t="shared" si="23" ref="L112:L121">P112</f>
        <v>14013</v>
      </c>
      <c r="M112" s="80"/>
      <c r="N112" s="80"/>
      <c r="O112" s="80"/>
      <c r="P112" s="81">
        <v>14013</v>
      </c>
    </row>
    <row r="113" spans="1:16" s="6" customFormat="1" ht="12.75">
      <c r="A113" s="658"/>
      <c r="B113" s="22" t="s">
        <v>604</v>
      </c>
      <c r="C113" s="23" t="s">
        <v>164</v>
      </c>
      <c r="D113" s="153">
        <f t="shared" si="18"/>
        <v>2473</v>
      </c>
      <c r="E113" s="153">
        <f t="shared" si="19"/>
        <v>2473</v>
      </c>
      <c r="F113" s="153">
        <f t="shared" si="20"/>
        <v>0</v>
      </c>
      <c r="G113" s="80">
        <f t="shared" si="21"/>
        <v>2473</v>
      </c>
      <c r="H113" s="153">
        <f t="shared" si="22"/>
        <v>2473</v>
      </c>
      <c r="I113" s="80"/>
      <c r="J113" s="80"/>
      <c r="K113" s="80">
        <v>2473</v>
      </c>
      <c r="L113" s="153">
        <f t="shared" si="23"/>
        <v>0</v>
      </c>
      <c r="M113" s="80"/>
      <c r="N113" s="80"/>
      <c r="O113" s="80"/>
      <c r="P113" s="81"/>
    </row>
    <row r="114" spans="1:16" s="6" customFormat="1" ht="12.75">
      <c r="A114" s="658"/>
      <c r="B114" s="22" t="s">
        <v>351</v>
      </c>
      <c r="C114" s="23" t="s">
        <v>714</v>
      </c>
      <c r="D114" s="153">
        <f t="shared" si="18"/>
        <v>1101</v>
      </c>
      <c r="E114" s="153">
        <f t="shared" si="19"/>
        <v>0</v>
      </c>
      <c r="F114" s="153">
        <f t="shared" si="20"/>
        <v>1101</v>
      </c>
      <c r="G114" s="80">
        <f t="shared" si="21"/>
        <v>1101</v>
      </c>
      <c r="H114" s="153">
        <f t="shared" si="22"/>
        <v>0</v>
      </c>
      <c r="I114" s="80"/>
      <c r="J114" s="80"/>
      <c r="K114" s="80"/>
      <c r="L114" s="153">
        <f t="shared" si="23"/>
        <v>1101</v>
      </c>
      <c r="M114" s="80"/>
      <c r="N114" s="80"/>
      <c r="O114" s="80"/>
      <c r="P114" s="81">
        <v>1101</v>
      </c>
    </row>
    <row r="115" spans="1:16" s="6" customFormat="1" ht="12.75">
      <c r="A115" s="658"/>
      <c r="B115" s="22" t="s">
        <v>351</v>
      </c>
      <c r="C115" s="23" t="s">
        <v>165</v>
      </c>
      <c r="D115" s="153">
        <f t="shared" si="18"/>
        <v>194</v>
      </c>
      <c r="E115" s="153">
        <f t="shared" si="19"/>
        <v>194</v>
      </c>
      <c r="F115" s="153">
        <f t="shared" si="20"/>
        <v>0</v>
      </c>
      <c r="G115" s="80">
        <f t="shared" si="21"/>
        <v>194</v>
      </c>
      <c r="H115" s="153">
        <f t="shared" si="22"/>
        <v>194</v>
      </c>
      <c r="I115" s="80"/>
      <c r="J115" s="80"/>
      <c r="K115" s="80">
        <v>194</v>
      </c>
      <c r="L115" s="153">
        <f t="shared" si="23"/>
        <v>0</v>
      </c>
      <c r="M115" s="80"/>
      <c r="N115" s="80"/>
      <c r="O115" s="80"/>
      <c r="P115" s="81"/>
    </row>
    <row r="116" spans="1:16" s="6" customFormat="1" ht="12.75">
      <c r="A116" s="658"/>
      <c r="B116" s="22" t="s">
        <v>549</v>
      </c>
      <c r="C116" s="23" t="s">
        <v>715</v>
      </c>
      <c r="D116" s="153">
        <f t="shared" si="18"/>
        <v>2824</v>
      </c>
      <c r="E116" s="153">
        <f t="shared" si="19"/>
        <v>0</v>
      </c>
      <c r="F116" s="153">
        <f t="shared" si="20"/>
        <v>2824</v>
      </c>
      <c r="G116" s="80">
        <f t="shared" si="21"/>
        <v>2824</v>
      </c>
      <c r="H116" s="153">
        <f t="shared" si="22"/>
        <v>0</v>
      </c>
      <c r="I116" s="80"/>
      <c r="J116" s="80"/>
      <c r="K116" s="80"/>
      <c r="L116" s="153">
        <f t="shared" si="23"/>
        <v>2824</v>
      </c>
      <c r="M116" s="80"/>
      <c r="N116" s="80"/>
      <c r="O116" s="80"/>
      <c r="P116" s="81">
        <v>2824</v>
      </c>
    </row>
    <row r="117" spans="1:16" s="6" customFormat="1" ht="12.75">
      <c r="A117" s="658"/>
      <c r="B117" s="22" t="s">
        <v>549</v>
      </c>
      <c r="C117" s="23" t="s">
        <v>55</v>
      </c>
      <c r="D117" s="153">
        <f t="shared" si="18"/>
        <v>499</v>
      </c>
      <c r="E117" s="153">
        <f t="shared" si="19"/>
        <v>499</v>
      </c>
      <c r="F117" s="153">
        <f t="shared" si="20"/>
        <v>0</v>
      </c>
      <c r="G117" s="80">
        <f t="shared" si="21"/>
        <v>499</v>
      </c>
      <c r="H117" s="153">
        <f t="shared" si="22"/>
        <v>499</v>
      </c>
      <c r="I117" s="80"/>
      <c r="J117" s="80"/>
      <c r="K117" s="80">
        <v>499</v>
      </c>
      <c r="L117" s="153">
        <f t="shared" si="23"/>
        <v>0</v>
      </c>
      <c r="M117" s="80"/>
      <c r="N117" s="80"/>
      <c r="O117" s="80"/>
      <c r="P117" s="81"/>
    </row>
    <row r="118" spans="1:16" s="6" customFormat="1" ht="12.75">
      <c r="A118" s="658"/>
      <c r="B118" s="22" t="s">
        <v>443</v>
      </c>
      <c r="C118" s="23" t="s">
        <v>716</v>
      </c>
      <c r="D118" s="153">
        <f t="shared" si="18"/>
        <v>2580</v>
      </c>
      <c r="E118" s="153">
        <f t="shared" si="19"/>
        <v>0</v>
      </c>
      <c r="F118" s="153">
        <f t="shared" si="20"/>
        <v>2580</v>
      </c>
      <c r="G118" s="80">
        <f t="shared" si="21"/>
        <v>2580</v>
      </c>
      <c r="H118" s="153">
        <f t="shared" si="22"/>
        <v>0</v>
      </c>
      <c r="I118" s="80"/>
      <c r="J118" s="80"/>
      <c r="K118" s="80"/>
      <c r="L118" s="153">
        <f t="shared" si="23"/>
        <v>2580</v>
      </c>
      <c r="M118" s="80"/>
      <c r="N118" s="80"/>
      <c r="O118" s="80"/>
      <c r="P118" s="81">
        <v>2580</v>
      </c>
    </row>
    <row r="119" spans="1:16" s="6" customFormat="1" ht="12.75">
      <c r="A119" s="658"/>
      <c r="B119" s="22" t="s">
        <v>443</v>
      </c>
      <c r="C119" s="23" t="s">
        <v>166</v>
      </c>
      <c r="D119" s="153">
        <f t="shared" si="18"/>
        <v>455</v>
      </c>
      <c r="E119" s="153">
        <f t="shared" si="19"/>
        <v>455</v>
      </c>
      <c r="F119" s="153">
        <f t="shared" si="20"/>
        <v>0</v>
      </c>
      <c r="G119" s="80">
        <f t="shared" si="21"/>
        <v>455</v>
      </c>
      <c r="H119" s="153">
        <f t="shared" si="22"/>
        <v>455</v>
      </c>
      <c r="I119" s="80"/>
      <c r="J119" s="80"/>
      <c r="K119" s="80">
        <v>455</v>
      </c>
      <c r="L119" s="153">
        <f t="shared" si="23"/>
        <v>0</v>
      </c>
      <c r="M119" s="80"/>
      <c r="N119" s="80"/>
      <c r="O119" s="80"/>
      <c r="P119" s="81"/>
    </row>
    <row r="120" spans="1:16" s="6" customFormat="1" ht="12.75">
      <c r="A120" s="658"/>
      <c r="B120" s="22" t="s">
        <v>566</v>
      </c>
      <c r="C120" s="23" t="s">
        <v>717</v>
      </c>
      <c r="D120" s="153">
        <f t="shared" si="18"/>
        <v>305</v>
      </c>
      <c r="E120" s="153">
        <f t="shared" si="19"/>
        <v>0</v>
      </c>
      <c r="F120" s="153">
        <f t="shared" si="20"/>
        <v>305</v>
      </c>
      <c r="G120" s="80">
        <f t="shared" si="21"/>
        <v>305</v>
      </c>
      <c r="H120" s="153">
        <f t="shared" si="22"/>
        <v>0</v>
      </c>
      <c r="I120" s="80"/>
      <c r="J120" s="80"/>
      <c r="K120" s="80"/>
      <c r="L120" s="153">
        <f t="shared" si="23"/>
        <v>305</v>
      </c>
      <c r="M120" s="80"/>
      <c r="N120" s="80"/>
      <c r="O120" s="80"/>
      <c r="P120" s="81">
        <v>305</v>
      </c>
    </row>
    <row r="121" spans="1:16" s="6" customFormat="1" ht="12.75">
      <c r="A121" s="658"/>
      <c r="B121" s="22" t="s">
        <v>566</v>
      </c>
      <c r="C121" s="23" t="s">
        <v>167</v>
      </c>
      <c r="D121" s="153">
        <f t="shared" si="18"/>
        <v>54</v>
      </c>
      <c r="E121" s="153">
        <f t="shared" si="19"/>
        <v>54</v>
      </c>
      <c r="F121" s="153">
        <f t="shared" si="20"/>
        <v>0</v>
      </c>
      <c r="G121" s="80">
        <f t="shared" si="21"/>
        <v>54</v>
      </c>
      <c r="H121" s="153">
        <f t="shared" si="22"/>
        <v>54</v>
      </c>
      <c r="I121" s="80"/>
      <c r="J121" s="80"/>
      <c r="K121" s="80">
        <v>54</v>
      </c>
      <c r="L121" s="153">
        <f t="shared" si="23"/>
        <v>0</v>
      </c>
      <c r="M121" s="80"/>
      <c r="N121" s="80"/>
      <c r="O121" s="80"/>
      <c r="P121" s="81"/>
    </row>
    <row r="122" spans="1:16" s="6" customFormat="1" ht="14.25" customHeight="1">
      <c r="A122" s="658" t="s">
        <v>159</v>
      </c>
      <c r="B122" s="659" t="s">
        <v>56</v>
      </c>
      <c r="C122" s="659"/>
      <c r="D122" s="659"/>
      <c r="E122" s="659"/>
      <c r="F122" s="659"/>
      <c r="G122" s="659"/>
      <c r="H122" s="659"/>
      <c r="I122" s="659"/>
      <c r="J122" s="659"/>
      <c r="K122" s="659"/>
      <c r="L122" s="659"/>
      <c r="M122" s="659"/>
      <c r="N122" s="659"/>
      <c r="O122" s="659"/>
      <c r="P122" s="660"/>
    </row>
    <row r="123" spans="1:16" s="6" customFormat="1" ht="12.75">
      <c r="A123" s="658"/>
      <c r="B123" s="656" t="s">
        <v>57</v>
      </c>
      <c r="C123" s="656"/>
      <c r="D123" s="656"/>
      <c r="E123" s="656"/>
      <c r="F123" s="656"/>
      <c r="G123" s="656"/>
      <c r="H123" s="656"/>
      <c r="I123" s="656"/>
      <c r="J123" s="656"/>
      <c r="K123" s="656"/>
      <c r="L123" s="656"/>
      <c r="M123" s="656"/>
      <c r="N123" s="656"/>
      <c r="O123" s="656"/>
      <c r="P123" s="657"/>
    </row>
    <row r="124" spans="1:16" s="6" customFormat="1" ht="12.75">
      <c r="A124" s="658"/>
      <c r="B124" s="664" t="s">
        <v>58</v>
      </c>
      <c r="C124" s="664"/>
      <c r="D124" s="664"/>
      <c r="E124" s="664"/>
      <c r="F124" s="664"/>
      <c r="G124" s="664"/>
      <c r="H124" s="664"/>
      <c r="I124" s="664"/>
      <c r="J124" s="664"/>
      <c r="K124" s="664"/>
      <c r="L124" s="664"/>
      <c r="M124" s="664"/>
      <c r="N124" s="664"/>
      <c r="O124" s="664"/>
      <c r="P124" s="665"/>
    </row>
    <row r="125" spans="1:16" s="6" customFormat="1" ht="12.75">
      <c r="A125" s="658"/>
      <c r="B125" s="656" t="s">
        <v>150</v>
      </c>
      <c r="C125" s="656"/>
      <c r="D125" s="656"/>
      <c r="E125" s="656"/>
      <c r="F125" s="656"/>
      <c r="G125" s="656"/>
      <c r="H125" s="656"/>
      <c r="I125" s="656"/>
      <c r="J125" s="656"/>
      <c r="K125" s="656"/>
      <c r="L125" s="656"/>
      <c r="M125" s="656"/>
      <c r="N125" s="656"/>
      <c r="O125" s="656"/>
      <c r="P125" s="657"/>
    </row>
    <row r="126" spans="1:16" s="6" customFormat="1" ht="19.5" customHeight="1">
      <c r="A126" s="658"/>
      <c r="B126" s="367" t="s">
        <v>780</v>
      </c>
      <c r="C126" s="255" t="s">
        <v>151</v>
      </c>
      <c r="D126" s="361">
        <f>SUM(D128+D127)</f>
        <v>319320</v>
      </c>
      <c r="E126" s="361">
        <f aca="true" t="shared" si="24" ref="E126:P126">SUM(E128+E127)</f>
        <v>49843</v>
      </c>
      <c r="F126" s="361">
        <f t="shared" si="24"/>
        <v>269477</v>
      </c>
      <c r="G126" s="361">
        <f t="shared" si="24"/>
        <v>189656</v>
      </c>
      <c r="H126" s="361">
        <f t="shared" si="24"/>
        <v>30393</v>
      </c>
      <c r="I126" s="361">
        <f t="shared" si="24"/>
        <v>0</v>
      </c>
      <c r="J126" s="361">
        <f t="shared" si="24"/>
        <v>0</v>
      </c>
      <c r="K126" s="361">
        <f t="shared" si="24"/>
        <v>30393</v>
      </c>
      <c r="L126" s="361">
        <f t="shared" si="24"/>
        <v>159263</v>
      </c>
      <c r="M126" s="361">
        <f t="shared" si="24"/>
        <v>0</v>
      </c>
      <c r="N126" s="361">
        <f t="shared" si="24"/>
        <v>0</v>
      </c>
      <c r="O126" s="361">
        <f t="shared" si="24"/>
        <v>0</v>
      </c>
      <c r="P126" s="362">
        <f t="shared" si="24"/>
        <v>159263</v>
      </c>
    </row>
    <row r="127" spans="1:16" s="6" customFormat="1" ht="12.75">
      <c r="A127" s="658"/>
      <c r="B127" s="372" t="s">
        <v>0</v>
      </c>
      <c r="C127" s="372"/>
      <c r="D127" s="341">
        <f>SUM(E127+F127)</f>
        <v>129664</v>
      </c>
      <c r="E127" s="341">
        <v>19450</v>
      </c>
      <c r="F127" s="341">
        <v>110214</v>
      </c>
      <c r="G127" s="341"/>
      <c r="H127" s="341"/>
      <c r="I127" s="341"/>
      <c r="J127" s="341"/>
      <c r="K127" s="341"/>
      <c r="L127" s="341"/>
      <c r="M127" s="341"/>
      <c r="N127" s="341"/>
      <c r="O127" s="341"/>
      <c r="P127" s="373"/>
    </row>
    <row r="128" spans="1:16" s="6" customFormat="1" ht="12.75">
      <c r="A128" s="658"/>
      <c r="B128" s="21" t="s">
        <v>27</v>
      </c>
      <c r="C128" s="24"/>
      <c r="D128" s="156">
        <f>SUM(E128+F128)</f>
        <v>189656</v>
      </c>
      <c r="E128" s="156">
        <f>H128</f>
        <v>30393</v>
      </c>
      <c r="F128" s="156">
        <f>L128</f>
        <v>159263</v>
      </c>
      <c r="G128" s="92">
        <f>H128+L128</f>
        <v>189656</v>
      </c>
      <c r="H128" s="156">
        <f>K128</f>
        <v>30393</v>
      </c>
      <c r="I128" s="92">
        <v>0</v>
      </c>
      <c r="J128" s="92">
        <v>0</v>
      </c>
      <c r="K128" s="92">
        <f>SUM(K129:K142)</f>
        <v>30393</v>
      </c>
      <c r="L128" s="156">
        <f>SUM(L129:L142)</f>
        <v>159263</v>
      </c>
      <c r="M128" s="92">
        <v>0</v>
      </c>
      <c r="N128" s="92">
        <v>0</v>
      </c>
      <c r="O128" s="92">
        <v>0</v>
      </c>
      <c r="P128" s="93">
        <f>SUM(P129:P142)</f>
        <v>159263</v>
      </c>
    </row>
    <row r="129" spans="1:16" s="6" customFormat="1" ht="12.75">
      <c r="A129" s="658"/>
      <c r="B129" s="22" t="s">
        <v>419</v>
      </c>
      <c r="C129" s="23" t="s">
        <v>711</v>
      </c>
      <c r="D129" s="153">
        <f>E129+F129</f>
        <v>11523</v>
      </c>
      <c r="E129" s="153">
        <f>H129</f>
        <v>0</v>
      </c>
      <c r="F129" s="153">
        <f>L129</f>
        <v>11523</v>
      </c>
      <c r="G129" s="80">
        <f>H129+L129</f>
        <v>11523</v>
      </c>
      <c r="H129" s="153">
        <f>SUM(K129)</f>
        <v>0</v>
      </c>
      <c r="I129" s="80"/>
      <c r="J129" s="80"/>
      <c r="K129" s="80">
        <v>0</v>
      </c>
      <c r="L129" s="153">
        <f>SUM(P129)</f>
        <v>11523</v>
      </c>
      <c r="M129" s="80"/>
      <c r="N129" s="80"/>
      <c r="O129" s="80"/>
      <c r="P129" s="81">
        <v>11523</v>
      </c>
    </row>
    <row r="130" spans="1:16" s="6" customFormat="1" ht="12.75">
      <c r="A130" s="658"/>
      <c r="B130" s="22" t="s">
        <v>419</v>
      </c>
      <c r="C130" s="23" t="s">
        <v>162</v>
      </c>
      <c r="D130" s="153">
        <f aca="true" t="shared" si="25" ref="D130:D142">E130+F130</f>
        <v>2034</v>
      </c>
      <c r="E130" s="153">
        <f aca="true" t="shared" si="26" ref="E130:E142">H130</f>
        <v>2034</v>
      </c>
      <c r="F130" s="153">
        <f aca="true" t="shared" si="27" ref="F130:F142">L130</f>
        <v>0</v>
      </c>
      <c r="G130" s="80">
        <f aca="true" t="shared" si="28" ref="G130:G142">H130+L130</f>
        <v>2034</v>
      </c>
      <c r="H130" s="153">
        <f aca="true" t="shared" si="29" ref="H130:H142">SUM(K130)</f>
        <v>2034</v>
      </c>
      <c r="I130" s="80"/>
      <c r="J130" s="80"/>
      <c r="K130" s="80">
        <v>2034</v>
      </c>
      <c r="L130" s="153">
        <f aca="true" t="shared" si="30" ref="L130:L142">SUM(P130)</f>
        <v>0</v>
      </c>
      <c r="M130" s="80"/>
      <c r="N130" s="80"/>
      <c r="O130" s="80"/>
      <c r="P130" s="81">
        <v>0</v>
      </c>
    </row>
    <row r="131" spans="1:16" s="6" customFormat="1" ht="12.75">
      <c r="A131" s="658"/>
      <c r="B131" s="22" t="s">
        <v>349</v>
      </c>
      <c r="C131" s="23" t="s">
        <v>712</v>
      </c>
      <c r="D131" s="153">
        <f t="shared" si="25"/>
        <v>1889</v>
      </c>
      <c r="E131" s="153">
        <f t="shared" si="26"/>
        <v>0</v>
      </c>
      <c r="F131" s="153">
        <f t="shared" si="27"/>
        <v>1889</v>
      </c>
      <c r="G131" s="80">
        <f t="shared" si="28"/>
        <v>1889</v>
      </c>
      <c r="H131" s="153">
        <f t="shared" si="29"/>
        <v>0</v>
      </c>
      <c r="I131" s="80"/>
      <c r="J131" s="80"/>
      <c r="K131" s="80">
        <v>0</v>
      </c>
      <c r="L131" s="153">
        <f t="shared" si="30"/>
        <v>1889</v>
      </c>
      <c r="M131" s="80"/>
      <c r="N131" s="80"/>
      <c r="O131" s="80"/>
      <c r="P131" s="81">
        <v>1889</v>
      </c>
    </row>
    <row r="132" spans="1:16" s="6" customFormat="1" ht="12.75">
      <c r="A132" s="658"/>
      <c r="B132" s="22" t="s">
        <v>349</v>
      </c>
      <c r="C132" s="23" t="s">
        <v>163</v>
      </c>
      <c r="D132" s="153">
        <f t="shared" si="25"/>
        <v>333</v>
      </c>
      <c r="E132" s="153">
        <f t="shared" si="26"/>
        <v>333</v>
      </c>
      <c r="F132" s="153">
        <f t="shared" si="27"/>
        <v>0</v>
      </c>
      <c r="G132" s="80">
        <f t="shared" si="28"/>
        <v>333</v>
      </c>
      <c r="H132" s="153">
        <f t="shared" si="29"/>
        <v>333</v>
      </c>
      <c r="I132" s="80"/>
      <c r="J132" s="80"/>
      <c r="K132" s="80">
        <v>333</v>
      </c>
      <c r="L132" s="153">
        <f t="shared" si="30"/>
        <v>0</v>
      </c>
      <c r="M132" s="80"/>
      <c r="N132" s="80"/>
      <c r="O132" s="80"/>
      <c r="P132" s="81">
        <v>0</v>
      </c>
    </row>
    <row r="133" spans="1:16" s="6" customFormat="1" ht="12.75">
      <c r="A133" s="658"/>
      <c r="B133" s="22" t="s">
        <v>604</v>
      </c>
      <c r="C133" s="23" t="s">
        <v>713</v>
      </c>
      <c r="D133" s="153">
        <f t="shared" si="25"/>
        <v>77283</v>
      </c>
      <c r="E133" s="153">
        <f t="shared" si="26"/>
        <v>0</v>
      </c>
      <c r="F133" s="153">
        <f t="shared" si="27"/>
        <v>77283</v>
      </c>
      <c r="G133" s="80">
        <f t="shared" si="28"/>
        <v>77283</v>
      </c>
      <c r="H133" s="153">
        <f t="shared" si="29"/>
        <v>0</v>
      </c>
      <c r="I133" s="80"/>
      <c r="J133" s="80"/>
      <c r="K133" s="80">
        <v>0</v>
      </c>
      <c r="L133" s="153">
        <f t="shared" si="30"/>
        <v>77283</v>
      </c>
      <c r="M133" s="80"/>
      <c r="N133" s="80"/>
      <c r="O133" s="80"/>
      <c r="P133" s="81">
        <v>77283</v>
      </c>
    </row>
    <row r="134" spans="1:16" s="6" customFormat="1" ht="12.75">
      <c r="A134" s="658"/>
      <c r="B134" s="22" t="s">
        <v>604</v>
      </c>
      <c r="C134" s="23" t="s">
        <v>164</v>
      </c>
      <c r="D134" s="153">
        <f t="shared" si="25"/>
        <v>13638</v>
      </c>
      <c r="E134" s="153">
        <f t="shared" si="26"/>
        <v>13638</v>
      </c>
      <c r="F134" s="153">
        <f t="shared" si="27"/>
        <v>0</v>
      </c>
      <c r="G134" s="80">
        <f t="shared" si="28"/>
        <v>13638</v>
      </c>
      <c r="H134" s="153">
        <f t="shared" si="29"/>
        <v>13638</v>
      </c>
      <c r="I134" s="80"/>
      <c r="J134" s="80"/>
      <c r="K134" s="80">
        <v>13638</v>
      </c>
      <c r="L134" s="153">
        <f t="shared" si="30"/>
        <v>0</v>
      </c>
      <c r="M134" s="80"/>
      <c r="N134" s="80"/>
      <c r="O134" s="80"/>
      <c r="P134" s="81">
        <v>0</v>
      </c>
    </row>
    <row r="135" spans="1:16" s="6" customFormat="1" ht="12.75">
      <c r="A135" s="658"/>
      <c r="B135" s="22" t="s">
        <v>351</v>
      </c>
      <c r="C135" s="23" t="s">
        <v>714</v>
      </c>
      <c r="D135" s="153">
        <f t="shared" si="25"/>
        <v>6645</v>
      </c>
      <c r="E135" s="153">
        <f t="shared" si="26"/>
        <v>0</v>
      </c>
      <c r="F135" s="153">
        <f t="shared" si="27"/>
        <v>6645</v>
      </c>
      <c r="G135" s="80">
        <f t="shared" si="28"/>
        <v>6645</v>
      </c>
      <c r="H135" s="153">
        <f t="shared" si="29"/>
        <v>0</v>
      </c>
      <c r="I135" s="80"/>
      <c r="J135" s="80"/>
      <c r="K135" s="80">
        <v>0</v>
      </c>
      <c r="L135" s="153">
        <f t="shared" si="30"/>
        <v>6645</v>
      </c>
      <c r="M135" s="80"/>
      <c r="N135" s="80"/>
      <c r="O135" s="80"/>
      <c r="P135" s="81">
        <v>6645</v>
      </c>
    </row>
    <row r="136" spans="1:16" s="6" customFormat="1" ht="12.75">
      <c r="A136" s="658"/>
      <c r="B136" s="22" t="s">
        <v>351</v>
      </c>
      <c r="C136" s="23" t="s">
        <v>165</v>
      </c>
      <c r="D136" s="153">
        <f t="shared" si="25"/>
        <v>3461</v>
      </c>
      <c r="E136" s="153">
        <f t="shared" si="26"/>
        <v>3461</v>
      </c>
      <c r="F136" s="153">
        <f t="shared" si="27"/>
        <v>0</v>
      </c>
      <c r="G136" s="80">
        <f t="shared" si="28"/>
        <v>3461</v>
      </c>
      <c r="H136" s="153">
        <f t="shared" si="29"/>
        <v>3461</v>
      </c>
      <c r="I136" s="80"/>
      <c r="J136" s="80"/>
      <c r="K136" s="80">
        <v>3461</v>
      </c>
      <c r="L136" s="153">
        <f t="shared" si="30"/>
        <v>0</v>
      </c>
      <c r="M136" s="80"/>
      <c r="N136" s="80"/>
      <c r="O136" s="80"/>
      <c r="P136" s="81">
        <v>0</v>
      </c>
    </row>
    <row r="137" spans="1:16" s="6" customFormat="1" ht="12.75">
      <c r="A137" s="658"/>
      <c r="B137" s="22" t="s">
        <v>443</v>
      </c>
      <c r="C137" s="23" t="s">
        <v>716</v>
      </c>
      <c r="D137" s="153">
        <f t="shared" si="25"/>
        <v>55250</v>
      </c>
      <c r="E137" s="153">
        <f t="shared" si="26"/>
        <v>0</v>
      </c>
      <c r="F137" s="153">
        <f t="shared" si="27"/>
        <v>55250</v>
      </c>
      <c r="G137" s="80">
        <f t="shared" si="28"/>
        <v>55250</v>
      </c>
      <c r="H137" s="153">
        <f t="shared" si="29"/>
        <v>0</v>
      </c>
      <c r="I137" s="80"/>
      <c r="J137" s="80"/>
      <c r="K137" s="80">
        <v>0</v>
      </c>
      <c r="L137" s="153">
        <f t="shared" si="30"/>
        <v>55250</v>
      </c>
      <c r="M137" s="80"/>
      <c r="N137" s="80"/>
      <c r="O137" s="80"/>
      <c r="P137" s="81">
        <v>55250</v>
      </c>
    </row>
    <row r="138" spans="1:16" s="6" customFormat="1" ht="12.75">
      <c r="A138" s="658"/>
      <c r="B138" s="22" t="s">
        <v>443</v>
      </c>
      <c r="C138" s="23" t="s">
        <v>166</v>
      </c>
      <c r="D138" s="153">
        <f t="shared" si="25"/>
        <v>9749</v>
      </c>
      <c r="E138" s="153">
        <f t="shared" si="26"/>
        <v>9749</v>
      </c>
      <c r="F138" s="153">
        <f t="shared" si="27"/>
        <v>0</v>
      </c>
      <c r="G138" s="80">
        <f t="shared" si="28"/>
        <v>9749</v>
      </c>
      <c r="H138" s="153">
        <f t="shared" si="29"/>
        <v>9749</v>
      </c>
      <c r="I138" s="80"/>
      <c r="J138" s="80"/>
      <c r="K138" s="80">
        <v>9749</v>
      </c>
      <c r="L138" s="153">
        <f t="shared" si="30"/>
        <v>0</v>
      </c>
      <c r="M138" s="80"/>
      <c r="N138" s="80"/>
      <c r="O138" s="80"/>
      <c r="P138" s="81">
        <v>0</v>
      </c>
    </row>
    <row r="139" spans="1:16" s="6" customFormat="1" ht="12.75">
      <c r="A139" s="658"/>
      <c r="B139" s="22" t="s">
        <v>566</v>
      </c>
      <c r="C139" s="23" t="s">
        <v>717</v>
      </c>
      <c r="D139" s="153">
        <f t="shared" si="25"/>
        <v>1233</v>
      </c>
      <c r="E139" s="153">
        <f t="shared" si="26"/>
        <v>0</v>
      </c>
      <c r="F139" s="153">
        <f t="shared" si="27"/>
        <v>1233</v>
      </c>
      <c r="G139" s="80">
        <f t="shared" si="28"/>
        <v>1233</v>
      </c>
      <c r="H139" s="153">
        <f t="shared" si="29"/>
        <v>0</v>
      </c>
      <c r="I139" s="80"/>
      <c r="J139" s="80"/>
      <c r="K139" s="80">
        <v>0</v>
      </c>
      <c r="L139" s="153">
        <f t="shared" si="30"/>
        <v>1233</v>
      </c>
      <c r="M139" s="80"/>
      <c r="N139" s="80"/>
      <c r="O139" s="80"/>
      <c r="P139" s="81">
        <v>1233</v>
      </c>
    </row>
    <row r="140" spans="1:16" s="6" customFormat="1" ht="12.75">
      <c r="A140" s="658"/>
      <c r="B140" s="22" t="s">
        <v>566</v>
      </c>
      <c r="C140" s="23" t="s">
        <v>167</v>
      </c>
      <c r="D140" s="153">
        <f t="shared" si="25"/>
        <v>218</v>
      </c>
      <c r="E140" s="153">
        <f t="shared" si="26"/>
        <v>218</v>
      </c>
      <c r="F140" s="153">
        <f t="shared" si="27"/>
        <v>0</v>
      </c>
      <c r="G140" s="80">
        <f t="shared" si="28"/>
        <v>218</v>
      </c>
      <c r="H140" s="153">
        <f t="shared" si="29"/>
        <v>218</v>
      </c>
      <c r="I140" s="80"/>
      <c r="J140" s="80"/>
      <c r="K140" s="80">
        <v>218</v>
      </c>
      <c r="L140" s="153">
        <f t="shared" si="30"/>
        <v>0</v>
      </c>
      <c r="M140" s="80"/>
      <c r="N140" s="80"/>
      <c r="O140" s="80"/>
      <c r="P140" s="81">
        <v>0</v>
      </c>
    </row>
    <row r="141" spans="1:16" s="6" customFormat="1" ht="12.75">
      <c r="A141" s="658"/>
      <c r="B141" s="22" t="s">
        <v>308</v>
      </c>
      <c r="C141" s="23" t="s">
        <v>718</v>
      </c>
      <c r="D141" s="153">
        <f t="shared" si="25"/>
        <v>5440</v>
      </c>
      <c r="E141" s="153">
        <f t="shared" si="26"/>
        <v>0</v>
      </c>
      <c r="F141" s="153">
        <f t="shared" si="27"/>
        <v>5440</v>
      </c>
      <c r="G141" s="80">
        <f t="shared" si="28"/>
        <v>5440</v>
      </c>
      <c r="H141" s="153">
        <f t="shared" si="29"/>
        <v>0</v>
      </c>
      <c r="I141" s="80"/>
      <c r="J141" s="80"/>
      <c r="K141" s="80">
        <v>0</v>
      </c>
      <c r="L141" s="153">
        <f t="shared" si="30"/>
        <v>5440</v>
      </c>
      <c r="M141" s="80"/>
      <c r="N141" s="80"/>
      <c r="O141" s="80"/>
      <c r="P141" s="81">
        <v>5440</v>
      </c>
    </row>
    <row r="142" spans="1:16" s="6" customFormat="1" ht="12.75">
      <c r="A142" s="658"/>
      <c r="B142" s="22" t="s">
        <v>308</v>
      </c>
      <c r="C142" s="23" t="s">
        <v>196</v>
      </c>
      <c r="D142" s="153">
        <f t="shared" si="25"/>
        <v>960</v>
      </c>
      <c r="E142" s="153">
        <f t="shared" si="26"/>
        <v>960</v>
      </c>
      <c r="F142" s="153">
        <f t="shared" si="27"/>
        <v>0</v>
      </c>
      <c r="G142" s="80">
        <f t="shared" si="28"/>
        <v>960</v>
      </c>
      <c r="H142" s="153">
        <f t="shared" si="29"/>
        <v>960</v>
      </c>
      <c r="I142" s="80"/>
      <c r="J142" s="80"/>
      <c r="K142" s="80">
        <v>960</v>
      </c>
      <c r="L142" s="153">
        <f t="shared" si="30"/>
        <v>0</v>
      </c>
      <c r="M142" s="80"/>
      <c r="N142" s="80"/>
      <c r="O142" s="80"/>
      <c r="P142" s="81">
        <v>0</v>
      </c>
    </row>
    <row r="143" spans="1:16" s="6" customFormat="1" ht="15.75" customHeight="1">
      <c r="A143" s="658" t="s">
        <v>192</v>
      </c>
      <c r="B143" s="659" t="s">
        <v>56</v>
      </c>
      <c r="C143" s="659"/>
      <c r="D143" s="659"/>
      <c r="E143" s="659"/>
      <c r="F143" s="659"/>
      <c r="G143" s="659"/>
      <c r="H143" s="659"/>
      <c r="I143" s="659"/>
      <c r="J143" s="659"/>
      <c r="K143" s="659"/>
      <c r="L143" s="659"/>
      <c r="M143" s="659"/>
      <c r="N143" s="659"/>
      <c r="O143" s="659"/>
      <c r="P143" s="660"/>
    </row>
    <row r="144" spans="1:16" s="6" customFormat="1" ht="12.75">
      <c r="A144" s="658"/>
      <c r="B144" s="656" t="s">
        <v>59</v>
      </c>
      <c r="C144" s="656"/>
      <c r="D144" s="656"/>
      <c r="E144" s="656"/>
      <c r="F144" s="656"/>
      <c r="G144" s="656"/>
      <c r="H144" s="656"/>
      <c r="I144" s="656"/>
      <c r="J144" s="656"/>
      <c r="K144" s="656"/>
      <c r="L144" s="656"/>
      <c r="M144" s="656"/>
      <c r="N144" s="656"/>
      <c r="O144" s="656"/>
      <c r="P144" s="657"/>
    </row>
    <row r="145" spans="1:16" s="6" customFormat="1" ht="12.75">
      <c r="A145" s="658"/>
      <c r="B145" s="656" t="s">
        <v>60</v>
      </c>
      <c r="C145" s="656"/>
      <c r="D145" s="656"/>
      <c r="E145" s="656"/>
      <c r="F145" s="656"/>
      <c r="G145" s="656"/>
      <c r="H145" s="656"/>
      <c r="I145" s="656"/>
      <c r="J145" s="656"/>
      <c r="K145" s="656"/>
      <c r="L145" s="656"/>
      <c r="M145" s="656"/>
      <c r="N145" s="656"/>
      <c r="O145" s="656"/>
      <c r="P145" s="657"/>
    </row>
    <row r="146" spans="1:16" s="6" customFormat="1" ht="12.75">
      <c r="A146" s="658"/>
      <c r="B146" s="664" t="s">
        <v>61</v>
      </c>
      <c r="C146" s="664"/>
      <c r="D146" s="664"/>
      <c r="E146" s="664"/>
      <c r="F146" s="664"/>
      <c r="G146" s="664"/>
      <c r="H146" s="664"/>
      <c r="I146" s="664"/>
      <c r="J146" s="664"/>
      <c r="K146" s="664"/>
      <c r="L146" s="664"/>
      <c r="M146" s="664"/>
      <c r="N146" s="664"/>
      <c r="O146" s="664"/>
      <c r="P146" s="665"/>
    </row>
    <row r="147" spans="1:16" s="6" customFormat="1" ht="12.75">
      <c r="A147" s="658"/>
      <c r="B147" s="656" t="s">
        <v>150</v>
      </c>
      <c r="C147" s="656"/>
      <c r="D147" s="656"/>
      <c r="E147" s="656"/>
      <c r="F147" s="656"/>
      <c r="G147" s="656"/>
      <c r="H147" s="656"/>
      <c r="I147" s="656"/>
      <c r="J147" s="656"/>
      <c r="K147" s="656"/>
      <c r="L147" s="656"/>
      <c r="M147" s="656"/>
      <c r="N147" s="656"/>
      <c r="O147" s="656"/>
      <c r="P147" s="657"/>
    </row>
    <row r="148" spans="1:16" s="6" customFormat="1" ht="17.25" customHeight="1">
      <c r="A148" s="658"/>
      <c r="B148" s="367" t="s">
        <v>780</v>
      </c>
      <c r="C148" s="255" t="s">
        <v>151</v>
      </c>
      <c r="D148" s="361">
        <f>D150+D149+D167</f>
        <v>321805</v>
      </c>
      <c r="E148" s="361">
        <f aca="true" t="shared" si="31" ref="E148:P148">E150+E149+E167</f>
        <v>48270</v>
      </c>
      <c r="F148" s="361">
        <f t="shared" si="31"/>
        <v>273535</v>
      </c>
      <c r="G148" s="361">
        <f t="shared" si="31"/>
        <v>145034</v>
      </c>
      <c r="H148" s="361">
        <f t="shared" si="31"/>
        <v>21755</v>
      </c>
      <c r="I148" s="361">
        <f t="shared" si="31"/>
        <v>0</v>
      </c>
      <c r="J148" s="361">
        <f t="shared" si="31"/>
        <v>0</v>
      </c>
      <c r="K148" s="361">
        <f t="shared" si="31"/>
        <v>21755</v>
      </c>
      <c r="L148" s="361">
        <f t="shared" si="31"/>
        <v>123279</v>
      </c>
      <c r="M148" s="361">
        <f t="shared" si="31"/>
        <v>0</v>
      </c>
      <c r="N148" s="361">
        <f t="shared" si="31"/>
        <v>0</v>
      </c>
      <c r="O148" s="361">
        <f t="shared" si="31"/>
        <v>0</v>
      </c>
      <c r="P148" s="362">
        <f t="shared" si="31"/>
        <v>123279</v>
      </c>
    </row>
    <row r="149" spans="1:16" s="374" customFormat="1" ht="12.75">
      <c r="A149" s="658"/>
      <c r="B149" s="372" t="s">
        <v>0</v>
      </c>
      <c r="C149" s="372"/>
      <c r="D149" s="341">
        <f>E149+F149</f>
        <v>87229</v>
      </c>
      <c r="E149" s="341">
        <v>13084</v>
      </c>
      <c r="F149" s="341">
        <v>74145</v>
      </c>
      <c r="G149" s="341"/>
      <c r="H149" s="341"/>
      <c r="I149" s="341"/>
      <c r="J149" s="341"/>
      <c r="K149" s="341"/>
      <c r="L149" s="341"/>
      <c r="M149" s="341"/>
      <c r="N149" s="341"/>
      <c r="O149" s="341"/>
      <c r="P149" s="373"/>
    </row>
    <row r="150" spans="1:16" s="6" customFormat="1" ht="12.75">
      <c r="A150" s="658"/>
      <c r="B150" s="21" t="s">
        <v>27</v>
      </c>
      <c r="C150" s="24"/>
      <c r="D150" s="156">
        <f>E150+F150</f>
        <v>145034</v>
      </c>
      <c r="E150" s="156">
        <f>H150</f>
        <v>21755</v>
      </c>
      <c r="F150" s="156">
        <f>L150</f>
        <v>123279</v>
      </c>
      <c r="G150" s="92">
        <f>H150+L150</f>
        <v>145034</v>
      </c>
      <c r="H150" s="156">
        <f>K150</f>
        <v>21755</v>
      </c>
      <c r="I150" s="92">
        <v>0</v>
      </c>
      <c r="J150" s="92">
        <v>0</v>
      </c>
      <c r="K150" s="92">
        <f>SUM(K151:K166)</f>
        <v>21755</v>
      </c>
      <c r="L150" s="156">
        <f>P150</f>
        <v>123279</v>
      </c>
      <c r="M150" s="92">
        <v>0</v>
      </c>
      <c r="N150" s="92">
        <v>0</v>
      </c>
      <c r="O150" s="92">
        <v>0</v>
      </c>
      <c r="P150" s="93">
        <f>SUM(P151:P166)</f>
        <v>123279</v>
      </c>
    </row>
    <row r="151" spans="1:16" s="6" customFormat="1" ht="12.75">
      <c r="A151" s="658"/>
      <c r="B151" s="22" t="s">
        <v>419</v>
      </c>
      <c r="C151" s="23" t="s">
        <v>711</v>
      </c>
      <c r="D151" s="153">
        <f>E151+F151</f>
        <v>7770</v>
      </c>
      <c r="E151" s="153">
        <f>H151</f>
        <v>0</v>
      </c>
      <c r="F151" s="153">
        <f>L151</f>
        <v>7770</v>
      </c>
      <c r="G151" s="80">
        <f>H151+L151</f>
        <v>7770</v>
      </c>
      <c r="H151" s="153">
        <f>K151</f>
        <v>0</v>
      </c>
      <c r="I151" s="80"/>
      <c r="J151" s="80"/>
      <c r="K151" s="80">
        <v>0</v>
      </c>
      <c r="L151" s="153">
        <f>P151</f>
        <v>7770</v>
      </c>
      <c r="M151" s="80"/>
      <c r="N151" s="80"/>
      <c r="O151" s="80"/>
      <c r="P151" s="81">
        <v>7770</v>
      </c>
    </row>
    <row r="152" spans="1:16" s="6" customFormat="1" ht="12.75">
      <c r="A152" s="658"/>
      <c r="B152" s="22" t="s">
        <v>419</v>
      </c>
      <c r="C152" s="23" t="s">
        <v>162</v>
      </c>
      <c r="D152" s="153">
        <f aca="true" t="shared" si="32" ref="D152:D166">E152+F152</f>
        <v>1371</v>
      </c>
      <c r="E152" s="153">
        <f aca="true" t="shared" si="33" ref="E152:E166">H152</f>
        <v>1371</v>
      </c>
      <c r="F152" s="153">
        <f aca="true" t="shared" si="34" ref="F152:F166">L152</f>
        <v>0</v>
      </c>
      <c r="G152" s="80">
        <f aca="true" t="shared" si="35" ref="G152:G166">H152+L152</f>
        <v>1371</v>
      </c>
      <c r="H152" s="153">
        <f aca="true" t="shared" si="36" ref="H152:H166">K152</f>
        <v>1371</v>
      </c>
      <c r="I152" s="80"/>
      <c r="J152" s="80"/>
      <c r="K152" s="80">
        <v>1371</v>
      </c>
      <c r="L152" s="153">
        <f aca="true" t="shared" si="37" ref="L152:L166">P152</f>
        <v>0</v>
      </c>
      <c r="M152" s="80"/>
      <c r="N152" s="80"/>
      <c r="O152" s="80"/>
      <c r="P152" s="81">
        <v>0</v>
      </c>
    </row>
    <row r="153" spans="1:16" s="6" customFormat="1" ht="12.75">
      <c r="A153" s="658"/>
      <c r="B153" s="22" t="s">
        <v>349</v>
      </c>
      <c r="C153" s="23" t="s">
        <v>712</v>
      </c>
      <c r="D153" s="153">
        <f t="shared" si="32"/>
        <v>1261</v>
      </c>
      <c r="E153" s="153">
        <f t="shared" si="33"/>
        <v>0</v>
      </c>
      <c r="F153" s="153">
        <f t="shared" si="34"/>
        <v>1261</v>
      </c>
      <c r="G153" s="80">
        <f t="shared" si="35"/>
        <v>1261</v>
      </c>
      <c r="H153" s="153">
        <f t="shared" si="36"/>
        <v>0</v>
      </c>
      <c r="I153" s="80"/>
      <c r="J153" s="80"/>
      <c r="K153" s="80">
        <v>0</v>
      </c>
      <c r="L153" s="153">
        <f t="shared" si="37"/>
        <v>1261</v>
      </c>
      <c r="M153" s="80"/>
      <c r="N153" s="80"/>
      <c r="O153" s="80"/>
      <c r="P153" s="81">
        <v>1261</v>
      </c>
    </row>
    <row r="154" spans="1:16" s="6" customFormat="1" ht="12.75">
      <c r="A154" s="658"/>
      <c r="B154" s="22" t="s">
        <v>349</v>
      </c>
      <c r="C154" s="23" t="s">
        <v>163</v>
      </c>
      <c r="D154" s="153">
        <f t="shared" si="32"/>
        <v>223</v>
      </c>
      <c r="E154" s="153">
        <f t="shared" si="33"/>
        <v>223</v>
      </c>
      <c r="F154" s="153">
        <f t="shared" si="34"/>
        <v>0</v>
      </c>
      <c r="G154" s="80">
        <f t="shared" si="35"/>
        <v>223</v>
      </c>
      <c r="H154" s="153">
        <f t="shared" si="36"/>
        <v>223</v>
      </c>
      <c r="I154" s="80"/>
      <c r="J154" s="80"/>
      <c r="K154" s="80">
        <v>223</v>
      </c>
      <c r="L154" s="153">
        <f t="shared" si="37"/>
        <v>0</v>
      </c>
      <c r="M154" s="80"/>
      <c r="N154" s="80"/>
      <c r="O154" s="80"/>
      <c r="P154" s="81">
        <v>0</v>
      </c>
    </row>
    <row r="155" spans="1:16" s="6" customFormat="1" ht="12.75">
      <c r="A155" s="658"/>
      <c r="B155" s="22" t="s">
        <v>604</v>
      </c>
      <c r="C155" s="23" t="s">
        <v>713</v>
      </c>
      <c r="D155" s="153">
        <f t="shared" si="32"/>
        <v>89875</v>
      </c>
      <c r="E155" s="153">
        <f t="shared" si="33"/>
        <v>0</v>
      </c>
      <c r="F155" s="153">
        <f t="shared" si="34"/>
        <v>89875</v>
      </c>
      <c r="G155" s="80">
        <f t="shared" si="35"/>
        <v>89875</v>
      </c>
      <c r="H155" s="153">
        <f t="shared" si="36"/>
        <v>0</v>
      </c>
      <c r="I155" s="80"/>
      <c r="J155" s="80"/>
      <c r="K155" s="80">
        <v>0</v>
      </c>
      <c r="L155" s="153">
        <f t="shared" si="37"/>
        <v>89875</v>
      </c>
      <c r="M155" s="80"/>
      <c r="N155" s="80"/>
      <c r="O155" s="80"/>
      <c r="P155" s="81">
        <v>89875</v>
      </c>
    </row>
    <row r="156" spans="1:16" s="6" customFormat="1" ht="12.75">
      <c r="A156" s="658"/>
      <c r="B156" s="22" t="s">
        <v>604</v>
      </c>
      <c r="C156" s="23" t="s">
        <v>164</v>
      </c>
      <c r="D156" s="153">
        <f t="shared" si="32"/>
        <v>15860</v>
      </c>
      <c r="E156" s="153">
        <f t="shared" si="33"/>
        <v>15860</v>
      </c>
      <c r="F156" s="153">
        <f t="shared" si="34"/>
        <v>0</v>
      </c>
      <c r="G156" s="80">
        <f t="shared" si="35"/>
        <v>15860</v>
      </c>
      <c r="H156" s="153">
        <f t="shared" si="36"/>
        <v>15860</v>
      </c>
      <c r="I156" s="80"/>
      <c r="J156" s="80"/>
      <c r="K156" s="80">
        <v>15860</v>
      </c>
      <c r="L156" s="153">
        <f t="shared" si="37"/>
        <v>0</v>
      </c>
      <c r="M156" s="80"/>
      <c r="N156" s="80"/>
      <c r="O156" s="80"/>
      <c r="P156" s="81">
        <v>0</v>
      </c>
    </row>
    <row r="157" spans="1:16" s="6" customFormat="1" ht="12.75">
      <c r="A157" s="658"/>
      <c r="B157" s="22" t="s">
        <v>351</v>
      </c>
      <c r="C157" s="23" t="s">
        <v>714</v>
      </c>
      <c r="D157" s="153">
        <f t="shared" si="32"/>
        <v>10914</v>
      </c>
      <c r="E157" s="153">
        <f t="shared" si="33"/>
        <v>0</v>
      </c>
      <c r="F157" s="153">
        <f t="shared" si="34"/>
        <v>10914</v>
      </c>
      <c r="G157" s="80">
        <f t="shared" si="35"/>
        <v>10914</v>
      </c>
      <c r="H157" s="153">
        <f t="shared" si="36"/>
        <v>0</v>
      </c>
      <c r="I157" s="80"/>
      <c r="J157" s="80"/>
      <c r="K157" s="80">
        <v>0</v>
      </c>
      <c r="L157" s="153">
        <f t="shared" si="37"/>
        <v>10914</v>
      </c>
      <c r="M157" s="80"/>
      <c r="N157" s="80"/>
      <c r="O157" s="80"/>
      <c r="P157" s="81">
        <v>10914</v>
      </c>
    </row>
    <row r="158" spans="1:16" s="6" customFormat="1" ht="12.75">
      <c r="A158" s="658"/>
      <c r="B158" s="22" t="s">
        <v>351</v>
      </c>
      <c r="C158" s="23" t="s">
        <v>165</v>
      </c>
      <c r="D158" s="153">
        <f t="shared" si="32"/>
        <v>1926</v>
      </c>
      <c r="E158" s="153">
        <f t="shared" si="33"/>
        <v>1926</v>
      </c>
      <c r="F158" s="153">
        <f t="shared" si="34"/>
        <v>0</v>
      </c>
      <c r="G158" s="80">
        <f t="shared" si="35"/>
        <v>1926</v>
      </c>
      <c r="H158" s="153">
        <f t="shared" si="36"/>
        <v>1926</v>
      </c>
      <c r="I158" s="80"/>
      <c r="J158" s="80"/>
      <c r="K158" s="80">
        <v>1926</v>
      </c>
      <c r="L158" s="153">
        <f t="shared" si="37"/>
        <v>0</v>
      </c>
      <c r="M158" s="80"/>
      <c r="N158" s="80"/>
      <c r="O158" s="80"/>
      <c r="P158" s="81">
        <v>0</v>
      </c>
    </row>
    <row r="159" spans="1:16" s="6" customFormat="1" ht="12.75">
      <c r="A159" s="658"/>
      <c r="B159" s="22" t="s">
        <v>549</v>
      </c>
      <c r="C159" s="23" t="s">
        <v>715</v>
      </c>
      <c r="D159" s="153">
        <f t="shared" si="32"/>
        <v>3021</v>
      </c>
      <c r="E159" s="153">
        <f t="shared" si="33"/>
        <v>0</v>
      </c>
      <c r="F159" s="153">
        <f t="shared" si="34"/>
        <v>3021</v>
      </c>
      <c r="G159" s="80">
        <f t="shared" si="35"/>
        <v>3021</v>
      </c>
      <c r="H159" s="153">
        <f t="shared" si="36"/>
        <v>0</v>
      </c>
      <c r="I159" s="80"/>
      <c r="J159" s="80"/>
      <c r="K159" s="80">
        <v>0</v>
      </c>
      <c r="L159" s="153">
        <f t="shared" si="37"/>
        <v>3021</v>
      </c>
      <c r="M159" s="80"/>
      <c r="N159" s="80"/>
      <c r="O159" s="80"/>
      <c r="P159" s="81">
        <v>3021</v>
      </c>
    </row>
    <row r="160" spans="1:16" s="6" customFormat="1" ht="12.75">
      <c r="A160" s="658"/>
      <c r="B160" s="22" t="s">
        <v>549</v>
      </c>
      <c r="C160" s="23" t="s">
        <v>55</v>
      </c>
      <c r="D160" s="153">
        <f t="shared" si="32"/>
        <v>533</v>
      </c>
      <c r="E160" s="153">
        <f t="shared" si="33"/>
        <v>533</v>
      </c>
      <c r="F160" s="153">
        <f t="shared" si="34"/>
        <v>0</v>
      </c>
      <c r="G160" s="80">
        <f t="shared" si="35"/>
        <v>533</v>
      </c>
      <c r="H160" s="153">
        <f t="shared" si="36"/>
        <v>533</v>
      </c>
      <c r="I160" s="80"/>
      <c r="J160" s="80"/>
      <c r="K160" s="80">
        <v>533</v>
      </c>
      <c r="L160" s="153">
        <f t="shared" si="37"/>
        <v>0</v>
      </c>
      <c r="M160" s="80"/>
      <c r="N160" s="80"/>
      <c r="O160" s="80"/>
      <c r="P160" s="81">
        <v>0</v>
      </c>
    </row>
    <row r="161" spans="1:16" s="6" customFormat="1" ht="12.75">
      <c r="A161" s="658"/>
      <c r="B161" s="22" t="s">
        <v>443</v>
      </c>
      <c r="C161" s="23" t="s">
        <v>716</v>
      </c>
      <c r="D161" s="153">
        <f t="shared" si="32"/>
        <v>8563</v>
      </c>
      <c r="E161" s="153">
        <f t="shared" si="33"/>
        <v>0</v>
      </c>
      <c r="F161" s="153">
        <f t="shared" si="34"/>
        <v>8563</v>
      </c>
      <c r="G161" s="80">
        <f t="shared" si="35"/>
        <v>8563</v>
      </c>
      <c r="H161" s="153">
        <f t="shared" si="36"/>
        <v>0</v>
      </c>
      <c r="I161" s="80"/>
      <c r="J161" s="80"/>
      <c r="K161" s="80">
        <v>0</v>
      </c>
      <c r="L161" s="153">
        <f t="shared" si="37"/>
        <v>8563</v>
      </c>
      <c r="M161" s="80"/>
      <c r="N161" s="80"/>
      <c r="O161" s="80"/>
      <c r="P161" s="81">
        <v>8563</v>
      </c>
    </row>
    <row r="162" spans="1:16" s="6" customFormat="1" ht="12.75">
      <c r="A162" s="658"/>
      <c r="B162" s="22" t="s">
        <v>443</v>
      </c>
      <c r="C162" s="23" t="s">
        <v>166</v>
      </c>
      <c r="D162" s="153">
        <f t="shared" si="32"/>
        <v>1511</v>
      </c>
      <c r="E162" s="153">
        <f t="shared" si="33"/>
        <v>1511</v>
      </c>
      <c r="F162" s="153">
        <f t="shared" si="34"/>
        <v>0</v>
      </c>
      <c r="G162" s="80">
        <f t="shared" si="35"/>
        <v>1511</v>
      </c>
      <c r="H162" s="153">
        <f t="shared" si="36"/>
        <v>1511</v>
      </c>
      <c r="I162" s="80"/>
      <c r="J162" s="80"/>
      <c r="K162" s="80">
        <v>1511</v>
      </c>
      <c r="L162" s="153">
        <f t="shared" si="37"/>
        <v>0</v>
      </c>
      <c r="M162" s="80"/>
      <c r="N162" s="80"/>
      <c r="O162" s="80"/>
      <c r="P162" s="81">
        <v>0</v>
      </c>
    </row>
    <row r="163" spans="1:16" s="6" customFormat="1" ht="12.75">
      <c r="A163" s="658"/>
      <c r="B163" s="22" t="s">
        <v>566</v>
      </c>
      <c r="C163" s="23" t="s">
        <v>717</v>
      </c>
      <c r="D163" s="153">
        <f t="shared" si="32"/>
        <v>345</v>
      </c>
      <c r="E163" s="153">
        <f t="shared" si="33"/>
        <v>0</v>
      </c>
      <c r="F163" s="153">
        <f t="shared" si="34"/>
        <v>345</v>
      </c>
      <c r="G163" s="80">
        <f t="shared" si="35"/>
        <v>345</v>
      </c>
      <c r="H163" s="153">
        <f t="shared" si="36"/>
        <v>0</v>
      </c>
      <c r="I163" s="80"/>
      <c r="J163" s="80"/>
      <c r="K163" s="80">
        <v>0</v>
      </c>
      <c r="L163" s="153">
        <f t="shared" si="37"/>
        <v>345</v>
      </c>
      <c r="M163" s="80"/>
      <c r="N163" s="80"/>
      <c r="O163" s="80"/>
      <c r="P163" s="81">
        <v>345</v>
      </c>
    </row>
    <row r="164" spans="1:16" s="6" customFormat="1" ht="12.75">
      <c r="A164" s="658"/>
      <c r="B164" s="22" t="s">
        <v>566</v>
      </c>
      <c r="C164" s="23" t="s">
        <v>167</v>
      </c>
      <c r="D164" s="153">
        <f t="shared" si="32"/>
        <v>61</v>
      </c>
      <c r="E164" s="153">
        <f t="shared" si="33"/>
        <v>61</v>
      </c>
      <c r="F164" s="153">
        <f t="shared" si="34"/>
        <v>0</v>
      </c>
      <c r="G164" s="80">
        <f t="shared" si="35"/>
        <v>61</v>
      </c>
      <c r="H164" s="153">
        <f t="shared" si="36"/>
        <v>61</v>
      </c>
      <c r="I164" s="80"/>
      <c r="J164" s="80"/>
      <c r="K164" s="80">
        <v>61</v>
      </c>
      <c r="L164" s="153">
        <f t="shared" si="37"/>
        <v>0</v>
      </c>
      <c r="M164" s="80"/>
      <c r="N164" s="80"/>
      <c r="O164" s="80"/>
      <c r="P164" s="81">
        <v>0</v>
      </c>
    </row>
    <row r="165" spans="1:16" s="6" customFormat="1" ht="12.75">
      <c r="A165" s="658"/>
      <c r="B165" s="22" t="s">
        <v>308</v>
      </c>
      <c r="C165" s="23" t="s">
        <v>718</v>
      </c>
      <c r="D165" s="153">
        <f t="shared" si="32"/>
        <v>1530</v>
      </c>
      <c r="E165" s="153">
        <f t="shared" si="33"/>
        <v>0</v>
      </c>
      <c r="F165" s="153">
        <f t="shared" si="34"/>
        <v>1530</v>
      </c>
      <c r="G165" s="80">
        <f t="shared" si="35"/>
        <v>1530</v>
      </c>
      <c r="H165" s="153">
        <f t="shared" si="36"/>
        <v>0</v>
      </c>
      <c r="I165" s="80"/>
      <c r="J165" s="80"/>
      <c r="K165" s="80">
        <v>0</v>
      </c>
      <c r="L165" s="153">
        <f t="shared" si="37"/>
        <v>1530</v>
      </c>
      <c r="M165" s="80"/>
      <c r="N165" s="80"/>
      <c r="O165" s="80"/>
      <c r="P165" s="81">
        <v>1530</v>
      </c>
    </row>
    <row r="166" spans="1:16" s="6" customFormat="1" ht="12.75">
      <c r="A166" s="658"/>
      <c r="B166" s="22" t="s">
        <v>308</v>
      </c>
      <c r="C166" s="23" t="s">
        <v>196</v>
      </c>
      <c r="D166" s="153">
        <f t="shared" si="32"/>
        <v>270</v>
      </c>
      <c r="E166" s="153">
        <f t="shared" si="33"/>
        <v>270</v>
      </c>
      <c r="F166" s="153">
        <f t="shared" si="34"/>
        <v>0</v>
      </c>
      <c r="G166" s="80">
        <f t="shared" si="35"/>
        <v>270</v>
      </c>
      <c r="H166" s="153">
        <f t="shared" si="36"/>
        <v>270</v>
      </c>
      <c r="I166" s="80"/>
      <c r="J166" s="80"/>
      <c r="K166" s="80">
        <v>270</v>
      </c>
      <c r="L166" s="153">
        <f t="shared" si="37"/>
        <v>0</v>
      </c>
      <c r="M166" s="80"/>
      <c r="N166" s="80"/>
      <c r="O166" s="80"/>
      <c r="P166" s="81">
        <v>0</v>
      </c>
    </row>
    <row r="167" spans="1:17" s="6" customFormat="1" ht="13.5" customHeight="1">
      <c r="A167" s="658"/>
      <c r="B167" s="22" t="s">
        <v>155</v>
      </c>
      <c r="C167" s="23"/>
      <c r="D167" s="153">
        <v>89542</v>
      </c>
      <c r="E167" s="153">
        <v>13431</v>
      </c>
      <c r="F167" s="153">
        <v>76111</v>
      </c>
      <c r="G167" s="80"/>
      <c r="H167" s="153"/>
      <c r="I167" s="80"/>
      <c r="J167" s="80"/>
      <c r="K167" s="80"/>
      <c r="L167" s="153"/>
      <c r="M167" s="80"/>
      <c r="N167" s="80"/>
      <c r="O167" s="80"/>
      <c r="P167" s="81"/>
      <c r="Q167" s="42"/>
    </row>
    <row r="168" spans="1:17" s="6" customFormat="1" ht="16.5" customHeight="1">
      <c r="A168" s="658" t="s">
        <v>197</v>
      </c>
      <c r="B168" s="659" t="s">
        <v>1</v>
      </c>
      <c r="C168" s="659"/>
      <c r="D168" s="659"/>
      <c r="E168" s="659"/>
      <c r="F168" s="659"/>
      <c r="G168" s="659"/>
      <c r="H168" s="659"/>
      <c r="I168" s="659"/>
      <c r="J168" s="659"/>
      <c r="K168" s="659"/>
      <c r="L168" s="659"/>
      <c r="M168" s="659"/>
      <c r="N168" s="659"/>
      <c r="O168" s="659"/>
      <c r="P168" s="660"/>
      <c r="Q168" s="42"/>
    </row>
    <row r="169" spans="1:17" s="6" customFormat="1" ht="13.5" customHeight="1">
      <c r="A169" s="658"/>
      <c r="B169" s="656" t="s">
        <v>59</v>
      </c>
      <c r="C169" s="656"/>
      <c r="D169" s="656"/>
      <c r="E169" s="656"/>
      <c r="F169" s="656"/>
      <c r="G169" s="656"/>
      <c r="H169" s="656"/>
      <c r="I169" s="656"/>
      <c r="J169" s="656"/>
      <c r="K169" s="656"/>
      <c r="L169" s="656"/>
      <c r="M169" s="656"/>
      <c r="N169" s="656"/>
      <c r="O169" s="656"/>
      <c r="P169" s="657"/>
      <c r="Q169" s="42"/>
    </row>
    <row r="170" spans="1:17" s="6" customFormat="1" ht="12.75">
      <c r="A170" s="658"/>
      <c r="B170" s="670" t="s">
        <v>131</v>
      </c>
      <c r="C170" s="670"/>
      <c r="D170" s="670"/>
      <c r="E170" s="670"/>
      <c r="F170" s="670"/>
      <c r="G170" s="670"/>
      <c r="H170" s="670"/>
      <c r="I170" s="670"/>
      <c r="J170" s="670"/>
      <c r="K170" s="670"/>
      <c r="L170" s="670"/>
      <c r="M170" s="670"/>
      <c r="N170" s="670"/>
      <c r="O170" s="670"/>
      <c r="P170" s="671"/>
      <c r="Q170" s="42"/>
    </row>
    <row r="171" spans="1:16" s="6" customFormat="1" ht="12.75">
      <c r="A171" s="658"/>
      <c r="B171" s="672" t="s">
        <v>559</v>
      </c>
      <c r="C171" s="672"/>
      <c r="D171" s="672"/>
      <c r="E171" s="672"/>
      <c r="F171" s="672"/>
      <c r="G171" s="672"/>
      <c r="H171" s="672"/>
      <c r="I171" s="672"/>
      <c r="J171" s="672"/>
      <c r="K171" s="672"/>
      <c r="L171" s="672"/>
      <c r="M171" s="672"/>
      <c r="N171" s="672"/>
      <c r="O171" s="672"/>
      <c r="P171" s="673"/>
    </row>
    <row r="172" spans="1:16" s="6" customFormat="1" ht="12.75">
      <c r="A172" s="658"/>
      <c r="B172" s="670" t="s">
        <v>150</v>
      </c>
      <c r="C172" s="670"/>
      <c r="D172" s="670"/>
      <c r="E172" s="670"/>
      <c r="F172" s="670"/>
      <c r="G172" s="670"/>
      <c r="H172" s="670"/>
      <c r="I172" s="670"/>
      <c r="J172" s="670"/>
      <c r="K172" s="670"/>
      <c r="L172" s="670"/>
      <c r="M172" s="670"/>
      <c r="N172" s="670"/>
      <c r="O172" s="670"/>
      <c r="P172" s="671"/>
    </row>
    <row r="173" spans="1:16" s="6" customFormat="1" ht="17.25" customHeight="1">
      <c r="A173" s="658"/>
      <c r="B173" s="255" t="s">
        <v>780</v>
      </c>
      <c r="C173" s="255" t="s">
        <v>151</v>
      </c>
      <c r="D173" s="361">
        <f>D174+D175</f>
        <v>207965</v>
      </c>
      <c r="E173" s="361">
        <f aca="true" t="shared" si="38" ref="E173:P173">E174+E175</f>
        <v>27154</v>
      </c>
      <c r="F173" s="361">
        <f t="shared" si="38"/>
        <v>180811</v>
      </c>
      <c r="G173" s="361">
        <f t="shared" si="38"/>
        <v>72363</v>
      </c>
      <c r="H173" s="361">
        <f t="shared" si="38"/>
        <v>10856</v>
      </c>
      <c r="I173" s="361">
        <f t="shared" si="38"/>
        <v>0</v>
      </c>
      <c r="J173" s="361">
        <f t="shared" si="38"/>
        <v>0</v>
      </c>
      <c r="K173" s="361">
        <f t="shared" si="38"/>
        <v>10856</v>
      </c>
      <c r="L173" s="361">
        <f t="shared" si="38"/>
        <v>61507</v>
      </c>
      <c r="M173" s="361">
        <f t="shared" si="38"/>
        <v>0</v>
      </c>
      <c r="N173" s="361">
        <f t="shared" si="38"/>
        <v>0</v>
      </c>
      <c r="O173" s="361">
        <f t="shared" si="38"/>
        <v>0</v>
      </c>
      <c r="P173" s="362">
        <f t="shared" si="38"/>
        <v>61507</v>
      </c>
    </row>
    <row r="174" spans="1:16" s="6" customFormat="1" ht="12.75">
      <c r="A174" s="658"/>
      <c r="B174" s="23" t="s">
        <v>495</v>
      </c>
      <c r="C174" s="23"/>
      <c r="D174" s="153">
        <f>E174+F174</f>
        <v>135602</v>
      </c>
      <c r="E174" s="153">
        <v>16298</v>
      </c>
      <c r="F174" s="153">
        <v>119304</v>
      </c>
      <c r="G174" s="153"/>
      <c r="H174" s="153"/>
      <c r="I174" s="376"/>
      <c r="J174" s="80"/>
      <c r="K174" s="80"/>
      <c r="L174" s="153"/>
      <c r="M174" s="80"/>
      <c r="N174" s="80"/>
      <c r="O174" s="80"/>
      <c r="P174" s="81"/>
    </row>
    <row r="175" spans="1:16" s="6" customFormat="1" ht="12.75">
      <c r="A175" s="658"/>
      <c r="B175" s="377" t="s">
        <v>27</v>
      </c>
      <c r="C175" s="378"/>
      <c r="D175" s="369">
        <f>E175+F175</f>
        <v>72363</v>
      </c>
      <c r="E175" s="369">
        <f>H175</f>
        <v>10856</v>
      </c>
      <c r="F175" s="369">
        <f>L175</f>
        <v>61507</v>
      </c>
      <c r="G175" s="369">
        <f>H175+L175</f>
        <v>72363</v>
      </c>
      <c r="H175" s="369">
        <f>K175</f>
        <v>10856</v>
      </c>
      <c r="I175" s="369"/>
      <c r="J175" s="369"/>
      <c r="K175" s="369">
        <f>SUM(K176:K191)</f>
        <v>10856</v>
      </c>
      <c r="L175" s="369">
        <f>P175</f>
        <v>61507</v>
      </c>
      <c r="M175" s="369"/>
      <c r="N175" s="369"/>
      <c r="O175" s="369"/>
      <c r="P175" s="379">
        <f>SUM(P176:P191)</f>
        <v>61507</v>
      </c>
    </row>
    <row r="176" spans="1:16" s="6" customFormat="1" ht="12.75">
      <c r="A176" s="658"/>
      <c r="B176" s="22" t="s">
        <v>419</v>
      </c>
      <c r="C176" s="23" t="s">
        <v>711</v>
      </c>
      <c r="D176" s="153">
        <f>E176+F176</f>
        <v>3170</v>
      </c>
      <c r="E176" s="153">
        <f>H176</f>
        <v>0</v>
      </c>
      <c r="F176" s="153">
        <f>L176</f>
        <v>3170</v>
      </c>
      <c r="G176" s="153">
        <f>H176+L176</f>
        <v>3170</v>
      </c>
      <c r="H176" s="153">
        <f>K176</f>
        <v>0</v>
      </c>
      <c r="I176" s="80"/>
      <c r="J176" s="80"/>
      <c r="K176" s="80"/>
      <c r="L176" s="153">
        <f>P176</f>
        <v>3170</v>
      </c>
      <c r="M176" s="80"/>
      <c r="N176" s="80"/>
      <c r="O176" s="80"/>
      <c r="P176" s="81">
        <v>3170</v>
      </c>
    </row>
    <row r="177" spans="1:16" s="6" customFormat="1" ht="12.75">
      <c r="A177" s="658"/>
      <c r="B177" s="22" t="s">
        <v>419</v>
      </c>
      <c r="C177" s="23" t="s">
        <v>162</v>
      </c>
      <c r="D177" s="153">
        <f aca="true" t="shared" si="39" ref="D177:D191">E177+F177</f>
        <v>560</v>
      </c>
      <c r="E177" s="153">
        <f aca="true" t="shared" si="40" ref="E177:E191">H177</f>
        <v>560</v>
      </c>
      <c r="F177" s="153">
        <f aca="true" t="shared" si="41" ref="F177:F191">L177</f>
        <v>0</v>
      </c>
      <c r="G177" s="153">
        <f aca="true" t="shared" si="42" ref="G177:G191">H177+L177</f>
        <v>560</v>
      </c>
      <c r="H177" s="153">
        <f aca="true" t="shared" si="43" ref="H177:H191">K177</f>
        <v>560</v>
      </c>
      <c r="I177" s="80"/>
      <c r="J177" s="80"/>
      <c r="K177" s="80">
        <v>560</v>
      </c>
      <c r="L177" s="153">
        <f aca="true" t="shared" si="44" ref="L177:L191">P177</f>
        <v>0</v>
      </c>
      <c r="M177" s="80"/>
      <c r="N177" s="80"/>
      <c r="O177" s="80"/>
      <c r="P177" s="81"/>
    </row>
    <row r="178" spans="1:16" s="6" customFormat="1" ht="12.75">
      <c r="A178" s="658"/>
      <c r="B178" s="22" t="s">
        <v>349</v>
      </c>
      <c r="C178" s="23" t="s">
        <v>712</v>
      </c>
      <c r="D178" s="153">
        <f t="shared" si="39"/>
        <v>515</v>
      </c>
      <c r="E178" s="153">
        <f t="shared" si="40"/>
        <v>0</v>
      </c>
      <c r="F178" s="153">
        <f t="shared" si="41"/>
        <v>515</v>
      </c>
      <c r="G178" s="153">
        <f t="shared" si="42"/>
        <v>515</v>
      </c>
      <c r="H178" s="153">
        <f t="shared" si="43"/>
        <v>0</v>
      </c>
      <c r="I178" s="80"/>
      <c r="J178" s="80"/>
      <c r="K178" s="80"/>
      <c r="L178" s="153">
        <f t="shared" si="44"/>
        <v>515</v>
      </c>
      <c r="M178" s="80"/>
      <c r="N178" s="80"/>
      <c r="O178" s="80"/>
      <c r="P178" s="81">
        <v>515</v>
      </c>
    </row>
    <row r="179" spans="1:16" s="6" customFormat="1" ht="12.75">
      <c r="A179" s="658"/>
      <c r="B179" s="22" t="s">
        <v>349</v>
      </c>
      <c r="C179" s="23" t="s">
        <v>163</v>
      </c>
      <c r="D179" s="153">
        <f t="shared" si="39"/>
        <v>91</v>
      </c>
      <c r="E179" s="153">
        <f t="shared" si="40"/>
        <v>91</v>
      </c>
      <c r="F179" s="153">
        <f t="shared" si="41"/>
        <v>0</v>
      </c>
      <c r="G179" s="153">
        <f t="shared" si="42"/>
        <v>91</v>
      </c>
      <c r="H179" s="153">
        <f t="shared" si="43"/>
        <v>91</v>
      </c>
      <c r="I179" s="80"/>
      <c r="J179" s="80"/>
      <c r="K179" s="80">
        <v>91</v>
      </c>
      <c r="L179" s="153">
        <f t="shared" si="44"/>
        <v>0</v>
      </c>
      <c r="M179" s="80"/>
      <c r="N179" s="80"/>
      <c r="O179" s="80"/>
      <c r="P179" s="81"/>
    </row>
    <row r="180" spans="1:16" s="6" customFormat="1" ht="12.75">
      <c r="A180" s="658"/>
      <c r="B180" s="22" t="s">
        <v>604</v>
      </c>
      <c r="C180" s="23" t="s">
        <v>713</v>
      </c>
      <c r="D180" s="153">
        <f t="shared" si="39"/>
        <v>39797</v>
      </c>
      <c r="E180" s="153">
        <f t="shared" si="40"/>
        <v>0</v>
      </c>
      <c r="F180" s="153">
        <f t="shared" si="41"/>
        <v>39797</v>
      </c>
      <c r="G180" s="153">
        <f t="shared" si="42"/>
        <v>39797</v>
      </c>
      <c r="H180" s="153">
        <f t="shared" si="43"/>
        <v>0</v>
      </c>
      <c r="I180" s="80"/>
      <c r="J180" s="80"/>
      <c r="K180" s="80"/>
      <c r="L180" s="153">
        <f t="shared" si="44"/>
        <v>39797</v>
      </c>
      <c r="M180" s="80"/>
      <c r="N180" s="80"/>
      <c r="O180" s="80"/>
      <c r="P180" s="81">
        <v>39797</v>
      </c>
    </row>
    <row r="181" spans="1:16" s="6" customFormat="1" ht="12.75">
      <c r="A181" s="658"/>
      <c r="B181" s="22" t="s">
        <v>604</v>
      </c>
      <c r="C181" s="23" t="s">
        <v>164</v>
      </c>
      <c r="D181" s="153">
        <f t="shared" si="39"/>
        <v>7023</v>
      </c>
      <c r="E181" s="153">
        <f t="shared" si="40"/>
        <v>7023</v>
      </c>
      <c r="F181" s="153">
        <f t="shared" si="41"/>
        <v>0</v>
      </c>
      <c r="G181" s="153">
        <f t="shared" si="42"/>
        <v>7023</v>
      </c>
      <c r="H181" s="153">
        <f t="shared" si="43"/>
        <v>7023</v>
      </c>
      <c r="I181" s="80"/>
      <c r="J181" s="80"/>
      <c r="K181" s="80">
        <v>7023</v>
      </c>
      <c r="L181" s="153">
        <f t="shared" si="44"/>
        <v>0</v>
      </c>
      <c r="M181" s="80"/>
      <c r="N181" s="80"/>
      <c r="O181" s="80"/>
      <c r="P181" s="81"/>
    </row>
    <row r="182" spans="1:16" s="6" customFormat="1" ht="12.75">
      <c r="A182" s="658"/>
      <c r="B182" s="22" t="s">
        <v>351</v>
      </c>
      <c r="C182" s="23" t="s">
        <v>714</v>
      </c>
      <c r="D182" s="153">
        <f t="shared" si="39"/>
        <v>1659</v>
      </c>
      <c r="E182" s="153">
        <f t="shared" si="40"/>
        <v>0</v>
      </c>
      <c r="F182" s="153">
        <f t="shared" si="41"/>
        <v>1659</v>
      </c>
      <c r="G182" s="153">
        <f t="shared" si="42"/>
        <v>1659</v>
      </c>
      <c r="H182" s="153">
        <f t="shared" si="43"/>
        <v>0</v>
      </c>
      <c r="I182" s="80"/>
      <c r="J182" s="80"/>
      <c r="K182" s="80"/>
      <c r="L182" s="153">
        <f t="shared" si="44"/>
        <v>1659</v>
      </c>
      <c r="M182" s="80"/>
      <c r="N182" s="80"/>
      <c r="O182" s="80"/>
      <c r="P182" s="81">
        <v>1659</v>
      </c>
    </row>
    <row r="183" spans="1:16" s="6" customFormat="1" ht="12.75">
      <c r="A183" s="658"/>
      <c r="B183" s="22" t="s">
        <v>351</v>
      </c>
      <c r="C183" s="23" t="s">
        <v>165</v>
      </c>
      <c r="D183" s="153">
        <f t="shared" si="39"/>
        <v>293</v>
      </c>
      <c r="E183" s="153">
        <f t="shared" si="40"/>
        <v>293</v>
      </c>
      <c r="F183" s="153">
        <f t="shared" si="41"/>
        <v>0</v>
      </c>
      <c r="G183" s="153">
        <f t="shared" si="42"/>
        <v>293</v>
      </c>
      <c r="H183" s="153">
        <f t="shared" si="43"/>
        <v>293</v>
      </c>
      <c r="I183" s="80"/>
      <c r="J183" s="80"/>
      <c r="K183" s="80">
        <v>293</v>
      </c>
      <c r="L183" s="153">
        <f t="shared" si="44"/>
        <v>0</v>
      </c>
      <c r="M183" s="80"/>
      <c r="N183" s="80"/>
      <c r="O183" s="80"/>
      <c r="P183" s="81"/>
    </row>
    <row r="184" spans="1:16" s="6" customFormat="1" ht="12.75">
      <c r="A184" s="658"/>
      <c r="B184" s="22" t="s">
        <v>549</v>
      </c>
      <c r="C184" s="23" t="s">
        <v>715</v>
      </c>
      <c r="D184" s="153">
        <f t="shared" si="39"/>
        <v>314</v>
      </c>
      <c r="E184" s="153">
        <f t="shared" si="40"/>
        <v>0</v>
      </c>
      <c r="F184" s="153">
        <f t="shared" si="41"/>
        <v>314</v>
      </c>
      <c r="G184" s="153">
        <f t="shared" si="42"/>
        <v>314</v>
      </c>
      <c r="H184" s="153">
        <f t="shared" si="43"/>
        <v>0</v>
      </c>
      <c r="I184" s="80"/>
      <c r="J184" s="80"/>
      <c r="K184" s="80"/>
      <c r="L184" s="153">
        <f t="shared" si="44"/>
        <v>314</v>
      </c>
      <c r="M184" s="80"/>
      <c r="N184" s="80"/>
      <c r="O184" s="80"/>
      <c r="P184" s="81">
        <v>314</v>
      </c>
    </row>
    <row r="185" spans="1:16" s="6" customFormat="1" ht="12.75">
      <c r="A185" s="658"/>
      <c r="B185" s="22" t="s">
        <v>549</v>
      </c>
      <c r="C185" s="23" t="s">
        <v>55</v>
      </c>
      <c r="D185" s="153">
        <f t="shared" si="39"/>
        <v>56</v>
      </c>
      <c r="E185" s="153">
        <f t="shared" si="40"/>
        <v>56</v>
      </c>
      <c r="F185" s="153">
        <f t="shared" si="41"/>
        <v>0</v>
      </c>
      <c r="G185" s="153">
        <f t="shared" si="42"/>
        <v>56</v>
      </c>
      <c r="H185" s="153">
        <f t="shared" si="43"/>
        <v>56</v>
      </c>
      <c r="I185" s="80"/>
      <c r="J185" s="80"/>
      <c r="K185" s="80">
        <v>56</v>
      </c>
      <c r="L185" s="153">
        <f t="shared" si="44"/>
        <v>0</v>
      </c>
      <c r="M185" s="80"/>
      <c r="N185" s="80"/>
      <c r="O185" s="80"/>
      <c r="P185" s="81"/>
    </row>
    <row r="186" spans="1:16" s="6" customFormat="1" ht="12.75">
      <c r="A186" s="658"/>
      <c r="B186" s="22" t="s">
        <v>443</v>
      </c>
      <c r="C186" s="23" t="s">
        <v>716</v>
      </c>
      <c r="D186" s="153">
        <f t="shared" si="39"/>
        <v>14991</v>
      </c>
      <c r="E186" s="153">
        <f t="shared" si="40"/>
        <v>0</v>
      </c>
      <c r="F186" s="153">
        <f t="shared" si="41"/>
        <v>14991</v>
      </c>
      <c r="G186" s="153">
        <f t="shared" si="42"/>
        <v>14991</v>
      </c>
      <c r="H186" s="153">
        <f t="shared" si="43"/>
        <v>0</v>
      </c>
      <c r="I186" s="80"/>
      <c r="J186" s="80"/>
      <c r="K186" s="80"/>
      <c r="L186" s="153">
        <f t="shared" si="44"/>
        <v>14991</v>
      </c>
      <c r="M186" s="80"/>
      <c r="N186" s="80"/>
      <c r="O186" s="80"/>
      <c r="P186" s="81">
        <v>14991</v>
      </c>
    </row>
    <row r="187" spans="1:16" s="6" customFormat="1" ht="12.75">
      <c r="A187" s="658"/>
      <c r="B187" s="22" t="s">
        <v>443</v>
      </c>
      <c r="C187" s="23" t="s">
        <v>166</v>
      </c>
      <c r="D187" s="153">
        <f t="shared" si="39"/>
        <v>2646</v>
      </c>
      <c r="E187" s="153">
        <f t="shared" si="40"/>
        <v>2646</v>
      </c>
      <c r="F187" s="153">
        <f t="shared" si="41"/>
        <v>0</v>
      </c>
      <c r="G187" s="153">
        <f t="shared" si="42"/>
        <v>2646</v>
      </c>
      <c r="H187" s="153">
        <f t="shared" si="43"/>
        <v>2646</v>
      </c>
      <c r="I187" s="80"/>
      <c r="J187" s="80"/>
      <c r="K187" s="80">
        <v>2646</v>
      </c>
      <c r="L187" s="153">
        <f t="shared" si="44"/>
        <v>0</v>
      </c>
      <c r="M187" s="80"/>
      <c r="N187" s="80"/>
      <c r="O187" s="80"/>
      <c r="P187" s="81"/>
    </row>
    <row r="188" spans="1:16" s="6" customFormat="1" ht="12.75">
      <c r="A188" s="658"/>
      <c r="B188" s="22" t="s">
        <v>566</v>
      </c>
      <c r="C188" s="23" t="s">
        <v>717</v>
      </c>
      <c r="D188" s="153">
        <f t="shared" si="39"/>
        <v>211</v>
      </c>
      <c r="E188" s="153">
        <f t="shared" si="40"/>
        <v>0</v>
      </c>
      <c r="F188" s="153">
        <f t="shared" si="41"/>
        <v>211</v>
      </c>
      <c r="G188" s="153">
        <f t="shared" si="42"/>
        <v>211</v>
      </c>
      <c r="H188" s="153">
        <f t="shared" si="43"/>
        <v>0</v>
      </c>
      <c r="I188" s="80"/>
      <c r="J188" s="80"/>
      <c r="K188" s="80"/>
      <c r="L188" s="153">
        <f t="shared" si="44"/>
        <v>211</v>
      </c>
      <c r="M188" s="80"/>
      <c r="N188" s="80"/>
      <c r="O188" s="80"/>
      <c r="P188" s="81">
        <v>211</v>
      </c>
    </row>
    <row r="189" spans="1:16" s="6" customFormat="1" ht="12.75">
      <c r="A189" s="658"/>
      <c r="B189" s="22" t="s">
        <v>566</v>
      </c>
      <c r="C189" s="23" t="s">
        <v>167</v>
      </c>
      <c r="D189" s="153">
        <f t="shared" si="39"/>
        <v>37</v>
      </c>
      <c r="E189" s="153">
        <f t="shared" si="40"/>
        <v>37</v>
      </c>
      <c r="F189" s="153">
        <f t="shared" si="41"/>
        <v>0</v>
      </c>
      <c r="G189" s="153">
        <f t="shared" si="42"/>
        <v>37</v>
      </c>
      <c r="H189" s="153">
        <f t="shared" si="43"/>
        <v>37</v>
      </c>
      <c r="I189" s="80"/>
      <c r="J189" s="80"/>
      <c r="K189" s="80">
        <v>37</v>
      </c>
      <c r="L189" s="153">
        <f t="shared" si="44"/>
        <v>0</v>
      </c>
      <c r="M189" s="80"/>
      <c r="N189" s="80"/>
      <c r="O189" s="80"/>
      <c r="P189" s="81"/>
    </row>
    <row r="190" spans="1:16" s="6" customFormat="1" ht="12.75">
      <c r="A190" s="658"/>
      <c r="B190" s="22" t="s">
        <v>308</v>
      </c>
      <c r="C190" s="23" t="s">
        <v>718</v>
      </c>
      <c r="D190" s="153">
        <f t="shared" si="39"/>
        <v>850</v>
      </c>
      <c r="E190" s="153">
        <f t="shared" si="40"/>
        <v>0</v>
      </c>
      <c r="F190" s="153">
        <f t="shared" si="41"/>
        <v>850</v>
      </c>
      <c r="G190" s="153">
        <f t="shared" si="42"/>
        <v>850</v>
      </c>
      <c r="H190" s="153">
        <f t="shared" si="43"/>
        <v>0</v>
      </c>
      <c r="I190" s="80"/>
      <c r="J190" s="80"/>
      <c r="K190" s="80"/>
      <c r="L190" s="153">
        <f t="shared" si="44"/>
        <v>850</v>
      </c>
      <c r="M190" s="80"/>
      <c r="N190" s="80"/>
      <c r="O190" s="80"/>
      <c r="P190" s="81">
        <v>850</v>
      </c>
    </row>
    <row r="191" spans="1:16" s="6" customFormat="1" ht="12.75">
      <c r="A191" s="658"/>
      <c r="B191" s="22" t="s">
        <v>308</v>
      </c>
      <c r="C191" s="23" t="s">
        <v>196</v>
      </c>
      <c r="D191" s="153">
        <f t="shared" si="39"/>
        <v>150</v>
      </c>
      <c r="E191" s="153">
        <f t="shared" si="40"/>
        <v>150</v>
      </c>
      <c r="F191" s="153">
        <f t="shared" si="41"/>
        <v>0</v>
      </c>
      <c r="G191" s="153">
        <f t="shared" si="42"/>
        <v>150</v>
      </c>
      <c r="H191" s="153">
        <f t="shared" si="43"/>
        <v>150</v>
      </c>
      <c r="I191" s="80"/>
      <c r="J191" s="80"/>
      <c r="K191" s="80">
        <v>150</v>
      </c>
      <c r="L191" s="153">
        <f t="shared" si="44"/>
        <v>0</v>
      </c>
      <c r="M191" s="80"/>
      <c r="N191" s="80"/>
      <c r="O191" s="80"/>
      <c r="P191" s="81"/>
    </row>
    <row r="192" spans="1:16" s="6" customFormat="1" ht="17.25" customHeight="1">
      <c r="A192" s="658" t="s">
        <v>4</v>
      </c>
      <c r="B192" s="668" t="s">
        <v>130</v>
      </c>
      <c r="C192" s="668"/>
      <c r="D192" s="668"/>
      <c r="E192" s="668"/>
      <c r="F192" s="668"/>
      <c r="G192" s="668"/>
      <c r="H192" s="668"/>
      <c r="I192" s="668"/>
      <c r="J192" s="668"/>
      <c r="K192" s="668"/>
      <c r="L192" s="668"/>
      <c r="M192" s="668"/>
      <c r="N192" s="668"/>
      <c r="O192" s="668"/>
      <c r="P192" s="669"/>
    </row>
    <row r="193" spans="1:16" s="6" customFormat="1" ht="12.75">
      <c r="A193" s="658"/>
      <c r="B193" s="670" t="s">
        <v>131</v>
      </c>
      <c r="C193" s="670"/>
      <c r="D193" s="670"/>
      <c r="E193" s="670"/>
      <c r="F193" s="670"/>
      <c r="G193" s="670"/>
      <c r="H193" s="670"/>
      <c r="I193" s="670"/>
      <c r="J193" s="670"/>
      <c r="K193" s="670"/>
      <c r="L193" s="670"/>
      <c r="M193" s="670"/>
      <c r="N193" s="670"/>
      <c r="O193" s="670"/>
      <c r="P193" s="671"/>
    </row>
    <row r="194" spans="1:16" s="6" customFormat="1" ht="12.75">
      <c r="A194" s="658"/>
      <c r="B194" s="672" t="s">
        <v>560</v>
      </c>
      <c r="C194" s="672"/>
      <c r="D194" s="672"/>
      <c r="E194" s="672"/>
      <c r="F194" s="672"/>
      <c r="G194" s="672"/>
      <c r="H194" s="672"/>
      <c r="I194" s="672"/>
      <c r="J194" s="672"/>
      <c r="K194" s="672"/>
      <c r="L194" s="672"/>
      <c r="M194" s="672"/>
      <c r="N194" s="672"/>
      <c r="O194" s="672"/>
      <c r="P194" s="673"/>
    </row>
    <row r="195" spans="1:16" s="6" customFormat="1" ht="12.75">
      <c r="A195" s="658"/>
      <c r="B195" s="670" t="s">
        <v>150</v>
      </c>
      <c r="C195" s="670"/>
      <c r="D195" s="670"/>
      <c r="E195" s="670"/>
      <c r="F195" s="670"/>
      <c r="G195" s="670"/>
      <c r="H195" s="670"/>
      <c r="I195" s="670"/>
      <c r="J195" s="670"/>
      <c r="K195" s="670"/>
      <c r="L195" s="670"/>
      <c r="M195" s="670"/>
      <c r="N195" s="670"/>
      <c r="O195" s="670"/>
      <c r="P195" s="671"/>
    </row>
    <row r="196" spans="1:16" s="6" customFormat="1" ht="16.5" customHeight="1">
      <c r="A196" s="658"/>
      <c r="B196" s="255" t="s">
        <v>780</v>
      </c>
      <c r="C196" s="255" t="s">
        <v>151</v>
      </c>
      <c r="D196" s="361">
        <f>D197+D198</f>
        <v>256861</v>
      </c>
      <c r="E196" s="361">
        <f aca="true" t="shared" si="45" ref="E196:P196">E197+E198</f>
        <v>34691</v>
      </c>
      <c r="F196" s="361">
        <f t="shared" si="45"/>
        <v>222170</v>
      </c>
      <c r="G196" s="361">
        <f t="shared" si="45"/>
        <v>92092</v>
      </c>
      <c r="H196" s="361">
        <f t="shared" si="45"/>
        <v>13813</v>
      </c>
      <c r="I196" s="361">
        <f t="shared" si="45"/>
        <v>0</v>
      </c>
      <c r="J196" s="361">
        <f t="shared" si="45"/>
        <v>0</v>
      </c>
      <c r="K196" s="361">
        <f t="shared" si="45"/>
        <v>13813</v>
      </c>
      <c r="L196" s="361">
        <f t="shared" si="45"/>
        <v>78279</v>
      </c>
      <c r="M196" s="361">
        <f t="shared" si="45"/>
        <v>0</v>
      </c>
      <c r="N196" s="361">
        <f t="shared" si="45"/>
        <v>0</v>
      </c>
      <c r="O196" s="361">
        <f t="shared" si="45"/>
        <v>0</v>
      </c>
      <c r="P196" s="362">
        <f t="shared" si="45"/>
        <v>78279</v>
      </c>
    </row>
    <row r="197" spans="1:16" s="6" customFormat="1" ht="12.75">
      <c r="A197" s="658"/>
      <c r="B197" s="23" t="s">
        <v>495</v>
      </c>
      <c r="C197" s="23"/>
      <c r="D197" s="153">
        <f>E197+F197</f>
        <v>164769</v>
      </c>
      <c r="E197" s="153">
        <v>20878</v>
      </c>
      <c r="F197" s="153">
        <v>143891</v>
      </c>
      <c r="G197" s="153"/>
      <c r="H197" s="153"/>
      <c r="I197" s="80"/>
      <c r="J197" s="80"/>
      <c r="K197" s="80"/>
      <c r="L197" s="153"/>
      <c r="M197" s="80"/>
      <c r="N197" s="80"/>
      <c r="O197" s="80"/>
      <c r="P197" s="81"/>
    </row>
    <row r="198" spans="1:16" s="6" customFormat="1" ht="12.75">
      <c r="A198" s="658"/>
      <c r="B198" s="368" t="s">
        <v>27</v>
      </c>
      <c r="C198" s="368"/>
      <c r="D198" s="369">
        <f>E198+F198</f>
        <v>92092</v>
      </c>
      <c r="E198" s="369">
        <f>H198</f>
        <v>13813</v>
      </c>
      <c r="F198" s="369">
        <f>L198</f>
        <v>78279</v>
      </c>
      <c r="G198" s="369">
        <f>H198+L198</f>
        <v>92092</v>
      </c>
      <c r="H198" s="369">
        <f>K198</f>
        <v>13813</v>
      </c>
      <c r="I198" s="369">
        <f aca="true" t="shared" si="46" ref="I198:O198">SUM(I199:I213)</f>
        <v>0</v>
      </c>
      <c r="J198" s="369">
        <f t="shared" si="46"/>
        <v>0</v>
      </c>
      <c r="K198" s="369">
        <f>SUM(K199:K214)</f>
        <v>13813</v>
      </c>
      <c r="L198" s="369">
        <f>SUM(L199:L214)</f>
        <v>78279</v>
      </c>
      <c r="M198" s="369">
        <f t="shared" si="46"/>
        <v>0</v>
      </c>
      <c r="N198" s="369">
        <f t="shared" si="46"/>
        <v>0</v>
      </c>
      <c r="O198" s="369">
        <f t="shared" si="46"/>
        <v>0</v>
      </c>
      <c r="P198" s="379">
        <f>SUM(P199:P214)</f>
        <v>78279</v>
      </c>
    </row>
    <row r="199" spans="1:16" s="6" customFormat="1" ht="12.75">
      <c r="A199" s="658"/>
      <c r="B199" s="22" t="s">
        <v>419</v>
      </c>
      <c r="C199" s="23" t="s">
        <v>711</v>
      </c>
      <c r="D199" s="158">
        <f aca="true" t="shared" si="47" ref="D199:D214">E199+F199</f>
        <v>898</v>
      </c>
      <c r="E199" s="153">
        <f aca="true" t="shared" si="48" ref="E199:E214">H199</f>
        <v>0</v>
      </c>
      <c r="F199" s="153">
        <f aca="true" t="shared" si="49" ref="F199:F214">L199</f>
        <v>898</v>
      </c>
      <c r="G199" s="153">
        <f aca="true" t="shared" si="50" ref="G199:G214">H199+L199</f>
        <v>898</v>
      </c>
      <c r="H199" s="153">
        <f aca="true" t="shared" si="51" ref="H199:H214">K199</f>
        <v>0</v>
      </c>
      <c r="I199" s="80"/>
      <c r="J199" s="80"/>
      <c r="K199" s="80"/>
      <c r="L199" s="153">
        <f>P199</f>
        <v>898</v>
      </c>
      <c r="M199" s="80"/>
      <c r="N199" s="80"/>
      <c r="O199" s="80"/>
      <c r="P199" s="81">
        <v>898</v>
      </c>
    </row>
    <row r="200" spans="1:16" s="6" customFormat="1" ht="12.75">
      <c r="A200" s="658"/>
      <c r="B200" s="22" t="s">
        <v>419</v>
      </c>
      <c r="C200" s="23" t="s">
        <v>162</v>
      </c>
      <c r="D200" s="158">
        <f t="shared" si="47"/>
        <v>159</v>
      </c>
      <c r="E200" s="153">
        <f t="shared" si="48"/>
        <v>159</v>
      </c>
      <c r="F200" s="153">
        <f t="shared" si="49"/>
        <v>0</v>
      </c>
      <c r="G200" s="153">
        <f t="shared" si="50"/>
        <v>159</v>
      </c>
      <c r="H200" s="153">
        <f t="shared" si="51"/>
        <v>159</v>
      </c>
      <c r="I200" s="80"/>
      <c r="J200" s="80"/>
      <c r="K200" s="80">
        <v>159</v>
      </c>
      <c r="L200" s="153">
        <f aca="true" t="shared" si="52" ref="L200:L214">P200</f>
        <v>0</v>
      </c>
      <c r="M200" s="80"/>
      <c r="N200" s="80"/>
      <c r="O200" s="80"/>
      <c r="P200" s="81"/>
    </row>
    <row r="201" spans="1:16" s="6" customFormat="1" ht="12.75">
      <c r="A201" s="658"/>
      <c r="B201" s="22" t="s">
        <v>349</v>
      </c>
      <c r="C201" s="23" t="s">
        <v>712</v>
      </c>
      <c r="D201" s="158">
        <f t="shared" si="47"/>
        <v>146</v>
      </c>
      <c r="E201" s="153">
        <f t="shared" si="48"/>
        <v>0</v>
      </c>
      <c r="F201" s="153">
        <f t="shared" si="49"/>
        <v>146</v>
      </c>
      <c r="G201" s="153">
        <f t="shared" si="50"/>
        <v>146</v>
      </c>
      <c r="H201" s="153">
        <f t="shared" si="51"/>
        <v>0</v>
      </c>
      <c r="I201" s="80"/>
      <c r="J201" s="80"/>
      <c r="K201" s="80"/>
      <c r="L201" s="153">
        <f t="shared" si="52"/>
        <v>146</v>
      </c>
      <c r="M201" s="80"/>
      <c r="N201" s="80"/>
      <c r="O201" s="80"/>
      <c r="P201" s="81">
        <v>146</v>
      </c>
    </row>
    <row r="202" spans="1:16" s="6" customFormat="1" ht="12.75">
      <c r="A202" s="658"/>
      <c r="B202" s="22" t="s">
        <v>349</v>
      </c>
      <c r="C202" s="23" t="s">
        <v>163</v>
      </c>
      <c r="D202" s="158">
        <f t="shared" si="47"/>
        <v>26</v>
      </c>
      <c r="E202" s="153">
        <f t="shared" si="48"/>
        <v>26</v>
      </c>
      <c r="F202" s="153">
        <f t="shared" si="49"/>
        <v>0</v>
      </c>
      <c r="G202" s="153">
        <f t="shared" si="50"/>
        <v>26</v>
      </c>
      <c r="H202" s="153">
        <f t="shared" si="51"/>
        <v>26</v>
      </c>
      <c r="I202" s="80"/>
      <c r="J202" s="80"/>
      <c r="K202" s="80">
        <v>26</v>
      </c>
      <c r="L202" s="153">
        <f t="shared" si="52"/>
        <v>0</v>
      </c>
      <c r="M202" s="80"/>
      <c r="N202" s="80"/>
      <c r="O202" s="80"/>
      <c r="P202" s="81"/>
    </row>
    <row r="203" spans="1:16" s="6" customFormat="1" ht="12.75">
      <c r="A203" s="658"/>
      <c r="B203" s="22" t="s">
        <v>604</v>
      </c>
      <c r="C203" s="23" t="s">
        <v>713</v>
      </c>
      <c r="D203" s="158">
        <f t="shared" si="47"/>
        <v>19380</v>
      </c>
      <c r="E203" s="153">
        <f t="shared" si="48"/>
        <v>0</v>
      </c>
      <c r="F203" s="153">
        <f t="shared" si="49"/>
        <v>19380</v>
      </c>
      <c r="G203" s="153">
        <f t="shared" si="50"/>
        <v>19380</v>
      </c>
      <c r="H203" s="153">
        <f t="shared" si="51"/>
        <v>0</v>
      </c>
      <c r="I203" s="80"/>
      <c r="J203" s="80"/>
      <c r="K203" s="80"/>
      <c r="L203" s="153">
        <f t="shared" si="52"/>
        <v>19380</v>
      </c>
      <c r="M203" s="80"/>
      <c r="N203" s="80"/>
      <c r="O203" s="80"/>
      <c r="P203" s="81">
        <v>19380</v>
      </c>
    </row>
    <row r="204" spans="1:16" s="6" customFormat="1" ht="12.75">
      <c r="A204" s="658"/>
      <c r="B204" s="22" t="s">
        <v>604</v>
      </c>
      <c r="C204" s="23" t="s">
        <v>164</v>
      </c>
      <c r="D204" s="158">
        <f t="shared" si="47"/>
        <v>3420</v>
      </c>
      <c r="E204" s="153">
        <f t="shared" si="48"/>
        <v>3420</v>
      </c>
      <c r="F204" s="153">
        <f t="shared" si="49"/>
        <v>0</v>
      </c>
      <c r="G204" s="153">
        <f t="shared" si="50"/>
        <v>3420</v>
      </c>
      <c r="H204" s="153">
        <f t="shared" si="51"/>
        <v>3420</v>
      </c>
      <c r="I204" s="80"/>
      <c r="J204" s="80"/>
      <c r="K204" s="80">
        <v>3420</v>
      </c>
      <c r="L204" s="153">
        <f t="shared" si="52"/>
        <v>0</v>
      </c>
      <c r="M204" s="80"/>
      <c r="N204" s="80"/>
      <c r="O204" s="80"/>
      <c r="P204" s="81"/>
    </row>
    <row r="205" spans="1:16" s="6" customFormat="1" ht="12.75">
      <c r="A205" s="658"/>
      <c r="B205" s="22" t="s">
        <v>351</v>
      </c>
      <c r="C205" s="23" t="s">
        <v>714</v>
      </c>
      <c r="D205" s="158">
        <f t="shared" si="47"/>
        <v>1650</v>
      </c>
      <c r="E205" s="153">
        <f t="shared" si="48"/>
        <v>0</v>
      </c>
      <c r="F205" s="153">
        <f t="shared" si="49"/>
        <v>1650</v>
      </c>
      <c r="G205" s="153">
        <f t="shared" si="50"/>
        <v>1650</v>
      </c>
      <c r="H205" s="153">
        <f t="shared" si="51"/>
        <v>0</v>
      </c>
      <c r="I205" s="80"/>
      <c r="J205" s="80"/>
      <c r="K205" s="80"/>
      <c r="L205" s="153">
        <f t="shared" si="52"/>
        <v>1650</v>
      </c>
      <c r="M205" s="80"/>
      <c r="N205" s="80"/>
      <c r="O205" s="80"/>
      <c r="P205" s="81">
        <v>1650</v>
      </c>
    </row>
    <row r="206" spans="1:16" s="6" customFormat="1" ht="14.25" customHeight="1">
      <c r="A206" s="658"/>
      <c r="B206" s="22" t="s">
        <v>351</v>
      </c>
      <c r="C206" s="23" t="s">
        <v>165</v>
      </c>
      <c r="D206" s="158">
        <f t="shared" si="47"/>
        <v>291</v>
      </c>
      <c r="E206" s="153">
        <f t="shared" si="48"/>
        <v>291</v>
      </c>
      <c r="F206" s="153">
        <f t="shared" si="49"/>
        <v>0</v>
      </c>
      <c r="G206" s="153">
        <f t="shared" si="50"/>
        <v>291</v>
      </c>
      <c r="H206" s="153">
        <f t="shared" si="51"/>
        <v>291</v>
      </c>
      <c r="I206" s="80"/>
      <c r="J206" s="80"/>
      <c r="K206" s="80">
        <v>291</v>
      </c>
      <c r="L206" s="153">
        <f t="shared" si="52"/>
        <v>0</v>
      </c>
      <c r="M206" s="80"/>
      <c r="N206" s="80"/>
      <c r="O206" s="80"/>
      <c r="P206" s="81"/>
    </row>
    <row r="207" spans="1:16" s="6" customFormat="1" ht="12.75">
      <c r="A207" s="658"/>
      <c r="B207" s="22" t="s">
        <v>549</v>
      </c>
      <c r="C207" s="23" t="s">
        <v>715</v>
      </c>
      <c r="D207" s="158">
        <f t="shared" si="47"/>
        <v>61</v>
      </c>
      <c r="E207" s="153">
        <f t="shared" si="48"/>
        <v>0</v>
      </c>
      <c r="F207" s="153">
        <f t="shared" si="49"/>
        <v>61</v>
      </c>
      <c r="G207" s="153">
        <f t="shared" si="50"/>
        <v>61</v>
      </c>
      <c r="H207" s="153">
        <f t="shared" si="51"/>
        <v>0</v>
      </c>
      <c r="I207" s="80"/>
      <c r="J207" s="80"/>
      <c r="K207" s="80"/>
      <c r="L207" s="153">
        <f t="shared" si="52"/>
        <v>61</v>
      </c>
      <c r="M207" s="80"/>
      <c r="N207" s="80"/>
      <c r="O207" s="80"/>
      <c r="P207" s="81">
        <v>61</v>
      </c>
    </row>
    <row r="208" spans="1:16" s="6" customFormat="1" ht="12.75">
      <c r="A208" s="658"/>
      <c r="B208" s="22" t="s">
        <v>549</v>
      </c>
      <c r="C208" s="23" t="s">
        <v>55</v>
      </c>
      <c r="D208" s="158">
        <f t="shared" si="47"/>
        <v>11</v>
      </c>
      <c r="E208" s="153">
        <f t="shared" si="48"/>
        <v>11</v>
      </c>
      <c r="F208" s="153">
        <f t="shared" si="49"/>
        <v>0</v>
      </c>
      <c r="G208" s="153">
        <f t="shared" si="50"/>
        <v>11</v>
      </c>
      <c r="H208" s="153">
        <f t="shared" si="51"/>
        <v>11</v>
      </c>
      <c r="I208" s="80"/>
      <c r="J208" s="80"/>
      <c r="K208" s="80">
        <v>11</v>
      </c>
      <c r="L208" s="153">
        <f t="shared" si="52"/>
        <v>0</v>
      </c>
      <c r="M208" s="80"/>
      <c r="N208" s="80"/>
      <c r="O208" s="80"/>
      <c r="P208" s="81"/>
    </row>
    <row r="209" spans="1:16" s="6" customFormat="1" ht="12.75">
      <c r="A209" s="658"/>
      <c r="B209" s="22" t="s">
        <v>443</v>
      </c>
      <c r="C209" s="23" t="s">
        <v>716</v>
      </c>
      <c r="D209" s="158">
        <f t="shared" si="47"/>
        <v>55729</v>
      </c>
      <c r="E209" s="153">
        <f t="shared" si="48"/>
        <v>0</v>
      </c>
      <c r="F209" s="153">
        <f t="shared" si="49"/>
        <v>55729</v>
      </c>
      <c r="G209" s="153">
        <f t="shared" si="50"/>
        <v>55729</v>
      </c>
      <c r="H209" s="153">
        <f t="shared" si="51"/>
        <v>0</v>
      </c>
      <c r="I209" s="80"/>
      <c r="J209" s="80"/>
      <c r="K209" s="80"/>
      <c r="L209" s="153">
        <f t="shared" si="52"/>
        <v>55729</v>
      </c>
      <c r="M209" s="80"/>
      <c r="N209" s="80"/>
      <c r="O209" s="80"/>
      <c r="P209" s="81">
        <v>55729</v>
      </c>
    </row>
    <row r="210" spans="1:16" s="6" customFormat="1" ht="12.75">
      <c r="A210" s="658"/>
      <c r="B210" s="22" t="s">
        <v>443</v>
      </c>
      <c r="C210" s="23" t="s">
        <v>166</v>
      </c>
      <c r="D210" s="158">
        <f t="shared" si="47"/>
        <v>9834</v>
      </c>
      <c r="E210" s="153">
        <f t="shared" si="48"/>
        <v>9834</v>
      </c>
      <c r="F210" s="153">
        <f t="shared" si="49"/>
        <v>0</v>
      </c>
      <c r="G210" s="153">
        <f t="shared" si="50"/>
        <v>9834</v>
      </c>
      <c r="H210" s="153">
        <f t="shared" si="51"/>
        <v>9834</v>
      </c>
      <c r="I210" s="80"/>
      <c r="J210" s="80"/>
      <c r="K210" s="80">
        <v>9834</v>
      </c>
      <c r="L210" s="153">
        <f t="shared" si="52"/>
        <v>0</v>
      </c>
      <c r="M210" s="80"/>
      <c r="N210" s="80"/>
      <c r="O210" s="80"/>
      <c r="P210" s="81"/>
    </row>
    <row r="211" spans="1:16" s="6" customFormat="1" ht="12.75">
      <c r="A211" s="658"/>
      <c r="B211" s="22" t="s">
        <v>566</v>
      </c>
      <c r="C211" s="23" t="s">
        <v>717</v>
      </c>
      <c r="D211" s="158">
        <f t="shared" si="47"/>
        <v>33</v>
      </c>
      <c r="E211" s="153">
        <f t="shared" si="48"/>
        <v>0</v>
      </c>
      <c r="F211" s="153">
        <f t="shared" si="49"/>
        <v>33</v>
      </c>
      <c r="G211" s="153">
        <f t="shared" si="50"/>
        <v>33</v>
      </c>
      <c r="H211" s="153">
        <f t="shared" si="51"/>
        <v>0</v>
      </c>
      <c r="I211" s="80"/>
      <c r="J211" s="80"/>
      <c r="K211" s="80"/>
      <c r="L211" s="153">
        <f t="shared" si="52"/>
        <v>33</v>
      </c>
      <c r="M211" s="80"/>
      <c r="N211" s="80"/>
      <c r="O211" s="80"/>
      <c r="P211" s="81">
        <v>33</v>
      </c>
    </row>
    <row r="212" spans="1:16" s="6" customFormat="1" ht="12.75">
      <c r="A212" s="658"/>
      <c r="B212" s="22" t="s">
        <v>566</v>
      </c>
      <c r="C212" s="23" t="s">
        <v>167</v>
      </c>
      <c r="D212" s="158">
        <f t="shared" si="47"/>
        <v>5</v>
      </c>
      <c r="E212" s="153">
        <f t="shared" si="48"/>
        <v>5</v>
      </c>
      <c r="F212" s="153">
        <f t="shared" si="49"/>
        <v>0</v>
      </c>
      <c r="G212" s="153">
        <f t="shared" si="50"/>
        <v>5</v>
      </c>
      <c r="H212" s="153">
        <f t="shared" si="51"/>
        <v>5</v>
      </c>
      <c r="I212" s="80"/>
      <c r="J212" s="80"/>
      <c r="K212" s="80">
        <v>5</v>
      </c>
      <c r="L212" s="153">
        <f t="shared" si="52"/>
        <v>0</v>
      </c>
      <c r="M212" s="80"/>
      <c r="N212" s="80"/>
      <c r="O212" s="80"/>
      <c r="P212" s="81"/>
    </row>
    <row r="213" spans="1:16" s="6" customFormat="1" ht="12.75">
      <c r="A213" s="658"/>
      <c r="B213" s="22" t="s">
        <v>308</v>
      </c>
      <c r="C213" s="23" t="s">
        <v>718</v>
      </c>
      <c r="D213" s="158">
        <f t="shared" si="47"/>
        <v>382</v>
      </c>
      <c r="E213" s="153">
        <f t="shared" si="48"/>
        <v>0</v>
      </c>
      <c r="F213" s="153">
        <f t="shared" si="49"/>
        <v>382</v>
      </c>
      <c r="G213" s="153">
        <f t="shared" si="50"/>
        <v>382</v>
      </c>
      <c r="H213" s="153">
        <f t="shared" si="51"/>
        <v>0</v>
      </c>
      <c r="I213" s="80"/>
      <c r="J213" s="80"/>
      <c r="K213" s="80"/>
      <c r="L213" s="153">
        <f t="shared" si="52"/>
        <v>382</v>
      </c>
      <c r="M213" s="80"/>
      <c r="N213" s="80"/>
      <c r="O213" s="80"/>
      <c r="P213" s="81">
        <v>382</v>
      </c>
    </row>
    <row r="214" spans="1:16" s="6" customFormat="1" ht="12" customHeight="1">
      <c r="A214" s="658"/>
      <c r="B214" s="22" t="s">
        <v>308</v>
      </c>
      <c r="C214" s="23" t="s">
        <v>196</v>
      </c>
      <c r="D214" s="158">
        <f t="shared" si="47"/>
        <v>67</v>
      </c>
      <c r="E214" s="153">
        <f t="shared" si="48"/>
        <v>67</v>
      </c>
      <c r="F214" s="153">
        <f t="shared" si="49"/>
        <v>0</v>
      </c>
      <c r="G214" s="153">
        <f t="shared" si="50"/>
        <v>67</v>
      </c>
      <c r="H214" s="153">
        <f t="shared" si="51"/>
        <v>67</v>
      </c>
      <c r="I214" s="80"/>
      <c r="J214" s="80"/>
      <c r="K214" s="80">
        <v>67</v>
      </c>
      <c r="L214" s="153">
        <f t="shared" si="52"/>
        <v>0</v>
      </c>
      <c r="M214" s="80"/>
      <c r="N214" s="80"/>
      <c r="O214" s="80"/>
      <c r="P214" s="81"/>
    </row>
    <row r="215" spans="1:16" s="6" customFormat="1" ht="16.5" customHeight="1">
      <c r="A215" s="658" t="s">
        <v>5</v>
      </c>
      <c r="B215" s="668" t="s">
        <v>130</v>
      </c>
      <c r="C215" s="668"/>
      <c r="D215" s="668"/>
      <c r="E215" s="668"/>
      <c r="F215" s="668"/>
      <c r="G215" s="668"/>
      <c r="H215" s="668"/>
      <c r="I215" s="668"/>
      <c r="J215" s="668"/>
      <c r="K215" s="668"/>
      <c r="L215" s="668"/>
      <c r="M215" s="668"/>
      <c r="N215" s="668"/>
      <c r="O215" s="668"/>
      <c r="P215" s="669"/>
    </row>
    <row r="216" spans="1:16" s="6" customFormat="1" ht="12" customHeight="1">
      <c r="A216" s="658"/>
      <c r="B216" s="670" t="s">
        <v>62</v>
      </c>
      <c r="C216" s="670"/>
      <c r="D216" s="670"/>
      <c r="E216" s="670"/>
      <c r="F216" s="670"/>
      <c r="G216" s="670"/>
      <c r="H216" s="670"/>
      <c r="I216" s="670"/>
      <c r="J216" s="670"/>
      <c r="K216" s="670"/>
      <c r="L216" s="670"/>
      <c r="M216" s="670"/>
      <c r="N216" s="670"/>
      <c r="O216" s="670"/>
      <c r="P216" s="671"/>
    </row>
    <row r="217" spans="1:16" s="6" customFormat="1" ht="12" customHeight="1">
      <c r="A217" s="658"/>
      <c r="B217" s="672" t="s">
        <v>63</v>
      </c>
      <c r="C217" s="672"/>
      <c r="D217" s="672"/>
      <c r="E217" s="672"/>
      <c r="F217" s="672"/>
      <c r="G217" s="672"/>
      <c r="H217" s="672"/>
      <c r="I217" s="672"/>
      <c r="J217" s="672"/>
      <c r="K217" s="672"/>
      <c r="L217" s="672"/>
      <c r="M217" s="672"/>
      <c r="N217" s="672"/>
      <c r="O217" s="672"/>
      <c r="P217" s="673"/>
    </row>
    <row r="218" spans="1:16" s="6" customFormat="1" ht="12" customHeight="1">
      <c r="A218" s="658"/>
      <c r="B218" s="670" t="s">
        <v>64</v>
      </c>
      <c r="C218" s="670"/>
      <c r="D218" s="670"/>
      <c r="E218" s="670"/>
      <c r="F218" s="670"/>
      <c r="G218" s="670"/>
      <c r="H218" s="670"/>
      <c r="I218" s="670"/>
      <c r="J218" s="670"/>
      <c r="K218" s="670"/>
      <c r="L218" s="670"/>
      <c r="M218" s="670"/>
      <c r="N218" s="670"/>
      <c r="O218" s="670"/>
      <c r="P218" s="671"/>
    </row>
    <row r="219" spans="1:16" s="6" customFormat="1" ht="16.5" customHeight="1">
      <c r="A219" s="658"/>
      <c r="B219" s="255" t="s">
        <v>780</v>
      </c>
      <c r="C219" s="255" t="s">
        <v>151</v>
      </c>
      <c r="D219" s="361">
        <f>D220+D221</f>
        <v>245311</v>
      </c>
      <c r="E219" s="361">
        <f aca="true" t="shared" si="53" ref="E219:P219">E220+E221</f>
        <v>36798</v>
      </c>
      <c r="F219" s="361">
        <f t="shared" si="53"/>
        <v>208513</v>
      </c>
      <c r="G219" s="361">
        <f t="shared" si="53"/>
        <v>80900</v>
      </c>
      <c r="H219" s="361">
        <f t="shared" si="53"/>
        <v>11324</v>
      </c>
      <c r="I219" s="361">
        <f t="shared" si="53"/>
        <v>0</v>
      </c>
      <c r="J219" s="361">
        <f t="shared" si="53"/>
        <v>0</v>
      </c>
      <c r="K219" s="361">
        <f t="shared" si="53"/>
        <v>11324</v>
      </c>
      <c r="L219" s="361">
        <f t="shared" si="53"/>
        <v>69576</v>
      </c>
      <c r="M219" s="361">
        <f t="shared" si="53"/>
        <v>0</v>
      </c>
      <c r="N219" s="361">
        <f t="shared" si="53"/>
        <v>0</v>
      </c>
      <c r="O219" s="361">
        <f t="shared" si="53"/>
        <v>0</v>
      </c>
      <c r="P219" s="362">
        <f t="shared" si="53"/>
        <v>69576</v>
      </c>
    </row>
    <row r="220" spans="1:16" s="374" customFormat="1" ht="12" customHeight="1">
      <c r="A220" s="658"/>
      <c r="B220" s="23" t="s">
        <v>495</v>
      </c>
      <c r="C220" s="372"/>
      <c r="D220" s="341">
        <f>E220+F220</f>
        <v>164411</v>
      </c>
      <c r="E220" s="341">
        <v>25474</v>
      </c>
      <c r="F220" s="341">
        <v>138937</v>
      </c>
      <c r="G220" s="341"/>
      <c r="H220" s="341"/>
      <c r="I220" s="341"/>
      <c r="J220" s="341"/>
      <c r="K220" s="341"/>
      <c r="L220" s="341"/>
      <c r="M220" s="341"/>
      <c r="N220" s="341"/>
      <c r="O220" s="341"/>
      <c r="P220" s="373"/>
    </row>
    <row r="221" spans="1:16" s="6" customFormat="1" ht="12" customHeight="1">
      <c r="A221" s="658"/>
      <c r="B221" s="24" t="s">
        <v>27</v>
      </c>
      <c r="C221" s="24"/>
      <c r="D221" s="156">
        <f>SUM(D222:D235)</f>
        <v>80900</v>
      </c>
      <c r="E221" s="156">
        <f>SUM(E222:E235)</f>
        <v>11324</v>
      </c>
      <c r="F221" s="156">
        <f>SUM(F222:F235)</f>
        <v>69576</v>
      </c>
      <c r="G221" s="156">
        <f>SUM(G222:G235)</f>
        <v>80900</v>
      </c>
      <c r="H221" s="156">
        <f>SUM(H222:H235)</f>
        <v>11324</v>
      </c>
      <c r="I221" s="92"/>
      <c r="J221" s="92"/>
      <c r="K221" s="92">
        <f>SUM(K222:K235)</f>
        <v>11324</v>
      </c>
      <c r="L221" s="156">
        <f>SUM(L222:L235)</f>
        <v>69576</v>
      </c>
      <c r="M221" s="92"/>
      <c r="N221" s="92"/>
      <c r="O221" s="92"/>
      <c r="P221" s="93">
        <f>SUM(P222:P235)</f>
        <v>69576</v>
      </c>
    </row>
    <row r="222" spans="1:16" s="6" customFormat="1" ht="12" customHeight="1">
      <c r="A222" s="658"/>
      <c r="B222" s="22" t="s">
        <v>419</v>
      </c>
      <c r="C222" s="23" t="s">
        <v>711</v>
      </c>
      <c r="D222" s="153">
        <f>E222+F222</f>
        <v>2616</v>
      </c>
      <c r="E222" s="153">
        <f>H222</f>
        <v>0</v>
      </c>
      <c r="F222" s="153">
        <f>L222</f>
        <v>2616</v>
      </c>
      <c r="G222" s="153">
        <f>H222+L222</f>
        <v>2616</v>
      </c>
      <c r="H222" s="153">
        <f>K222</f>
        <v>0</v>
      </c>
      <c r="I222" s="80"/>
      <c r="J222" s="80"/>
      <c r="K222" s="80"/>
      <c r="L222" s="153">
        <f>P222</f>
        <v>2616</v>
      </c>
      <c r="M222" s="80"/>
      <c r="N222" s="80"/>
      <c r="O222" s="80"/>
      <c r="P222" s="81">
        <v>2616</v>
      </c>
    </row>
    <row r="223" spans="1:16" s="6" customFormat="1" ht="12" customHeight="1">
      <c r="A223" s="658"/>
      <c r="B223" s="22" t="s">
        <v>419</v>
      </c>
      <c r="C223" s="23" t="s">
        <v>162</v>
      </c>
      <c r="D223" s="153">
        <f aca="true" t="shared" si="54" ref="D223:D235">E223+F223</f>
        <v>69</v>
      </c>
      <c r="E223" s="153">
        <f aca="true" t="shared" si="55" ref="E223:E235">H223</f>
        <v>69</v>
      </c>
      <c r="F223" s="153">
        <f aca="true" t="shared" si="56" ref="F223:F235">L223</f>
        <v>0</v>
      </c>
      <c r="G223" s="153">
        <f aca="true" t="shared" si="57" ref="G223:G235">H223+L223</f>
        <v>69</v>
      </c>
      <c r="H223" s="153">
        <f aca="true" t="shared" si="58" ref="H223:H235">K223</f>
        <v>69</v>
      </c>
      <c r="I223" s="80"/>
      <c r="J223" s="80"/>
      <c r="K223" s="80">
        <v>69</v>
      </c>
      <c r="L223" s="153">
        <f aca="true" t="shared" si="59" ref="L223:L235">P223</f>
        <v>0</v>
      </c>
      <c r="M223" s="80"/>
      <c r="N223" s="80"/>
      <c r="O223" s="80"/>
      <c r="P223" s="81"/>
    </row>
    <row r="224" spans="1:16" s="6" customFormat="1" ht="12" customHeight="1">
      <c r="A224" s="658"/>
      <c r="B224" s="22" t="s">
        <v>349</v>
      </c>
      <c r="C224" s="23" t="s">
        <v>712</v>
      </c>
      <c r="D224" s="153">
        <f t="shared" si="54"/>
        <v>357</v>
      </c>
      <c r="E224" s="153">
        <f t="shared" si="55"/>
        <v>0</v>
      </c>
      <c r="F224" s="153">
        <f t="shared" si="56"/>
        <v>357</v>
      </c>
      <c r="G224" s="153">
        <f t="shared" si="57"/>
        <v>357</v>
      </c>
      <c r="H224" s="153">
        <f t="shared" si="58"/>
        <v>0</v>
      </c>
      <c r="I224" s="80"/>
      <c r="J224" s="80"/>
      <c r="K224" s="80"/>
      <c r="L224" s="153">
        <f t="shared" si="59"/>
        <v>357</v>
      </c>
      <c r="M224" s="80"/>
      <c r="N224" s="80"/>
      <c r="O224" s="80"/>
      <c r="P224" s="81">
        <v>357</v>
      </c>
    </row>
    <row r="225" spans="1:16" s="6" customFormat="1" ht="12" customHeight="1">
      <c r="A225" s="658"/>
      <c r="B225" s="22" t="s">
        <v>349</v>
      </c>
      <c r="C225" s="23" t="s">
        <v>163</v>
      </c>
      <c r="D225" s="153">
        <f t="shared" si="54"/>
        <v>9</v>
      </c>
      <c r="E225" s="153">
        <f t="shared" si="55"/>
        <v>9</v>
      </c>
      <c r="F225" s="153">
        <f t="shared" si="56"/>
        <v>0</v>
      </c>
      <c r="G225" s="153">
        <f t="shared" si="57"/>
        <v>9</v>
      </c>
      <c r="H225" s="153">
        <f t="shared" si="58"/>
        <v>9</v>
      </c>
      <c r="I225" s="80"/>
      <c r="J225" s="80"/>
      <c r="K225" s="80">
        <v>9</v>
      </c>
      <c r="L225" s="153">
        <f t="shared" si="59"/>
        <v>0</v>
      </c>
      <c r="M225" s="80"/>
      <c r="N225" s="80"/>
      <c r="O225" s="80"/>
      <c r="P225" s="81"/>
    </row>
    <row r="226" spans="1:16" s="6" customFormat="1" ht="12" customHeight="1">
      <c r="A226" s="658"/>
      <c r="B226" s="22" t="s">
        <v>604</v>
      </c>
      <c r="C226" s="23" t="s">
        <v>713</v>
      </c>
      <c r="D226" s="153">
        <f t="shared" si="54"/>
        <v>53951</v>
      </c>
      <c r="E226" s="153">
        <f t="shared" si="55"/>
        <v>0</v>
      </c>
      <c r="F226" s="153">
        <f t="shared" si="56"/>
        <v>53951</v>
      </c>
      <c r="G226" s="153">
        <f t="shared" si="57"/>
        <v>53951</v>
      </c>
      <c r="H226" s="153">
        <f t="shared" si="58"/>
        <v>0</v>
      </c>
      <c r="I226" s="80"/>
      <c r="J226" s="80"/>
      <c r="K226" s="80"/>
      <c r="L226" s="153">
        <f t="shared" si="59"/>
        <v>53951</v>
      </c>
      <c r="M226" s="80"/>
      <c r="N226" s="80"/>
      <c r="O226" s="80"/>
      <c r="P226" s="81">
        <v>53951</v>
      </c>
    </row>
    <row r="227" spans="1:16" s="6" customFormat="1" ht="12" customHeight="1">
      <c r="A227" s="658"/>
      <c r="B227" s="22" t="s">
        <v>604</v>
      </c>
      <c r="C227" s="23" t="s">
        <v>164</v>
      </c>
      <c r="D227" s="153">
        <f t="shared" si="54"/>
        <v>1429</v>
      </c>
      <c r="E227" s="153">
        <f t="shared" si="55"/>
        <v>1429</v>
      </c>
      <c r="F227" s="153">
        <f t="shared" si="56"/>
        <v>0</v>
      </c>
      <c r="G227" s="153">
        <f t="shared" si="57"/>
        <v>1429</v>
      </c>
      <c r="H227" s="153">
        <f t="shared" si="58"/>
        <v>1429</v>
      </c>
      <c r="I227" s="80"/>
      <c r="J227" s="80"/>
      <c r="K227" s="80">
        <v>1429</v>
      </c>
      <c r="L227" s="153">
        <f t="shared" si="59"/>
        <v>0</v>
      </c>
      <c r="M227" s="80"/>
      <c r="N227" s="80"/>
      <c r="O227" s="80"/>
      <c r="P227" s="81"/>
    </row>
    <row r="228" spans="1:16" s="6" customFormat="1" ht="12" customHeight="1">
      <c r="A228" s="658"/>
      <c r="B228" s="22" t="s">
        <v>351</v>
      </c>
      <c r="C228" s="23" t="s">
        <v>714</v>
      </c>
      <c r="D228" s="153">
        <f t="shared" si="54"/>
        <v>3203</v>
      </c>
      <c r="E228" s="153">
        <f t="shared" si="55"/>
        <v>0</v>
      </c>
      <c r="F228" s="153">
        <f t="shared" si="56"/>
        <v>3203</v>
      </c>
      <c r="G228" s="153">
        <f t="shared" si="57"/>
        <v>3203</v>
      </c>
      <c r="H228" s="153">
        <f t="shared" si="58"/>
        <v>0</v>
      </c>
      <c r="I228" s="80"/>
      <c r="J228" s="80"/>
      <c r="K228" s="80"/>
      <c r="L228" s="153">
        <f t="shared" si="59"/>
        <v>3203</v>
      </c>
      <c r="M228" s="80"/>
      <c r="N228" s="80"/>
      <c r="O228" s="80"/>
      <c r="P228" s="81">
        <v>3203</v>
      </c>
    </row>
    <row r="229" spans="1:16" s="6" customFormat="1" ht="12" customHeight="1">
      <c r="A229" s="658"/>
      <c r="B229" s="22" t="s">
        <v>351</v>
      </c>
      <c r="C229" s="23" t="s">
        <v>165</v>
      </c>
      <c r="D229" s="153">
        <f t="shared" si="54"/>
        <v>229</v>
      </c>
      <c r="E229" s="153">
        <f t="shared" si="55"/>
        <v>229</v>
      </c>
      <c r="F229" s="153">
        <f t="shared" si="56"/>
        <v>0</v>
      </c>
      <c r="G229" s="153">
        <f t="shared" si="57"/>
        <v>229</v>
      </c>
      <c r="H229" s="153">
        <f t="shared" si="58"/>
        <v>229</v>
      </c>
      <c r="I229" s="80"/>
      <c r="J229" s="80"/>
      <c r="K229" s="80">
        <v>229</v>
      </c>
      <c r="L229" s="153">
        <f t="shared" si="59"/>
        <v>0</v>
      </c>
      <c r="M229" s="80"/>
      <c r="N229" s="80"/>
      <c r="O229" s="80"/>
      <c r="P229" s="81"/>
    </row>
    <row r="230" spans="1:16" s="6" customFormat="1" ht="12" customHeight="1">
      <c r="A230" s="658"/>
      <c r="B230" s="22" t="s">
        <v>443</v>
      </c>
      <c r="C230" s="23" t="s">
        <v>716</v>
      </c>
      <c r="D230" s="153">
        <f t="shared" si="54"/>
        <v>7671</v>
      </c>
      <c r="E230" s="153">
        <f t="shared" si="55"/>
        <v>0</v>
      </c>
      <c r="F230" s="153">
        <f t="shared" si="56"/>
        <v>7671</v>
      </c>
      <c r="G230" s="153">
        <f t="shared" si="57"/>
        <v>7671</v>
      </c>
      <c r="H230" s="153">
        <f t="shared" si="58"/>
        <v>0</v>
      </c>
      <c r="I230" s="80"/>
      <c r="J230" s="80"/>
      <c r="K230" s="80"/>
      <c r="L230" s="153">
        <f t="shared" si="59"/>
        <v>7671</v>
      </c>
      <c r="M230" s="80"/>
      <c r="N230" s="80"/>
      <c r="O230" s="80"/>
      <c r="P230" s="81">
        <v>7671</v>
      </c>
    </row>
    <row r="231" spans="1:16" s="6" customFormat="1" ht="12" customHeight="1">
      <c r="A231" s="658"/>
      <c r="B231" s="22" t="s">
        <v>443</v>
      </c>
      <c r="C231" s="23" t="s">
        <v>166</v>
      </c>
      <c r="D231" s="153">
        <f t="shared" si="54"/>
        <v>8935</v>
      </c>
      <c r="E231" s="153">
        <f t="shared" si="55"/>
        <v>8935</v>
      </c>
      <c r="F231" s="153">
        <f t="shared" si="56"/>
        <v>0</v>
      </c>
      <c r="G231" s="153">
        <f t="shared" si="57"/>
        <v>8935</v>
      </c>
      <c r="H231" s="153">
        <f t="shared" si="58"/>
        <v>8935</v>
      </c>
      <c r="I231" s="80"/>
      <c r="J231" s="80"/>
      <c r="K231" s="80">
        <v>8935</v>
      </c>
      <c r="L231" s="153">
        <f t="shared" si="59"/>
        <v>0</v>
      </c>
      <c r="M231" s="80"/>
      <c r="N231" s="80"/>
      <c r="O231" s="80"/>
      <c r="P231" s="81"/>
    </row>
    <row r="232" spans="1:16" s="6" customFormat="1" ht="12" customHeight="1">
      <c r="A232" s="658"/>
      <c r="B232" s="22" t="s">
        <v>566</v>
      </c>
      <c r="C232" s="23" t="s">
        <v>717</v>
      </c>
      <c r="D232" s="153">
        <f t="shared" si="54"/>
        <v>25</v>
      </c>
      <c r="E232" s="153">
        <f t="shared" si="55"/>
        <v>0</v>
      </c>
      <c r="F232" s="153">
        <f t="shared" si="56"/>
        <v>25</v>
      </c>
      <c r="G232" s="153">
        <f t="shared" si="57"/>
        <v>25</v>
      </c>
      <c r="H232" s="153">
        <f t="shared" si="58"/>
        <v>0</v>
      </c>
      <c r="I232" s="80"/>
      <c r="J232" s="80"/>
      <c r="K232" s="80"/>
      <c r="L232" s="153">
        <f t="shared" si="59"/>
        <v>25</v>
      </c>
      <c r="M232" s="80"/>
      <c r="N232" s="80"/>
      <c r="O232" s="80"/>
      <c r="P232" s="81">
        <v>25</v>
      </c>
    </row>
    <row r="233" spans="1:16" s="6" customFormat="1" ht="12" customHeight="1">
      <c r="A233" s="658"/>
      <c r="B233" s="22" t="s">
        <v>566</v>
      </c>
      <c r="C233" s="23" t="s">
        <v>167</v>
      </c>
      <c r="D233" s="153">
        <f t="shared" si="54"/>
        <v>306</v>
      </c>
      <c r="E233" s="153">
        <f t="shared" si="55"/>
        <v>306</v>
      </c>
      <c r="F233" s="153">
        <f t="shared" si="56"/>
        <v>0</v>
      </c>
      <c r="G233" s="153">
        <f t="shared" si="57"/>
        <v>306</v>
      </c>
      <c r="H233" s="153">
        <f t="shared" si="58"/>
        <v>306</v>
      </c>
      <c r="I233" s="80"/>
      <c r="J233" s="80"/>
      <c r="K233" s="80">
        <v>306</v>
      </c>
      <c r="L233" s="153">
        <f t="shared" si="59"/>
        <v>0</v>
      </c>
      <c r="M233" s="80"/>
      <c r="N233" s="80"/>
      <c r="O233" s="80"/>
      <c r="P233" s="81"/>
    </row>
    <row r="234" spans="1:16" s="6" customFormat="1" ht="12" customHeight="1">
      <c r="A234" s="658"/>
      <c r="B234" s="22" t="s">
        <v>308</v>
      </c>
      <c r="C234" s="23" t="s">
        <v>718</v>
      </c>
      <c r="D234" s="153">
        <f t="shared" si="54"/>
        <v>1753</v>
      </c>
      <c r="E234" s="153">
        <f t="shared" si="55"/>
        <v>0</v>
      </c>
      <c r="F234" s="153">
        <f t="shared" si="56"/>
        <v>1753</v>
      </c>
      <c r="G234" s="153">
        <f t="shared" si="57"/>
        <v>1753</v>
      </c>
      <c r="H234" s="153">
        <f t="shared" si="58"/>
        <v>0</v>
      </c>
      <c r="I234" s="80"/>
      <c r="J234" s="80"/>
      <c r="K234" s="80"/>
      <c r="L234" s="153">
        <f t="shared" si="59"/>
        <v>1753</v>
      </c>
      <c r="M234" s="80"/>
      <c r="N234" s="80"/>
      <c r="O234" s="80"/>
      <c r="P234" s="81">
        <v>1753</v>
      </c>
    </row>
    <row r="235" spans="1:16" s="6" customFormat="1" ht="12" customHeight="1">
      <c r="A235" s="658"/>
      <c r="B235" s="22" t="s">
        <v>308</v>
      </c>
      <c r="C235" s="23" t="s">
        <v>196</v>
      </c>
      <c r="D235" s="153">
        <f t="shared" si="54"/>
        <v>347</v>
      </c>
      <c r="E235" s="153">
        <f t="shared" si="55"/>
        <v>347</v>
      </c>
      <c r="F235" s="153">
        <f t="shared" si="56"/>
        <v>0</v>
      </c>
      <c r="G235" s="153">
        <f t="shared" si="57"/>
        <v>347</v>
      </c>
      <c r="H235" s="153">
        <f t="shared" si="58"/>
        <v>347</v>
      </c>
      <c r="I235" s="80"/>
      <c r="J235" s="80"/>
      <c r="K235" s="80">
        <v>347</v>
      </c>
      <c r="L235" s="153">
        <f t="shared" si="59"/>
        <v>0</v>
      </c>
      <c r="M235" s="80"/>
      <c r="N235" s="80"/>
      <c r="O235" s="80"/>
      <c r="P235" s="81"/>
    </row>
    <row r="236" spans="1:16" s="6" customFormat="1" ht="17.25" customHeight="1">
      <c r="A236" s="658" t="s">
        <v>6</v>
      </c>
      <c r="B236" s="668" t="s">
        <v>65</v>
      </c>
      <c r="C236" s="668"/>
      <c r="D236" s="668"/>
      <c r="E236" s="668"/>
      <c r="F236" s="668"/>
      <c r="G236" s="668"/>
      <c r="H236" s="668"/>
      <c r="I236" s="668"/>
      <c r="J236" s="668"/>
      <c r="K236" s="668"/>
      <c r="L236" s="668"/>
      <c r="M236" s="668"/>
      <c r="N236" s="668"/>
      <c r="O236" s="668"/>
      <c r="P236" s="669"/>
    </row>
    <row r="237" spans="1:16" s="6" customFormat="1" ht="12" customHeight="1">
      <c r="A237" s="658"/>
      <c r="B237" s="670" t="s">
        <v>66</v>
      </c>
      <c r="C237" s="670"/>
      <c r="D237" s="670"/>
      <c r="E237" s="670"/>
      <c r="F237" s="670"/>
      <c r="G237" s="670"/>
      <c r="H237" s="670"/>
      <c r="I237" s="670"/>
      <c r="J237" s="670"/>
      <c r="K237" s="670"/>
      <c r="L237" s="670"/>
      <c r="M237" s="670"/>
      <c r="N237" s="670"/>
      <c r="O237" s="670"/>
      <c r="P237" s="671"/>
    </row>
    <row r="238" spans="1:16" s="6" customFormat="1" ht="12" customHeight="1">
      <c r="A238" s="658"/>
      <c r="B238" s="672" t="s">
        <v>67</v>
      </c>
      <c r="C238" s="672"/>
      <c r="D238" s="672"/>
      <c r="E238" s="672"/>
      <c r="F238" s="672"/>
      <c r="G238" s="672"/>
      <c r="H238" s="672"/>
      <c r="I238" s="672"/>
      <c r="J238" s="672"/>
      <c r="K238" s="672"/>
      <c r="L238" s="672"/>
      <c r="M238" s="672"/>
      <c r="N238" s="672"/>
      <c r="O238" s="672"/>
      <c r="P238" s="673"/>
    </row>
    <row r="239" spans="1:16" s="6" customFormat="1" ht="12" customHeight="1">
      <c r="A239" s="658"/>
      <c r="B239" s="670" t="s">
        <v>68</v>
      </c>
      <c r="C239" s="670"/>
      <c r="D239" s="670"/>
      <c r="E239" s="670"/>
      <c r="F239" s="670"/>
      <c r="G239" s="670"/>
      <c r="H239" s="670"/>
      <c r="I239" s="670"/>
      <c r="J239" s="670"/>
      <c r="K239" s="670"/>
      <c r="L239" s="670"/>
      <c r="M239" s="670"/>
      <c r="N239" s="670"/>
      <c r="O239" s="670"/>
      <c r="P239" s="671"/>
    </row>
    <row r="240" spans="1:16" s="6" customFormat="1" ht="16.5" customHeight="1">
      <c r="A240" s="658"/>
      <c r="B240" s="255" t="s">
        <v>780</v>
      </c>
      <c r="C240" s="255" t="s">
        <v>151</v>
      </c>
      <c r="D240" s="361">
        <f>D241+D242+D257+D258</f>
        <v>287663</v>
      </c>
      <c r="E240" s="361">
        <f aca="true" t="shared" si="60" ref="E240:P240">E241+E242+E257+E258</f>
        <v>43147</v>
      </c>
      <c r="F240" s="361">
        <f t="shared" si="60"/>
        <v>244516</v>
      </c>
      <c r="G240" s="361">
        <f t="shared" si="60"/>
        <v>98680</v>
      </c>
      <c r="H240" s="361">
        <f t="shared" si="60"/>
        <v>14800</v>
      </c>
      <c r="I240" s="361">
        <f t="shared" si="60"/>
        <v>0</v>
      </c>
      <c r="J240" s="361">
        <f t="shared" si="60"/>
        <v>0</v>
      </c>
      <c r="K240" s="361">
        <f t="shared" si="60"/>
        <v>14800</v>
      </c>
      <c r="L240" s="361">
        <f t="shared" si="60"/>
        <v>83880</v>
      </c>
      <c r="M240" s="361">
        <f t="shared" si="60"/>
        <v>0</v>
      </c>
      <c r="N240" s="361">
        <f t="shared" si="60"/>
        <v>0</v>
      </c>
      <c r="O240" s="361">
        <f t="shared" si="60"/>
        <v>0</v>
      </c>
      <c r="P240" s="362">
        <f t="shared" si="60"/>
        <v>83880</v>
      </c>
    </row>
    <row r="241" spans="1:16" s="374" customFormat="1" ht="12" customHeight="1">
      <c r="A241" s="658"/>
      <c r="B241" s="23" t="s">
        <v>495</v>
      </c>
      <c r="C241" s="372"/>
      <c r="D241" s="341">
        <f>E241+F241</f>
        <v>44200</v>
      </c>
      <c r="E241" s="341">
        <v>6630</v>
      </c>
      <c r="F241" s="341">
        <v>37570</v>
      </c>
      <c r="G241" s="341"/>
      <c r="H241" s="341"/>
      <c r="I241" s="341"/>
      <c r="J241" s="341"/>
      <c r="K241" s="341"/>
      <c r="L241" s="341"/>
      <c r="M241" s="341"/>
      <c r="N241" s="341"/>
      <c r="O241" s="341"/>
      <c r="P241" s="373"/>
    </row>
    <row r="242" spans="1:16" s="6" customFormat="1" ht="12" customHeight="1">
      <c r="A242" s="658"/>
      <c r="B242" s="24" t="s">
        <v>27</v>
      </c>
      <c r="C242" s="24"/>
      <c r="D242" s="156">
        <f>E242+F242</f>
        <v>98680</v>
      </c>
      <c r="E242" s="156">
        <f>H242</f>
        <v>14800</v>
      </c>
      <c r="F242" s="156">
        <f>L242</f>
        <v>83880</v>
      </c>
      <c r="G242" s="156">
        <f>H242+L242</f>
        <v>98680</v>
      </c>
      <c r="H242" s="156">
        <f>K242</f>
        <v>14800</v>
      </c>
      <c r="I242" s="156">
        <f aca="true" t="shared" si="61" ref="I242:P242">SUM(I243:I256)</f>
        <v>0</v>
      </c>
      <c r="J242" s="156">
        <f t="shared" si="61"/>
        <v>0</v>
      </c>
      <c r="K242" s="156">
        <f t="shared" si="61"/>
        <v>14800</v>
      </c>
      <c r="L242" s="156">
        <f t="shared" si="61"/>
        <v>83880</v>
      </c>
      <c r="M242" s="156">
        <f t="shared" si="61"/>
        <v>0</v>
      </c>
      <c r="N242" s="156">
        <f t="shared" si="61"/>
        <v>0</v>
      </c>
      <c r="O242" s="156">
        <f t="shared" si="61"/>
        <v>0</v>
      </c>
      <c r="P242" s="295">
        <f t="shared" si="61"/>
        <v>83880</v>
      </c>
    </row>
    <row r="243" spans="1:16" s="6" customFormat="1" ht="12" customHeight="1">
      <c r="A243" s="658"/>
      <c r="B243" s="22" t="s">
        <v>419</v>
      </c>
      <c r="C243" s="23" t="s">
        <v>711</v>
      </c>
      <c r="D243" s="153">
        <f>E243+F243</f>
        <v>7246</v>
      </c>
      <c r="E243" s="153">
        <f aca="true" t="shared" si="62" ref="E243:E256">H243</f>
        <v>0</v>
      </c>
      <c r="F243" s="153">
        <f aca="true" t="shared" si="63" ref="F243:F256">L243</f>
        <v>7246</v>
      </c>
      <c r="G243" s="153">
        <f>H243+L243</f>
        <v>7246</v>
      </c>
      <c r="H243" s="153">
        <f>K243</f>
        <v>0</v>
      </c>
      <c r="I243" s="80"/>
      <c r="J243" s="80"/>
      <c r="K243" s="80"/>
      <c r="L243" s="153">
        <f>P243</f>
        <v>7246</v>
      </c>
      <c r="M243" s="80"/>
      <c r="N243" s="80"/>
      <c r="O243" s="80"/>
      <c r="P243" s="81">
        <v>7246</v>
      </c>
    </row>
    <row r="244" spans="1:16" s="6" customFormat="1" ht="12" customHeight="1">
      <c r="A244" s="658"/>
      <c r="B244" s="22" t="s">
        <v>419</v>
      </c>
      <c r="C244" s="23" t="s">
        <v>162</v>
      </c>
      <c r="D244" s="153">
        <f aca="true" t="shared" si="64" ref="D244:D258">E244+F244</f>
        <v>1278</v>
      </c>
      <c r="E244" s="153">
        <f t="shared" si="62"/>
        <v>1278</v>
      </c>
      <c r="F244" s="153">
        <f t="shared" si="63"/>
        <v>0</v>
      </c>
      <c r="G244" s="153">
        <f aca="true" t="shared" si="65" ref="G244:G256">H244+L244</f>
        <v>1278</v>
      </c>
      <c r="H244" s="153">
        <f aca="true" t="shared" si="66" ref="H244:H256">K244</f>
        <v>1278</v>
      </c>
      <c r="I244" s="80"/>
      <c r="J244" s="80"/>
      <c r="K244" s="80">
        <v>1278</v>
      </c>
      <c r="L244" s="153">
        <f aca="true" t="shared" si="67" ref="L244:L258">P244</f>
        <v>0</v>
      </c>
      <c r="M244" s="80"/>
      <c r="N244" s="80"/>
      <c r="O244" s="80"/>
      <c r="P244" s="81"/>
    </row>
    <row r="245" spans="1:16" s="6" customFormat="1" ht="12" customHeight="1">
      <c r="A245" s="658"/>
      <c r="B245" s="22" t="s">
        <v>349</v>
      </c>
      <c r="C245" s="23" t="s">
        <v>712</v>
      </c>
      <c r="D245" s="153">
        <f t="shared" si="64"/>
        <v>1148</v>
      </c>
      <c r="E245" s="153">
        <f t="shared" si="62"/>
        <v>0</v>
      </c>
      <c r="F245" s="153">
        <f t="shared" si="63"/>
        <v>1148</v>
      </c>
      <c r="G245" s="153">
        <f t="shared" si="65"/>
        <v>1148</v>
      </c>
      <c r="H245" s="153">
        <f t="shared" si="66"/>
        <v>0</v>
      </c>
      <c r="I245" s="80"/>
      <c r="J245" s="80"/>
      <c r="K245" s="80"/>
      <c r="L245" s="153">
        <f t="shared" si="67"/>
        <v>1148</v>
      </c>
      <c r="M245" s="80"/>
      <c r="N245" s="80"/>
      <c r="O245" s="80"/>
      <c r="P245" s="81">
        <v>1148</v>
      </c>
    </row>
    <row r="246" spans="1:16" s="6" customFormat="1" ht="12" customHeight="1">
      <c r="A246" s="658"/>
      <c r="B246" s="22" t="s">
        <v>349</v>
      </c>
      <c r="C246" s="23" t="s">
        <v>163</v>
      </c>
      <c r="D246" s="153">
        <f t="shared" si="64"/>
        <v>202</v>
      </c>
      <c r="E246" s="153">
        <f t="shared" si="62"/>
        <v>202</v>
      </c>
      <c r="F246" s="153">
        <f t="shared" si="63"/>
        <v>0</v>
      </c>
      <c r="G246" s="153">
        <f t="shared" si="65"/>
        <v>202</v>
      </c>
      <c r="H246" s="153">
        <f t="shared" si="66"/>
        <v>202</v>
      </c>
      <c r="I246" s="80"/>
      <c r="J246" s="80"/>
      <c r="K246" s="80">
        <v>202</v>
      </c>
      <c r="L246" s="153">
        <f t="shared" si="67"/>
        <v>0</v>
      </c>
      <c r="M246" s="80"/>
      <c r="N246" s="80"/>
      <c r="O246" s="80"/>
      <c r="P246" s="81"/>
    </row>
    <row r="247" spans="1:16" s="6" customFormat="1" ht="12" customHeight="1">
      <c r="A247" s="658"/>
      <c r="B247" s="22" t="s">
        <v>604</v>
      </c>
      <c r="C247" s="23" t="s">
        <v>713</v>
      </c>
      <c r="D247" s="153">
        <f t="shared" si="64"/>
        <v>46858</v>
      </c>
      <c r="E247" s="153">
        <f t="shared" si="62"/>
        <v>0</v>
      </c>
      <c r="F247" s="153">
        <f t="shared" si="63"/>
        <v>46858</v>
      </c>
      <c r="G247" s="153">
        <f t="shared" si="65"/>
        <v>46858</v>
      </c>
      <c r="H247" s="153">
        <f t="shared" si="66"/>
        <v>0</v>
      </c>
      <c r="I247" s="80"/>
      <c r="J247" s="80"/>
      <c r="K247" s="80"/>
      <c r="L247" s="153">
        <f t="shared" si="67"/>
        <v>46858</v>
      </c>
      <c r="M247" s="80"/>
      <c r="N247" s="80"/>
      <c r="O247" s="80"/>
      <c r="P247" s="81">
        <v>46858</v>
      </c>
    </row>
    <row r="248" spans="1:16" s="6" customFormat="1" ht="12" customHeight="1">
      <c r="A248" s="658"/>
      <c r="B248" s="22" t="s">
        <v>604</v>
      </c>
      <c r="C248" s="23" t="s">
        <v>164</v>
      </c>
      <c r="D248" s="153">
        <f t="shared" si="64"/>
        <v>8268</v>
      </c>
      <c r="E248" s="153">
        <f t="shared" si="62"/>
        <v>8268</v>
      </c>
      <c r="F248" s="153">
        <f t="shared" si="63"/>
        <v>0</v>
      </c>
      <c r="G248" s="153">
        <f t="shared" si="65"/>
        <v>8268</v>
      </c>
      <c r="H248" s="153">
        <f t="shared" si="66"/>
        <v>8268</v>
      </c>
      <c r="I248" s="80"/>
      <c r="J248" s="80"/>
      <c r="K248" s="80">
        <v>8268</v>
      </c>
      <c r="L248" s="153">
        <f t="shared" si="67"/>
        <v>0</v>
      </c>
      <c r="M248" s="80"/>
      <c r="N248" s="80"/>
      <c r="O248" s="80"/>
      <c r="P248" s="81"/>
    </row>
    <row r="249" spans="1:16" s="6" customFormat="1" ht="12" customHeight="1">
      <c r="A249" s="658"/>
      <c r="B249" s="22" t="s">
        <v>351</v>
      </c>
      <c r="C249" s="23" t="s">
        <v>714</v>
      </c>
      <c r="D249" s="153">
        <f t="shared" si="64"/>
        <v>2040</v>
      </c>
      <c r="E249" s="153">
        <f t="shared" si="62"/>
        <v>0</v>
      </c>
      <c r="F249" s="153">
        <f t="shared" si="63"/>
        <v>2040</v>
      </c>
      <c r="G249" s="153">
        <f t="shared" si="65"/>
        <v>2040</v>
      </c>
      <c r="H249" s="153">
        <f t="shared" si="66"/>
        <v>0</v>
      </c>
      <c r="I249" s="80"/>
      <c r="J249" s="80"/>
      <c r="K249" s="80"/>
      <c r="L249" s="153">
        <f t="shared" si="67"/>
        <v>2040</v>
      </c>
      <c r="M249" s="80"/>
      <c r="N249" s="80"/>
      <c r="O249" s="80"/>
      <c r="P249" s="81">
        <v>2040</v>
      </c>
    </row>
    <row r="250" spans="1:16" s="6" customFormat="1" ht="12" customHeight="1">
      <c r="A250" s="658"/>
      <c r="B250" s="22" t="s">
        <v>351</v>
      </c>
      <c r="C250" s="23" t="s">
        <v>165</v>
      </c>
      <c r="D250" s="153">
        <f t="shared" si="64"/>
        <v>360</v>
      </c>
      <c r="E250" s="153">
        <f t="shared" si="62"/>
        <v>360</v>
      </c>
      <c r="F250" s="153">
        <f t="shared" si="63"/>
        <v>0</v>
      </c>
      <c r="G250" s="153">
        <f t="shared" si="65"/>
        <v>360</v>
      </c>
      <c r="H250" s="153">
        <f t="shared" si="66"/>
        <v>360</v>
      </c>
      <c r="I250" s="80"/>
      <c r="J250" s="80"/>
      <c r="K250" s="80">
        <v>360</v>
      </c>
      <c r="L250" s="153">
        <f t="shared" si="67"/>
        <v>0</v>
      </c>
      <c r="M250" s="80"/>
      <c r="N250" s="80"/>
      <c r="O250" s="80"/>
      <c r="P250" s="81"/>
    </row>
    <row r="251" spans="1:16" s="6" customFormat="1" ht="12" customHeight="1">
      <c r="A251" s="658"/>
      <c r="B251" s="22" t="s">
        <v>443</v>
      </c>
      <c r="C251" s="23" t="s">
        <v>716</v>
      </c>
      <c r="D251" s="153">
        <f t="shared" si="64"/>
        <v>25262</v>
      </c>
      <c r="E251" s="153">
        <f t="shared" si="62"/>
        <v>0</v>
      </c>
      <c r="F251" s="153">
        <f t="shared" si="63"/>
        <v>25262</v>
      </c>
      <c r="G251" s="153">
        <f t="shared" si="65"/>
        <v>25262</v>
      </c>
      <c r="H251" s="153">
        <f t="shared" si="66"/>
        <v>0</v>
      </c>
      <c r="I251" s="80"/>
      <c r="J251" s="80"/>
      <c r="K251" s="80"/>
      <c r="L251" s="153">
        <f t="shared" si="67"/>
        <v>25262</v>
      </c>
      <c r="M251" s="80"/>
      <c r="N251" s="80"/>
      <c r="O251" s="80"/>
      <c r="P251" s="81">
        <v>25262</v>
      </c>
    </row>
    <row r="252" spans="1:16" s="6" customFormat="1" ht="12" customHeight="1">
      <c r="A252" s="658"/>
      <c r="B252" s="22" t="s">
        <v>443</v>
      </c>
      <c r="C252" s="23" t="s">
        <v>166</v>
      </c>
      <c r="D252" s="153">
        <f t="shared" si="64"/>
        <v>4458</v>
      </c>
      <c r="E252" s="153">
        <f t="shared" si="62"/>
        <v>4458</v>
      </c>
      <c r="F252" s="153">
        <f t="shared" si="63"/>
        <v>0</v>
      </c>
      <c r="G252" s="153">
        <f t="shared" si="65"/>
        <v>4458</v>
      </c>
      <c r="H252" s="153">
        <f t="shared" si="66"/>
        <v>4458</v>
      </c>
      <c r="I252" s="80"/>
      <c r="J252" s="80"/>
      <c r="K252" s="80">
        <v>4458</v>
      </c>
      <c r="L252" s="153">
        <f t="shared" si="67"/>
        <v>0</v>
      </c>
      <c r="M252" s="80"/>
      <c r="N252" s="80"/>
      <c r="O252" s="80"/>
      <c r="P252" s="81"/>
    </row>
    <row r="253" spans="1:16" s="6" customFormat="1" ht="12" customHeight="1">
      <c r="A253" s="658"/>
      <c r="B253" s="22" t="s">
        <v>307</v>
      </c>
      <c r="C253" s="23" t="s">
        <v>86</v>
      </c>
      <c r="D253" s="153">
        <f t="shared" si="64"/>
        <v>476</v>
      </c>
      <c r="E253" s="153">
        <f t="shared" si="62"/>
        <v>0</v>
      </c>
      <c r="F253" s="153">
        <f t="shared" si="63"/>
        <v>476</v>
      </c>
      <c r="G253" s="153">
        <f t="shared" si="65"/>
        <v>476</v>
      </c>
      <c r="H253" s="153">
        <f t="shared" si="66"/>
        <v>0</v>
      </c>
      <c r="I253" s="80"/>
      <c r="J253" s="80"/>
      <c r="K253" s="80"/>
      <c r="L253" s="153">
        <f t="shared" si="67"/>
        <v>476</v>
      </c>
      <c r="M253" s="80"/>
      <c r="N253" s="80"/>
      <c r="O253" s="80"/>
      <c r="P253" s="81">
        <v>476</v>
      </c>
    </row>
    <row r="254" spans="1:16" s="6" customFormat="1" ht="12" customHeight="1">
      <c r="A254" s="658"/>
      <c r="B254" s="22" t="s">
        <v>307</v>
      </c>
      <c r="C254" s="23" t="s">
        <v>69</v>
      </c>
      <c r="D254" s="153">
        <f t="shared" si="64"/>
        <v>84</v>
      </c>
      <c r="E254" s="153">
        <f t="shared" si="62"/>
        <v>84</v>
      </c>
      <c r="F254" s="153">
        <f t="shared" si="63"/>
        <v>0</v>
      </c>
      <c r="G254" s="153">
        <f t="shared" si="65"/>
        <v>84</v>
      </c>
      <c r="H254" s="153">
        <f t="shared" si="66"/>
        <v>84</v>
      </c>
      <c r="I254" s="80"/>
      <c r="J254" s="80"/>
      <c r="K254" s="80">
        <v>84</v>
      </c>
      <c r="L254" s="153">
        <f t="shared" si="67"/>
        <v>0</v>
      </c>
      <c r="M254" s="80"/>
      <c r="N254" s="80"/>
      <c r="O254" s="80"/>
      <c r="P254" s="81"/>
    </row>
    <row r="255" spans="1:16" s="6" customFormat="1" ht="12" customHeight="1">
      <c r="A255" s="658"/>
      <c r="B255" s="22" t="s">
        <v>566</v>
      </c>
      <c r="C255" s="23" t="s">
        <v>717</v>
      </c>
      <c r="D255" s="153">
        <f t="shared" si="64"/>
        <v>850</v>
      </c>
      <c r="E255" s="153">
        <f t="shared" si="62"/>
        <v>0</v>
      </c>
      <c r="F255" s="153">
        <f t="shared" si="63"/>
        <v>850</v>
      </c>
      <c r="G255" s="153">
        <f t="shared" si="65"/>
        <v>850</v>
      </c>
      <c r="H255" s="153">
        <f t="shared" si="66"/>
        <v>0</v>
      </c>
      <c r="I255" s="80"/>
      <c r="J255" s="80"/>
      <c r="K255" s="80"/>
      <c r="L255" s="153">
        <f t="shared" si="67"/>
        <v>850</v>
      </c>
      <c r="M255" s="80"/>
      <c r="N255" s="80"/>
      <c r="O255" s="80"/>
      <c r="P255" s="81">
        <v>850</v>
      </c>
    </row>
    <row r="256" spans="1:16" s="6" customFormat="1" ht="12" customHeight="1">
      <c r="A256" s="658"/>
      <c r="B256" s="22" t="s">
        <v>566</v>
      </c>
      <c r="C256" s="23" t="s">
        <v>167</v>
      </c>
      <c r="D256" s="153">
        <f t="shared" si="64"/>
        <v>150</v>
      </c>
      <c r="E256" s="153">
        <f t="shared" si="62"/>
        <v>150</v>
      </c>
      <c r="F256" s="153">
        <f t="shared" si="63"/>
        <v>0</v>
      </c>
      <c r="G256" s="153">
        <f t="shared" si="65"/>
        <v>150</v>
      </c>
      <c r="H256" s="153">
        <f t="shared" si="66"/>
        <v>150</v>
      </c>
      <c r="I256" s="80"/>
      <c r="J256" s="80"/>
      <c r="K256" s="80">
        <v>150</v>
      </c>
      <c r="L256" s="153">
        <f t="shared" si="67"/>
        <v>0</v>
      </c>
      <c r="M256" s="80"/>
      <c r="N256" s="80"/>
      <c r="O256" s="80"/>
      <c r="P256" s="81"/>
    </row>
    <row r="257" spans="1:16" s="6" customFormat="1" ht="12" customHeight="1">
      <c r="A257" s="658"/>
      <c r="B257" s="23" t="s">
        <v>155</v>
      </c>
      <c r="C257" s="23"/>
      <c r="D257" s="153">
        <f t="shared" si="64"/>
        <v>98680</v>
      </c>
      <c r="E257" s="153">
        <v>14802</v>
      </c>
      <c r="F257" s="153">
        <v>83878</v>
      </c>
      <c r="G257" s="153"/>
      <c r="H257" s="153"/>
      <c r="I257" s="80"/>
      <c r="J257" s="80"/>
      <c r="K257" s="80"/>
      <c r="L257" s="153">
        <f t="shared" si="67"/>
        <v>0</v>
      </c>
      <c r="M257" s="80"/>
      <c r="N257" s="80"/>
      <c r="O257" s="80"/>
      <c r="P257" s="81"/>
    </row>
    <row r="258" spans="1:16" s="6" customFormat="1" ht="12" customHeight="1">
      <c r="A258" s="658"/>
      <c r="B258" s="23" t="s">
        <v>156</v>
      </c>
      <c r="C258" s="23"/>
      <c r="D258" s="153">
        <f t="shared" si="64"/>
        <v>46103</v>
      </c>
      <c r="E258" s="153">
        <v>6915</v>
      </c>
      <c r="F258" s="153">
        <v>39188</v>
      </c>
      <c r="G258" s="153"/>
      <c r="H258" s="153"/>
      <c r="I258" s="80"/>
      <c r="J258" s="80"/>
      <c r="K258" s="80"/>
      <c r="L258" s="153">
        <f t="shared" si="67"/>
        <v>0</v>
      </c>
      <c r="M258" s="80"/>
      <c r="N258" s="80"/>
      <c r="O258" s="80"/>
      <c r="P258" s="81"/>
    </row>
    <row r="259" spans="1:16" s="6" customFormat="1" ht="16.5" customHeight="1">
      <c r="A259" s="658" t="s">
        <v>7</v>
      </c>
      <c r="B259" s="668" t="s">
        <v>130</v>
      </c>
      <c r="C259" s="668"/>
      <c r="D259" s="668"/>
      <c r="E259" s="668"/>
      <c r="F259" s="668"/>
      <c r="G259" s="668"/>
      <c r="H259" s="668"/>
      <c r="I259" s="668"/>
      <c r="J259" s="668"/>
      <c r="K259" s="668"/>
      <c r="L259" s="668"/>
      <c r="M259" s="668"/>
      <c r="N259" s="668"/>
      <c r="O259" s="668"/>
      <c r="P259" s="669"/>
    </row>
    <row r="260" spans="1:16" s="6" customFormat="1" ht="12" customHeight="1">
      <c r="A260" s="658"/>
      <c r="B260" s="670" t="s">
        <v>70</v>
      </c>
      <c r="C260" s="670"/>
      <c r="D260" s="670"/>
      <c r="E260" s="670"/>
      <c r="F260" s="670"/>
      <c r="G260" s="670"/>
      <c r="H260" s="670"/>
      <c r="I260" s="670"/>
      <c r="J260" s="670"/>
      <c r="K260" s="670"/>
      <c r="L260" s="670"/>
      <c r="M260" s="670"/>
      <c r="N260" s="670"/>
      <c r="O260" s="670"/>
      <c r="P260" s="671"/>
    </row>
    <row r="261" spans="1:16" s="6" customFormat="1" ht="12" customHeight="1">
      <c r="A261" s="658"/>
      <c r="B261" s="672" t="s">
        <v>71</v>
      </c>
      <c r="C261" s="672"/>
      <c r="D261" s="672"/>
      <c r="E261" s="672"/>
      <c r="F261" s="672"/>
      <c r="G261" s="672"/>
      <c r="H261" s="672"/>
      <c r="I261" s="672"/>
      <c r="J261" s="672"/>
      <c r="K261" s="672"/>
      <c r="L261" s="672"/>
      <c r="M261" s="672"/>
      <c r="N261" s="672"/>
      <c r="O261" s="672"/>
      <c r="P261" s="673"/>
    </row>
    <row r="262" spans="1:16" s="6" customFormat="1" ht="12" customHeight="1">
      <c r="A262" s="658"/>
      <c r="B262" s="670" t="s">
        <v>64</v>
      </c>
      <c r="C262" s="670"/>
      <c r="D262" s="670"/>
      <c r="E262" s="670"/>
      <c r="F262" s="670"/>
      <c r="G262" s="670"/>
      <c r="H262" s="670"/>
      <c r="I262" s="670"/>
      <c r="J262" s="670"/>
      <c r="K262" s="670"/>
      <c r="L262" s="670"/>
      <c r="M262" s="670"/>
      <c r="N262" s="670"/>
      <c r="O262" s="670"/>
      <c r="P262" s="671"/>
    </row>
    <row r="263" spans="1:16" s="6" customFormat="1" ht="15.75" customHeight="1">
      <c r="A263" s="658"/>
      <c r="B263" s="255" t="s">
        <v>780</v>
      </c>
      <c r="C263" s="255" t="s">
        <v>151</v>
      </c>
      <c r="D263" s="361">
        <f>D264+D265</f>
        <v>50006</v>
      </c>
      <c r="E263" s="361">
        <f aca="true" t="shared" si="68" ref="E263:P263">E264+E265</f>
        <v>7501</v>
      </c>
      <c r="F263" s="361">
        <f t="shared" si="68"/>
        <v>42505</v>
      </c>
      <c r="G263" s="361">
        <f t="shared" si="68"/>
        <v>13736</v>
      </c>
      <c r="H263" s="361">
        <f t="shared" si="68"/>
        <v>2060</v>
      </c>
      <c r="I263" s="361">
        <f t="shared" si="68"/>
        <v>0</v>
      </c>
      <c r="J263" s="361">
        <f t="shared" si="68"/>
        <v>0</v>
      </c>
      <c r="K263" s="361">
        <f t="shared" si="68"/>
        <v>2060</v>
      </c>
      <c r="L263" s="361">
        <f t="shared" si="68"/>
        <v>11676</v>
      </c>
      <c r="M263" s="361">
        <f t="shared" si="68"/>
        <v>0</v>
      </c>
      <c r="N263" s="361">
        <f t="shared" si="68"/>
        <v>0</v>
      </c>
      <c r="O263" s="361">
        <f t="shared" si="68"/>
        <v>0</v>
      </c>
      <c r="P263" s="362">
        <f t="shared" si="68"/>
        <v>11676</v>
      </c>
    </row>
    <row r="264" spans="1:16" s="374" customFormat="1" ht="12" customHeight="1">
      <c r="A264" s="658"/>
      <c r="B264" s="23" t="s">
        <v>495</v>
      </c>
      <c r="C264" s="372"/>
      <c r="D264" s="341">
        <f>E264+F264</f>
        <v>36270</v>
      </c>
      <c r="E264" s="341">
        <v>5441</v>
      </c>
      <c r="F264" s="341">
        <v>30829</v>
      </c>
      <c r="G264" s="341"/>
      <c r="H264" s="341"/>
      <c r="I264" s="341"/>
      <c r="J264" s="341"/>
      <c r="K264" s="341"/>
      <c r="L264" s="341"/>
      <c r="M264" s="341"/>
      <c r="N264" s="341"/>
      <c r="O264" s="341"/>
      <c r="P264" s="373"/>
    </row>
    <row r="265" spans="1:16" s="6" customFormat="1" ht="12" customHeight="1">
      <c r="A265" s="658"/>
      <c r="B265" s="24" t="s">
        <v>27</v>
      </c>
      <c r="C265" s="24"/>
      <c r="D265" s="156">
        <f aca="true" t="shared" si="69" ref="D265:P265">SUM(D266:D273)</f>
        <v>13736</v>
      </c>
      <c r="E265" s="156">
        <f t="shared" si="69"/>
        <v>2060</v>
      </c>
      <c r="F265" s="156">
        <f t="shared" si="69"/>
        <v>11676</v>
      </c>
      <c r="G265" s="156">
        <f t="shared" si="69"/>
        <v>13736</v>
      </c>
      <c r="H265" s="156">
        <f t="shared" si="69"/>
        <v>2060</v>
      </c>
      <c r="I265" s="156">
        <f t="shared" si="69"/>
        <v>0</v>
      </c>
      <c r="J265" s="156">
        <f t="shared" si="69"/>
        <v>0</v>
      </c>
      <c r="K265" s="156">
        <f t="shared" si="69"/>
        <v>2060</v>
      </c>
      <c r="L265" s="156">
        <f t="shared" si="69"/>
        <v>11676</v>
      </c>
      <c r="M265" s="156">
        <f t="shared" si="69"/>
        <v>0</v>
      </c>
      <c r="N265" s="156">
        <f t="shared" si="69"/>
        <v>0</v>
      </c>
      <c r="O265" s="156">
        <f t="shared" si="69"/>
        <v>0</v>
      </c>
      <c r="P265" s="295">
        <f t="shared" si="69"/>
        <v>11676</v>
      </c>
    </row>
    <row r="266" spans="1:16" s="6" customFormat="1" ht="12" customHeight="1">
      <c r="A266" s="658"/>
      <c r="B266" s="22" t="s">
        <v>419</v>
      </c>
      <c r="C266" s="23" t="s">
        <v>711</v>
      </c>
      <c r="D266" s="153">
        <f>E266+F266</f>
        <v>556</v>
      </c>
      <c r="E266" s="153">
        <f>H266</f>
        <v>0</v>
      </c>
      <c r="F266" s="153">
        <f>L266</f>
        <v>556</v>
      </c>
      <c r="G266" s="153">
        <f>H266+L266</f>
        <v>556</v>
      </c>
      <c r="H266" s="153">
        <f>K266</f>
        <v>0</v>
      </c>
      <c r="I266" s="80"/>
      <c r="J266" s="80"/>
      <c r="K266" s="80"/>
      <c r="L266" s="153">
        <f>P266</f>
        <v>556</v>
      </c>
      <c r="M266" s="80"/>
      <c r="N266" s="80"/>
      <c r="O266" s="80"/>
      <c r="P266" s="81">
        <v>556</v>
      </c>
    </row>
    <row r="267" spans="1:16" s="6" customFormat="1" ht="12" customHeight="1">
      <c r="A267" s="658"/>
      <c r="B267" s="22" t="s">
        <v>419</v>
      </c>
      <c r="C267" s="23" t="s">
        <v>162</v>
      </c>
      <c r="D267" s="153">
        <f aca="true" t="shared" si="70" ref="D267:D273">E267+F267</f>
        <v>98</v>
      </c>
      <c r="E267" s="153">
        <f aca="true" t="shared" si="71" ref="E267:E273">H267</f>
        <v>98</v>
      </c>
      <c r="F267" s="153">
        <f aca="true" t="shared" si="72" ref="F267:F273">L267</f>
        <v>0</v>
      </c>
      <c r="G267" s="153">
        <f aca="true" t="shared" si="73" ref="G267:G273">H267+L267</f>
        <v>98</v>
      </c>
      <c r="H267" s="153">
        <f aca="true" t="shared" si="74" ref="H267:H273">K267</f>
        <v>98</v>
      </c>
      <c r="I267" s="80"/>
      <c r="J267" s="80"/>
      <c r="K267" s="80">
        <v>98</v>
      </c>
      <c r="L267" s="153">
        <f aca="true" t="shared" si="75" ref="L267:L273">P267</f>
        <v>0</v>
      </c>
      <c r="M267" s="80"/>
      <c r="N267" s="80"/>
      <c r="O267" s="80"/>
      <c r="P267" s="81"/>
    </row>
    <row r="268" spans="1:16" s="6" customFormat="1" ht="12" customHeight="1">
      <c r="A268" s="658"/>
      <c r="B268" s="22" t="s">
        <v>349</v>
      </c>
      <c r="C268" s="23" t="s">
        <v>712</v>
      </c>
      <c r="D268" s="153">
        <f t="shared" si="70"/>
        <v>90</v>
      </c>
      <c r="E268" s="153">
        <f t="shared" si="71"/>
        <v>0</v>
      </c>
      <c r="F268" s="153">
        <f t="shared" si="72"/>
        <v>90</v>
      </c>
      <c r="G268" s="153">
        <f t="shared" si="73"/>
        <v>90</v>
      </c>
      <c r="H268" s="153">
        <f t="shared" si="74"/>
        <v>0</v>
      </c>
      <c r="I268" s="80"/>
      <c r="J268" s="80"/>
      <c r="K268" s="80"/>
      <c r="L268" s="153">
        <f t="shared" si="75"/>
        <v>90</v>
      </c>
      <c r="M268" s="80"/>
      <c r="N268" s="80"/>
      <c r="O268" s="80"/>
      <c r="P268" s="81">
        <v>90</v>
      </c>
    </row>
    <row r="269" spans="1:16" s="6" customFormat="1" ht="12" customHeight="1">
      <c r="A269" s="658"/>
      <c r="B269" s="22" t="s">
        <v>349</v>
      </c>
      <c r="C269" s="23" t="s">
        <v>163</v>
      </c>
      <c r="D269" s="153">
        <f t="shared" si="70"/>
        <v>16</v>
      </c>
      <c r="E269" s="153">
        <f t="shared" si="71"/>
        <v>16</v>
      </c>
      <c r="F269" s="153">
        <f t="shared" si="72"/>
        <v>0</v>
      </c>
      <c r="G269" s="153">
        <f t="shared" si="73"/>
        <v>16</v>
      </c>
      <c r="H269" s="153">
        <f t="shared" si="74"/>
        <v>16</v>
      </c>
      <c r="I269" s="80"/>
      <c r="J269" s="80"/>
      <c r="K269" s="80">
        <v>16</v>
      </c>
      <c r="L269" s="153">
        <f t="shared" si="75"/>
        <v>0</v>
      </c>
      <c r="M269" s="80"/>
      <c r="N269" s="80"/>
      <c r="O269" s="80"/>
      <c r="P269" s="81"/>
    </row>
    <row r="270" spans="1:16" s="6" customFormat="1" ht="12" customHeight="1">
      <c r="A270" s="658"/>
      <c r="B270" s="22" t="s">
        <v>604</v>
      </c>
      <c r="C270" s="23" t="s">
        <v>713</v>
      </c>
      <c r="D270" s="153">
        <f t="shared" si="70"/>
        <v>3685</v>
      </c>
      <c r="E270" s="153">
        <f t="shared" si="71"/>
        <v>0</v>
      </c>
      <c r="F270" s="153">
        <f t="shared" si="72"/>
        <v>3685</v>
      </c>
      <c r="G270" s="153">
        <f t="shared" si="73"/>
        <v>3685</v>
      </c>
      <c r="H270" s="153">
        <f t="shared" si="74"/>
        <v>0</v>
      </c>
      <c r="I270" s="80"/>
      <c r="J270" s="80"/>
      <c r="K270" s="80"/>
      <c r="L270" s="153">
        <f t="shared" si="75"/>
        <v>3685</v>
      </c>
      <c r="M270" s="80"/>
      <c r="N270" s="80"/>
      <c r="O270" s="80"/>
      <c r="P270" s="81">
        <v>3685</v>
      </c>
    </row>
    <row r="271" spans="1:16" s="6" customFormat="1" ht="12" customHeight="1">
      <c r="A271" s="658"/>
      <c r="B271" s="22" t="s">
        <v>604</v>
      </c>
      <c r="C271" s="23" t="s">
        <v>164</v>
      </c>
      <c r="D271" s="153">
        <f t="shared" si="70"/>
        <v>650</v>
      </c>
      <c r="E271" s="153">
        <f t="shared" si="71"/>
        <v>650</v>
      </c>
      <c r="F271" s="153">
        <f t="shared" si="72"/>
        <v>0</v>
      </c>
      <c r="G271" s="153">
        <f t="shared" si="73"/>
        <v>650</v>
      </c>
      <c r="H271" s="153">
        <f t="shared" si="74"/>
        <v>650</v>
      </c>
      <c r="I271" s="80"/>
      <c r="J271" s="80"/>
      <c r="K271" s="80">
        <v>650</v>
      </c>
      <c r="L271" s="153">
        <f t="shared" si="75"/>
        <v>0</v>
      </c>
      <c r="M271" s="80"/>
      <c r="N271" s="80"/>
      <c r="O271" s="80"/>
      <c r="P271" s="81"/>
    </row>
    <row r="272" spans="1:16" s="6" customFormat="1" ht="12" customHeight="1">
      <c r="A272" s="658"/>
      <c r="B272" s="22" t="s">
        <v>443</v>
      </c>
      <c r="C272" s="23" t="s">
        <v>716</v>
      </c>
      <c r="D272" s="153">
        <f t="shared" si="70"/>
        <v>7345</v>
      </c>
      <c r="E272" s="153">
        <f t="shared" si="71"/>
        <v>0</v>
      </c>
      <c r="F272" s="153">
        <f t="shared" si="72"/>
        <v>7345</v>
      </c>
      <c r="G272" s="153">
        <f t="shared" si="73"/>
        <v>7345</v>
      </c>
      <c r="H272" s="153">
        <f t="shared" si="74"/>
        <v>0</v>
      </c>
      <c r="I272" s="80"/>
      <c r="J272" s="80"/>
      <c r="K272" s="80"/>
      <c r="L272" s="153">
        <f t="shared" si="75"/>
        <v>7345</v>
      </c>
      <c r="M272" s="80"/>
      <c r="N272" s="80"/>
      <c r="O272" s="80"/>
      <c r="P272" s="81">
        <v>7345</v>
      </c>
    </row>
    <row r="273" spans="1:16" s="6" customFormat="1" ht="12" customHeight="1">
      <c r="A273" s="658"/>
      <c r="B273" s="22" t="s">
        <v>443</v>
      </c>
      <c r="C273" s="23" t="s">
        <v>166</v>
      </c>
      <c r="D273" s="153">
        <f t="shared" si="70"/>
        <v>1296</v>
      </c>
      <c r="E273" s="153">
        <f t="shared" si="71"/>
        <v>1296</v>
      </c>
      <c r="F273" s="153">
        <f t="shared" si="72"/>
        <v>0</v>
      </c>
      <c r="G273" s="153">
        <f t="shared" si="73"/>
        <v>1296</v>
      </c>
      <c r="H273" s="153">
        <f t="shared" si="74"/>
        <v>1296</v>
      </c>
      <c r="I273" s="80"/>
      <c r="J273" s="80"/>
      <c r="K273" s="80">
        <v>1296</v>
      </c>
      <c r="L273" s="153">
        <f t="shared" si="75"/>
        <v>0</v>
      </c>
      <c r="M273" s="80"/>
      <c r="N273" s="80"/>
      <c r="O273" s="80"/>
      <c r="P273" s="81"/>
    </row>
    <row r="274" spans="1:16" s="6" customFormat="1" ht="18" customHeight="1">
      <c r="A274" s="658" t="s">
        <v>9</v>
      </c>
      <c r="B274" s="668" t="s">
        <v>130</v>
      </c>
      <c r="C274" s="668"/>
      <c r="D274" s="668"/>
      <c r="E274" s="668"/>
      <c r="F274" s="668"/>
      <c r="G274" s="668"/>
      <c r="H274" s="668"/>
      <c r="I274" s="668"/>
      <c r="J274" s="668"/>
      <c r="K274" s="668"/>
      <c r="L274" s="668"/>
      <c r="M274" s="668"/>
      <c r="N274" s="668"/>
      <c r="O274" s="668"/>
      <c r="P274" s="669"/>
    </row>
    <row r="275" spans="1:16" s="6" customFormat="1" ht="12" customHeight="1">
      <c r="A275" s="658"/>
      <c r="B275" s="670" t="s">
        <v>62</v>
      </c>
      <c r="C275" s="670"/>
      <c r="D275" s="670"/>
      <c r="E275" s="670"/>
      <c r="F275" s="670"/>
      <c r="G275" s="670"/>
      <c r="H275" s="670"/>
      <c r="I275" s="670"/>
      <c r="J275" s="670"/>
      <c r="K275" s="670"/>
      <c r="L275" s="670"/>
      <c r="M275" s="670"/>
      <c r="N275" s="670"/>
      <c r="O275" s="670"/>
      <c r="P275" s="671"/>
    </row>
    <row r="276" spans="1:16" s="6" customFormat="1" ht="12" customHeight="1">
      <c r="A276" s="658"/>
      <c r="B276" s="672" t="s">
        <v>8</v>
      </c>
      <c r="C276" s="672"/>
      <c r="D276" s="672"/>
      <c r="E276" s="672"/>
      <c r="F276" s="672"/>
      <c r="G276" s="672"/>
      <c r="H276" s="672"/>
      <c r="I276" s="672"/>
      <c r="J276" s="672"/>
      <c r="K276" s="672"/>
      <c r="L276" s="672"/>
      <c r="M276" s="672"/>
      <c r="N276" s="672"/>
      <c r="O276" s="672"/>
      <c r="P276" s="673"/>
    </row>
    <row r="277" spans="1:16" s="6" customFormat="1" ht="12" customHeight="1">
      <c r="A277" s="658"/>
      <c r="B277" s="670" t="s">
        <v>64</v>
      </c>
      <c r="C277" s="670"/>
      <c r="D277" s="670"/>
      <c r="E277" s="670"/>
      <c r="F277" s="670"/>
      <c r="G277" s="670"/>
      <c r="H277" s="670"/>
      <c r="I277" s="670"/>
      <c r="J277" s="670"/>
      <c r="K277" s="670"/>
      <c r="L277" s="670"/>
      <c r="M277" s="670"/>
      <c r="N277" s="670"/>
      <c r="O277" s="670"/>
      <c r="P277" s="671"/>
    </row>
    <row r="278" spans="1:16" s="6" customFormat="1" ht="17.25" customHeight="1">
      <c r="A278" s="658"/>
      <c r="B278" s="255" t="s">
        <v>780</v>
      </c>
      <c r="C278" s="255" t="s">
        <v>151</v>
      </c>
      <c r="D278" s="361">
        <f>D294+D279</f>
        <v>123310</v>
      </c>
      <c r="E278" s="361">
        <f aca="true" t="shared" si="76" ref="E278:P278">E294+E279</f>
        <v>6269</v>
      </c>
      <c r="F278" s="361">
        <f t="shared" si="76"/>
        <v>117041</v>
      </c>
      <c r="G278" s="361">
        <f t="shared" si="76"/>
        <v>90330</v>
      </c>
      <c r="H278" s="361">
        <f t="shared" si="76"/>
        <v>6109</v>
      </c>
      <c r="I278" s="361">
        <f t="shared" si="76"/>
        <v>0</v>
      </c>
      <c r="J278" s="361">
        <f t="shared" si="76"/>
        <v>0</v>
      </c>
      <c r="K278" s="361">
        <f t="shared" si="76"/>
        <v>6109</v>
      </c>
      <c r="L278" s="361">
        <f t="shared" si="76"/>
        <v>84221</v>
      </c>
      <c r="M278" s="361">
        <f t="shared" si="76"/>
        <v>0</v>
      </c>
      <c r="N278" s="361">
        <f t="shared" si="76"/>
        <v>0</v>
      </c>
      <c r="O278" s="361">
        <f t="shared" si="76"/>
        <v>0</v>
      </c>
      <c r="P278" s="362">
        <f t="shared" si="76"/>
        <v>84221</v>
      </c>
    </row>
    <row r="279" spans="1:16" s="6" customFormat="1" ht="12" customHeight="1">
      <c r="A279" s="658"/>
      <c r="B279" s="24" t="s">
        <v>27</v>
      </c>
      <c r="C279" s="24"/>
      <c r="D279" s="156">
        <f>SUM(D280:D293)</f>
        <v>90330</v>
      </c>
      <c r="E279" s="156">
        <f>SUM(E280:E293)</f>
        <v>6109</v>
      </c>
      <c r="F279" s="156">
        <f>SUM(F280:F293)</f>
        <v>84221</v>
      </c>
      <c r="G279" s="156">
        <f>SUM(G280:G293)</f>
        <v>90330</v>
      </c>
      <c r="H279" s="156">
        <f>SUM(H280:H293)</f>
        <v>6109</v>
      </c>
      <c r="I279" s="92"/>
      <c r="J279" s="92"/>
      <c r="K279" s="92">
        <f>SUM(K280:K293)</f>
        <v>6109</v>
      </c>
      <c r="L279" s="156">
        <f>SUM(L280:L293)</f>
        <v>84221</v>
      </c>
      <c r="M279" s="92"/>
      <c r="N279" s="92"/>
      <c r="O279" s="92"/>
      <c r="P279" s="93">
        <f>SUM(P280:P293)</f>
        <v>84221</v>
      </c>
    </row>
    <row r="280" spans="1:16" s="6" customFormat="1" ht="12" customHeight="1">
      <c r="A280" s="658"/>
      <c r="B280" s="22" t="s">
        <v>419</v>
      </c>
      <c r="C280" s="23" t="s">
        <v>711</v>
      </c>
      <c r="D280" s="153">
        <f>E280+F280</f>
        <v>5220</v>
      </c>
      <c r="E280" s="153">
        <f>H280</f>
        <v>0</v>
      </c>
      <c r="F280" s="153">
        <f>L280</f>
        <v>5220</v>
      </c>
      <c r="G280" s="153">
        <f>H280+L280</f>
        <v>5220</v>
      </c>
      <c r="H280" s="153">
        <f>K280</f>
        <v>0</v>
      </c>
      <c r="I280" s="80"/>
      <c r="J280" s="80"/>
      <c r="K280" s="80"/>
      <c r="L280" s="153">
        <f>P280</f>
        <v>5220</v>
      </c>
      <c r="M280" s="80"/>
      <c r="N280" s="80"/>
      <c r="O280" s="80"/>
      <c r="P280" s="81">
        <v>5220</v>
      </c>
    </row>
    <row r="281" spans="1:16" s="6" customFormat="1" ht="12" customHeight="1">
      <c r="A281" s="658"/>
      <c r="B281" s="22" t="s">
        <v>419</v>
      </c>
      <c r="C281" s="23" t="s">
        <v>162</v>
      </c>
      <c r="D281" s="153">
        <f aca="true" t="shared" si="77" ref="D281:D293">E281+F281</f>
        <v>118</v>
      </c>
      <c r="E281" s="153">
        <f aca="true" t="shared" si="78" ref="E281:E293">H281</f>
        <v>118</v>
      </c>
      <c r="F281" s="153">
        <f aca="true" t="shared" si="79" ref="F281:F293">L281</f>
        <v>0</v>
      </c>
      <c r="G281" s="153">
        <f aca="true" t="shared" si="80" ref="G281:G293">H281+L281</f>
        <v>118</v>
      </c>
      <c r="H281" s="153">
        <f aca="true" t="shared" si="81" ref="H281:H293">K281</f>
        <v>118</v>
      </c>
      <c r="I281" s="80"/>
      <c r="J281" s="80"/>
      <c r="K281" s="80">
        <v>118</v>
      </c>
      <c r="L281" s="153">
        <f aca="true" t="shared" si="82" ref="L281:L293">P281</f>
        <v>0</v>
      </c>
      <c r="M281" s="80"/>
      <c r="N281" s="80"/>
      <c r="O281" s="80"/>
      <c r="P281" s="81"/>
    </row>
    <row r="282" spans="1:16" s="6" customFormat="1" ht="12" customHeight="1">
      <c r="A282" s="658"/>
      <c r="B282" s="22" t="s">
        <v>349</v>
      </c>
      <c r="C282" s="23" t="s">
        <v>712</v>
      </c>
      <c r="D282" s="153">
        <f t="shared" si="77"/>
        <v>842</v>
      </c>
      <c r="E282" s="153">
        <f t="shared" si="78"/>
        <v>0</v>
      </c>
      <c r="F282" s="153">
        <f t="shared" si="79"/>
        <v>842</v>
      </c>
      <c r="G282" s="153">
        <f t="shared" si="80"/>
        <v>842</v>
      </c>
      <c r="H282" s="153">
        <f t="shared" si="81"/>
        <v>0</v>
      </c>
      <c r="I282" s="80"/>
      <c r="J282" s="80"/>
      <c r="K282" s="80"/>
      <c r="L282" s="153">
        <f t="shared" si="82"/>
        <v>842</v>
      </c>
      <c r="M282" s="80"/>
      <c r="N282" s="80"/>
      <c r="O282" s="80"/>
      <c r="P282" s="81">
        <v>842</v>
      </c>
    </row>
    <row r="283" spans="1:16" s="6" customFormat="1" ht="12" customHeight="1">
      <c r="A283" s="658"/>
      <c r="B283" s="22" t="s">
        <v>349</v>
      </c>
      <c r="C283" s="23" t="s">
        <v>163</v>
      </c>
      <c r="D283" s="153">
        <f t="shared" si="77"/>
        <v>19</v>
      </c>
      <c r="E283" s="153">
        <f t="shared" si="78"/>
        <v>19</v>
      </c>
      <c r="F283" s="153">
        <f t="shared" si="79"/>
        <v>0</v>
      </c>
      <c r="G283" s="153">
        <f t="shared" si="80"/>
        <v>19</v>
      </c>
      <c r="H283" s="153">
        <f t="shared" si="81"/>
        <v>19</v>
      </c>
      <c r="I283" s="80"/>
      <c r="J283" s="80"/>
      <c r="K283" s="80">
        <v>19</v>
      </c>
      <c r="L283" s="153">
        <f t="shared" si="82"/>
        <v>0</v>
      </c>
      <c r="M283" s="80"/>
      <c r="N283" s="80"/>
      <c r="O283" s="80"/>
      <c r="P283" s="81"/>
    </row>
    <row r="284" spans="1:16" s="6" customFormat="1" ht="12" customHeight="1">
      <c r="A284" s="658"/>
      <c r="B284" s="22" t="s">
        <v>604</v>
      </c>
      <c r="C284" s="23" t="s">
        <v>713</v>
      </c>
      <c r="D284" s="153">
        <f t="shared" si="77"/>
        <v>34364</v>
      </c>
      <c r="E284" s="153">
        <f t="shared" si="78"/>
        <v>0</v>
      </c>
      <c r="F284" s="153">
        <f t="shared" si="79"/>
        <v>34364</v>
      </c>
      <c r="G284" s="153">
        <f t="shared" si="80"/>
        <v>34364</v>
      </c>
      <c r="H284" s="153">
        <f t="shared" si="81"/>
        <v>0</v>
      </c>
      <c r="I284" s="80"/>
      <c r="J284" s="80"/>
      <c r="K284" s="80"/>
      <c r="L284" s="153">
        <f t="shared" si="82"/>
        <v>34364</v>
      </c>
      <c r="M284" s="80"/>
      <c r="N284" s="80"/>
      <c r="O284" s="80"/>
      <c r="P284" s="81">
        <v>34364</v>
      </c>
    </row>
    <row r="285" spans="1:16" s="6" customFormat="1" ht="12" customHeight="1">
      <c r="A285" s="658"/>
      <c r="B285" s="22" t="s">
        <v>604</v>
      </c>
      <c r="C285" s="23" t="s">
        <v>164</v>
      </c>
      <c r="D285" s="153">
        <f t="shared" si="77"/>
        <v>777</v>
      </c>
      <c r="E285" s="153">
        <f t="shared" si="78"/>
        <v>777</v>
      </c>
      <c r="F285" s="153">
        <f t="shared" si="79"/>
        <v>0</v>
      </c>
      <c r="G285" s="153">
        <f t="shared" si="80"/>
        <v>777</v>
      </c>
      <c r="H285" s="153">
        <f t="shared" si="81"/>
        <v>777</v>
      </c>
      <c r="I285" s="80"/>
      <c r="J285" s="80"/>
      <c r="K285" s="80">
        <v>777</v>
      </c>
      <c r="L285" s="153">
        <f t="shared" si="82"/>
        <v>0</v>
      </c>
      <c r="M285" s="80"/>
      <c r="N285" s="80"/>
      <c r="O285" s="80"/>
      <c r="P285" s="81"/>
    </row>
    <row r="286" spans="1:16" s="6" customFormat="1" ht="12" customHeight="1">
      <c r="A286" s="658"/>
      <c r="B286" s="22" t="s">
        <v>351</v>
      </c>
      <c r="C286" s="23" t="s">
        <v>714</v>
      </c>
      <c r="D286" s="153">
        <f t="shared" si="77"/>
        <v>11440</v>
      </c>
      <c r="E286" s="153">
        <f t="shared" si="78"/>
        <v>0</v>
      </c>
      <c r="F286" s="153">
        <f t="shared" si="79"/>
        <v>11440</v>
      </c>
      <c r="G286" s="153">
        <f t="shared" si="80"/>
        <v>11440</v>
      </c>
      <c r="H286" s="153">
        <f t="shared" si="81"/>
        <v>0</v>
      </c>
      <c r="I286" s="80"/>
      <c r="J286" s="80"/>
      <c r="K286" s="80"/>
      <c r="L286" s="153">
        <f t="shared" si="82"/>
        <v>11440</v>
      </c>
      <c r="M286" s="80"/>
      <c r="N286" s="80"/>
      <c r="O286" s="80"/>
      <c r="P286" s="81">
        <v>11440</v>
      </c>
    </row>
    <row r="287" spans="1:16" s="6" customFormat="1" ht="12" customHeight="1">
      <c r="A287" s="658"/>
      <c r="B287" s="22" t="s">
        <v>351</v>
      </c>
      <c r="C287" s="23" t="s">
        <v>165</v>
      </c>
      <c r="D287" s="153">
        <f t="shared" si="77"/>
        <v>4464</v>
      </c>
      <c r="E287" s="153">
        <f t="shared" si="78"/>
        <v>4464</v>
      </c>
      <c r="F287" s="153">
        <f t="shared" si="79"/>
        <v>0</v>
      </c>
      <c r="G287" s="153">
        <f t="shared" si="80"/>
        <v>4464</v>
      </c>
      <c r="H287" s="153">
        <f t="shared" si="81"/>
        <v>4464</v>
      </c>
      <c r="I287" s="80"/>
      <c r="J287" s="80"/>
      <c r="K287" s="80">
        <v>4464</v>
      </c>
      <c r="L287" s="153">
        <f t="shared" si="82"/>
        <v>0</v>
      </c>
      <c r="M287" s="80"/>
      <c r="N287" s="80"/>
      <c r="O287" s="80"/>
      <c r="P287" s="81"/>
    </row>
    <row r="288" spans="1:16" s="6" customFormat="1" ht="12" customHeight="1">
      <c r="A288" s="658"/>
      <c r="B288" s="22" t="s">
        <v>443</v>
      </c>
      <c r="C288" s="23" t="s">
        <v>716</v>
      </c>
      <c r="D288" s="153">
        <f t="shared" si="77"/>
        <v>29816</v>
      </c>
      <c r="E288" s="153">
        <f t="shared" si="78"/>
        <v>0</v>
      </c>
      <c r="F288" s="153">
        <f t="shared" si="79"/>
        <v>29816</v>
      </c>
      <c r="G288" s="153">
        <f t="shared" si="80"/>
        <v>29816</v>
      </c>
      <c r="H288" s="153">
        <f t="shared" si="81"/>
        <v>0</v>
      </c>
      <c r="I288" s="80"/>
      <c r="J288" s="80"/>
      <c r="K288" s="80"/>
      <c r="L288" s="153">
        <f t="shared" si="82"/>
        <v>29816</v>
      </c>
      <c r="M288" s="80"/>
      <c r="N288" s="80"/>
      <c r="O288" s="80"/>
      <c r="P288" s="81">
        <v>29816</v>
      </c>
    </row>
    <row r="289" spans="1:16" s="6" customFormat="1" ht="12" customHeight="1">
      <c r="A289" s="658"/>
      <c r="B289" s="22" t="s">
        <v>443</v>
      </c>
      <c r="C289" s="23" t="s">
        <v>166</v>
      </c>
      <c r="D289" s="153">
        <f t="shared" si="77"/>
        <v>674</v>
      </c>
      <c r="E289" s="153">
        <f t="shared" si="78"/>
        <v>674</v>
      </c>
      <c r="F289" s="153">
        <f t="shared" si="79"/>
        <v>0</v>
      </c>
      <c r="G289" s="153">
        <f t="shared" si="80"/>
        <v>674</v>
      </c>
      <c r="H289" s="153">
        <f t="shared" si="81"/>
        <v>674</v>
      </c>
      <c r="I289" s="80"/>
      <c r="J289" s="80"/>
      <c r="K289" s="80">
        <v>674</v>
      </c>
      <c r="L289" s="153">
        <f t="shared" si="82"/>
        <v>0</v>
      </c>
      <c r="M289" s="80"/>
      <c r="N289" s="80"/>
      <c r="O289" s="80"/>
      <c r="P289" s="81"/>
    </row>
    <row r="290" spans="1:16" s="6" customFormat="1" ht="12" customHeight="1">
      <c r="A290" s="658"/>
      <c r="B290" s="22" t="s">
        <v>566</v>
      </c>
      <c r="C290" s="23" t="s">
        <v>717</v>
      </c>
      <c r="D290" s="153">
        <f t="shared" si="77"/>
        <v>94</v>
      </c>
      <c r="E290" s="153">
        <f t="shared" si="78"/>
        <v>0</v>
      </c>
      <c r="F290" s="153">
        <f t="shared" si="79"/>
        <v>94</v>
      </c>
      <c r="G290" s="153">
        <f t="shared" si="80"/>
        <v>94</v>
      </c>
      <c r="H290" s="153">
        <f t="shared" si="81"/>
        <v>0</v>
      </c>
      <c r="I290" s="80"/>
      <c r="J290" s="80"/>
      <c r="K290" s="80"/>
      <c r="L290" s="153">
        <f t="shared" si="82"/>
        <v>94</v>
      </c>
      <c r="M290" s="80"/>
      <c r="N290" s="80"/>
      <c r="O290" s="80"/>
      <c r="P290" s="81">
        <v>94</v>
      </c>
    </row>
    <row r="291" spans="1:16" s="6" customFormat="1" ht="12" customHeight="1">
      <c r="A291" s="658"/>
      <c r="B291" s="22" t="s">
        <v>566</v>
      </c>
      <c r="C291" s="23" t="s">
        <v>167</v>
      </c>
      <c r="D291" s="153">
        <f t="shared" si="77"/>
        <v>2</v>
      </c>
      <c r="E291" s="153">
        <f t="shared" si="78"/>
        <v>2</v>
      </c>
      <c r="F291" s="153">
        <f t="shared" si="79"/>
        <v>0</v>
      </c>
      <c r="G291" s="153">
        <f t="shared" si="80"/>
        <v>2</v>
      </c>
      <c r="H291" s="153">
        <f t="shared" si="81"/>
        <v>2</v>
      </c>
      <c r="I291" s="80"/>
      <c r="J291" s="80"/>
      <c r="K291" s="80">
        <v>2</v>
      </c>
      <c r="L291" s="153">
        <f t="shared" si="82"/>
        <v>0</v>
      </c>
      <c r="M291" s="80"/>
      <c r="N291" s="80"/>
      <c r="O291" s="80"/>
      <c r="P291" s="81"/>
    </row>
    <row r="292" spans="1:16" s="6" customFormat="1" ht="12" customHeight="1">
      <c r="A292" s="658"/>
      <c r="B292" s="22" t="s">
        <v>308</v>
      </c>
      <c r="C292" s="23" t="s">
        <v>718</v>
      </c>
      <c r="D292" s="153">
        <f t="shared" si="77"/>
        <v>2445</v>
      </c>
      <c r="E292" s="153">
        <f t="shared" si="78"/>
        <v>0</v>
      </c>
      <c r="F292" s="153">
        <f t="shared" si="79"/>
        <v>2445</v>
      </c>
      <c r="G292" s="153">
        <f t="shared" si="80"/>
        <v>2445</v>
      </c>
      <c r="H292" s="153">
        <f t="shared" si="81"/>
        <v>0</v>
      </c>
      <c r="I292" s="80"/>
      <c r="J292" s="80"/>
      <c r="K292" s="80"/>
      <c r="L292" s="153">
        <f t="shared" si="82"/>
        <v>2445</v>
      </c>
      <c r="M292" s="80"/>
      <c r="N292" s="80"/>
      <c r="O292" s="80"/>
      <c r="P292" s="81">
        <v>2445</v>
      </c>
    </row>
    <row r="293" spans="1:16" s="6" customFormat="1" ht="12" customHeight="1">
      <c r="A293" s="658"/>
      <c r="B293" s="22" t="s">
        <v>308</v>
      </c>
      <c r="C293" s="23" t="s">
        <v>196</v>
      </c>
      <c r="D293" s="153">
        <f t="shared" si="77"/>
        <v>55</v>
      </c>
      <c r="E293" s="153">
        <f t="shared" si="78"/>
        <v>55</v>
      </c>
      <c r="F293" s="153">
        <f t="shared" si="79"/>
        <v>0</v>
      </c>
      <c r="G293" s="153">
        <f t="shared" si="80"/>
        <v>55</v>
      </c>
      <c r="H293" s="153">
        <f t="shared" si="81"/>
        <v>55</v>
      </c>
      <c r="I293" s="80"/>
      <c r="J293" s="80"/>
      <c r="K293" s="80">
        <v>55</v>
      </c>
      <c r="L293" s="153">
        <f t="shared" si="82"/>
        <v>0</v>
      </c>
      <c r="M293" s="80"/>
      <c r="N293" s="80"/>
      <c r="O293" s="80"/>
      <c r="P293" s="81"/>
    </row>
    <row r="294" spans="1:16" s="6" customFormat="1" ht="12" customHeight="1">
      <c r="A294" s="658"/>
      <c r="B294" s="22" t="s">
        <v>155</v>
      </c>
      <c r="C294" s="23"/>
      <c r="D294" s="153">
        <f>E294+F294</f>
        <v>32980</v>
      </c>
      <c r="E294" s="153">
        <v>160</v>
      </c>
      <c r="F294" s="153">
        <v>32820</v>
      </c>
      <c r="G294" s="153"/>
      <c r="H294" s="153"/>
      <c r="I294" s="80"/>
      <c r="J294" s="80"/>
      <c r="K294" s="80"/>
      <c r="L294" s="153"/>
      <c r="M294" s="80"/>
      <c r="N294" s="80"/>
      <c r="O294" s="80"/>
      <c r="P294" s="81"/>
    </row>
    <row r="295" spans="1:16" s="6" customFormat="1" ht="15.75" customHeight="1">
      <c r="A295" s="658" t="s">
        <v>10</v>
      </c>
      <c r="B295" s="668" t="s">
        <v>154</v>
      </c>
      <c r="C295" s="668"/>
      <c r="D295" s="668"/>
      <c r="E295" s="668"/>
      <c r="F295" s="668"/>
      <c r="G295" s="668"/>
      <c r="H295" s="668"/>
      <c r="I295" s="668"/>
      <c r="J295" s="668"/>
      <c r="K295" s="668"/>
      <c r="L295" s="668"/>
      <c r="M295" s="668"/>
      <c r="N295" s="668"/>
      <c r="O295" s="668"/>
      <c r="P295" s="669"/>
    </row>
    <row r="296" spans="1:16" s="6" customFormat="1" ht="12" customHeight="1">
      <c r="A296" s="658"/>
      <c r="B296" s="670" t="s">
        <v>390</v>
      </c>
      <c r="C296" s="670"/>
      <c r="D296" s="670"/>
      <c r="E296" s="670"/>
      <c r="F296" s="670"/>
      <c r="G296" s="670"/>
      <c r="H296" s="670"/>
      <c r="I296" s="670"/>
      <c r="J296" s="670"/>
      <c r="K296" s="670"/>
      <c r="L296" s="670"/>
      <c r="M296" s="670"/>
      <c r="N296" s="670"/>
      <c r="O296" s="670"/>
      <c r="P296" s="671"/>
    </row>
    <row r="297" spans="1:16" s="6" customFormat="1" ht="12" customHeight="1">
      <c r="A297" s="658"/>
      <c r="B297" s="672" t="s">
        <v>389</v>
      </c>
      <c r="C297" s="672"/>
      <c r="D297" s="672"/>
      <c r="E297" s="672"/>
      <c r="F297" s="672"/>
      <c r="G297" s="672"/>
      <c r="H297" s="672"/>
      <c r="I297" s="672"/>
      <c r="J297" s="672"/>
      <c r="K297" s="672"/>
      <c r="L297" s="672"/>
      <c r="M297" s="672"/>
      <c r="N297" s="672"/>
      <c r="O297" s="672"/>
      <c r="P297" s="673"/>
    </row>
    <row r="298" spans="1:16" s="6" customFormat="1" ht="15" customHeight="1">
      <c r="A298" s="658"/>
      <c r="B298" s="255" t="s">
        <v>780</v>
      </c>
      <c r="C298" s="255" t="s">
        <v>158</v>
      </c>
      <c r="D298" s="361">
        <f>D299+D300+D306+D307+D308</f>
        <v>295469</v>
      </c>
      <c r="E298" s="361">
        <f aca="true" t="shared" si="83" ref="E298:P298">E299+E300+E306+E307+E308</f>
        <v>0</v>
      </c>
      <c r="F298" s="361">
        <f t="shared" si="83"/>
        <v>295469</v>
      </c>
      <c r="G298" s="361">
        <f t="shared" si="83"/>
        <v>58339</v>
      </c>
      <c r="H298" s="361">
        <f t="shared" si="83"/>
        <v>0</v>
      </c>
      <c r="I298" s="361">
        <f t="shared" si="83"/>
        <v>0</v>
      </c>
      <c r="J298" s="361">
        <f t="shared" si="83"/>
        <v>0</v>
      </c>
      <c r="K298" s="361">
        <f t="shared" si="83"/>
        <v>0</v>
      </c>
      <c r="L298" s="361">
        <f t="shared" si="83"/>
        <v>58339</v>
      </c>
      <c r="M298" s="361">
        <f t="shared" si="83"/>
        <v>0</v>
      </c>
      <c r="N298" s="361">
        <f t="shared" si="83"/>
        <v>0</v>
      </c>
      <c r="O298" s="361">
        <f t="shared" si="83"/>
        <v>0</v>
      </c>
      <c r="P298" s="362">
        <f t="shared" si="83"/>
        <v>58339</v>
      </c>
    </row>
    <row r="299" spans="1:16" s="6" customFormat="1" ht="12" customHeight="1">
      <c r="A299" s="658"/>
      <c r="B299" s="23" t="s">
        <v>495</v>
      </c>
      <c r="C299" s="23"/>
      <c r="D299" s="153">
        <f>F299</f>
        <v>84151</v>
      </c>
      <c r="E299" s="153"/>
      <c r="F299" s="153">
        <v>84151</v>
      </c>
      <c r="G299" s="153"/>
      <c r="H299" s="153"/>
      <c r="I299" s="80"/>
      <c r="J299" s="80"/>
      <c r="K299" s="80"/>
      <c r="L299" s="153"/>
      <c r="M299" s="80"/>
      <c r="N299" s="80"/>
      <c r="O299" s="80"/>
      <c r="P299" s="81"/>
    </row>
    <row r="300" spans="1:16" s="6" customFormat="1" ht="12" customHeight="1">
      <c r="A300" s="658"/>
      <c r="B300" s="24" t="s">
        <v>27</v>
      </c>
      <c r="C300" s="24"/>
      <c r="D300" s="156">
        <f aca="true" t="shared" si="84" ref="D300:D308">F300</f>
        <v>58339</v>
      </c>
      <c r="E300" s="156"/>
      <c r="F300" s="156">
        <f aca="true" t="shared" si="85" ref="F300:F305">G300</f>
        <v>58339</v>
      </c>
      <c r="G300" s="156">
        <f aca="true" t="shared" si="86" ref="G300:G305">L300</f>
        <v>58339</v>
      </c>
      <c r="H300" s="156"/>
      <c r="I300" s="92"/>
      <c r="J300" s="92"/>
      <c r="K300" s="92"/>
      <c r="L300" s="156">
        <f aca="true" t="shared" si="87" ref="L300:L305">P300</f>
        <v>58339</v>
      </c>
      <c r="M300" s="92"/>
      <c r="N300" s="92"/>
      <c r="O300" s="92"/>
      <c r="P300" s="93">
        <f>SUM(P301:P305)</f>
        <v>58339</v>
      </c>
    </row>
    <row r="301" spans="1:16" s="6" customFormat="1" ht="12" customHeight="1">
      <c r="A301" s="658"/>
      <c r="B301" s="23" t="s">
        <v>604</v>
      </c>
      <c r="C301" s="23" t="s">
        <v>719</v>
      </c>
      <c r="D301" s="153">
        <f t="shared" si="84"/>
        <v>38400</v>
      </c>
      <c r="E301" s="153"/>
      <c r="F301" s="153">
        <f t="shared" si="85"/>
        <v>38400</v>
      </c>
      <c r="G301" s="153">
        <f t="shared" si="86"/>
        <v>38400</v>
      </c>
      <c r="H301" s="153"/>
      <c r="I301" s="80"/>
      <c r="J301" s="80"/>
      <c r="K301" s="80"/>
      <c r="L301" s="153">
        <f t="shared" si="87"/>
        <v>38400</v>
      </c>
      <c r="M301" s="80"/>
      <c r="N301" s="80"/>
      <c r="O301" s="80"/>
      <c r="P301" s="81">
        <v>38400</v>
      </c>
    </row>
    <row r="302" spans="1:16" s="6" customFormat="1" ht="12" customHeight="1">
      <c r="A302" s="658"/>
      <c r="B302" s="23" t="s">
        <v>347</v>
      </c>
      <c r="C302" s="23" t="s">
        <v>720</v>
      </c>
      <c r="D302" s="153">
        <f t="shared" si="84"/>
        <v>2896</v>
      </c>
      <c r="E302" s="153"/>
      <c r="F302" s="153">
        <f t="shared" si="85"/>
        <v>2896</v>
      </c>
      <c r="G302" s="153">
        <f t="shared" si="86"/>
        <v>2896</v>
      </c>
      <c r="H302" s="153"/>
      <c r="I302" s="80"/>
      <c r="J302" s="80"/>
      <c r="K302" s="80"/>
      <c r="L302" s="153">
        <f t="shared" si="87"/>
        <v>2896</v>
      </c>
      <c r="M302" s="80"/>
      <c r="N302" s="80"/>
      <c r="O302" s="80"/>
      <c r="P302" s="81">
        <v>2896</v>
      </c>
    </row>
    <row r="303" spans="1:16" s="6" customFormat="1" ht="12" customHeight="1">
      <c r="A303" s="658"/>
      <c r="B303" s="22" t="s">
        <v>419</v>
      </c>
      <c r="C303" s="23" t="s">
        <v>711</v>
      </c>
      <c r="D303" s="153">
        <f t="shared" si="84"/>
        <v>7671</v>
      </c>
      <c r="E303" s="153"/>
      <c r="F303" s="153">
        <f t="shared" si="85"/>
        <v>7671</v>
      </c>
      <c r="G303" s="153">
        <f t="shared" si="86"/>
        <v>7671</v>
      </c>
      <c r="H303" s="153"/>
      <c r="I303" s="80"/>
      <c r="J303" s="80"/>
      <c r="K303" s="80"/>
      <c r="L303" s="153">
        <f t="shared" si="87"/>
        <v>7671</v>
      </c>
      <c r="M303" s="80"/>
      <c r="N303" s="80"/>
      <c r="O303" s="80"/>
      <c r="P303" s="81">
        <v>7671</v>
      </c>
    </row>
    <row r="304" spans="1:16" s="6" customFormat="1" ht="12" customHeight="1">
      <c r="A304" s="658"/>
      <c r="B304" s="22" t="s">
        <v>349</v>
      </c>
      <c r="C304" s="23" t="s">
        <v>712</v>
      </c>
      <c r="D304" s="153">
        <f t="shared" si="84"/>
        <v>1212</v>
      </c>
      <c r="E304" s="153"/>
      <c r="F304" s="153">
        <f t="shared" si="85"/>
        <v>1212</v>
      </c>
      <c r="G304" s="153">
        <f t="shared" si="86"/>
        <v>1212</v>
      </c>
      <c r="H304" s="153"/>
      <c r="I304" s="80"/>
      <c r="J304" s="80"/>
      <c r="K304" s="80"/>
      <c r="L304" s="153">
        <f t="shared" si="87"/>
        <v>1212</v>
      </c>
      <c r="M304" s="80"/>
      <c r="N304" s="80"/>
      <c r="O304" s="80"/>
      <c r="P304" s="81">
        <v>1212</v>
      </c>
    </row>
    <row r="305" spans="1:16" s="6" customFormat="1" ht="12" customHeight="1">
      <c r="A305" s="658"/>
      <c r="B305" s="22" t="s">
        <v>604</v>
      </c>
      <c r="C305" s="23" t="s">
        <v>713</v>
      </c>
      <c r="D305" s="153">
        <f t="shared" si="84"/>
        <v>8160</v>
      </c>
      <c r="E305" s="153"/>
      <c r="F305" s="153">
        <f t="shared" si="85"/>
        <v>8160</v>
      </c>
      <c r="G305" s="153">
        <f t="shared" si="86"/>
        <v>8160</v>
      </c>
      <c r="H305" s="153"/>
      <c r="I305" s="80"/>
      <c r="J305" s="80"/>
      <c r="K305" s="80"/>
      <c r="L305" s="153">
        <f t="shared" si="87"/>
        <v>8160</v>
      </c>
      <c r="M305" s="80"/>
      <c r="N305" s="80"/>
      <c r="O305" s="80"/>
      <c r="P305" s="81">
        <v>8160</v>
      </c>
    </row>
    <row r="306" spans="1:16" s="6" customFormat="1" ht="12" customHeight="1">
      <c r="A306" s="658"/>
      <c r="B306" s="22" t="s">
        <v>155</v>
      </c>
      <c r="C306" s="23"/>
      <c r="D306" s="153">
        <f t="shared" si="84"/>
        <v>51652</v>
      </c>
      <c r="E306" s="153"/>
      <c r="F306" s="153">
        <v>51652</v>
      </c>
      <c r="G306" s="153"/>
      <c r="H306" s="153"/>
      <c r="I306" s="80"/>
      <c r="J306" s="80"/>
      <c r="K306" s="80"/>
      <c r="L306" s="153"/>
      <c r="M306" s="80"/>
      <c r="N306" s="80"/>
      <c r="O306" s="80"/>
      <c r="P306" s="81"/>
    </row>
    <row r="307" spans="1:16" s="6" customFormat="1" ht="12" customHeight="1">
      <c r="A307" s="658"/>
      <c r="B307" s="23" t="s">
        <v>156</v>
      </c>
      <c r="C307" s="23"/>
      <c r="D307" s="153">
        <f t="shared" si="84"/>
        <v>51888</v>
      </c>
      <c r="E307" s="153"/>
      <c r="F307" s="153">
        <v>51888</v>
      </c>
      <c r="G307" s="153"/>
      <c r="H307" s="153"/>
      <c r="I307" s="80"/>
      <c r="J307" s="80"/>
      <c r="K307" s="80"/>
      <c r="L307" s="153"/>
      <c r="M307" s="80"/>
      <c r="N307" s="80"/>
      <c r="O307" s="80"/>
      <c r="P307" s="81"/>
    </row>
    <row r="308" spans="1:16" s="6" customFormat="1" ht="12" customHeight="1">
      <c r="A308" s="658"/>
      <c r="B308" s="23" t="s">
        <v>157</v>
      </c>
      <c r="C308" s="23"/>
      <c r="D308" s="153">
        <f t="shared" si="84"/>
        <v>49439</v>
      </c>
      <c r="E308" s="153"/>
      <c r="F308" s="153">
        <v>49439</v>
      </c>
      <c r="G308" s="153"/>
      <c r="H308" s="153"/>
      <c r="I308" s="80"/>
      <c r="J308" s="80"/>
      <c r="K308" s="80"/>
      <c r="L308" s="153"/>
      <c r="M308" s="80"/>
      <c r="N308" s="80"/>
      <c r="O308" s="80"/>
      <c r="P308" s="81"/>
    </row>
    <row r="309" spans="1:16" s="6" customFormat="1" ht="12" customHeight="1">
      <c r="A309" s="658" t="s">
        <v>863</v>
      </c>
      <c r="B309" s="659" t="s">
        <v>193</v>
      </c>
      <c r="C309" s="659"/>
      <c r="D309" s="659"/>
      <c r="E309" s="659"/>
      <c r="F309" s="659"/>
      <c r="G309" s="659"/>
      <c r="H309" s="659"/>
      <c r="I309" s="659"/>
      <c r="J309" s="659"/>
      <c r="K309" s="659"/>
      <c r="L309" s="659"/>
      <c r="M309" s="659"/>
      <c r="N309" s="659"/>
      <c r="O309" s="659"/>
      <c r="P309" s="660"/>
    </row>
    <row r="310" spans="1:16" s="6" customFormat="1" ht="12" customHeight="1">
      <c r="A310" s="658"/>
      <c r="B310" s="656" t="s">
        <v>561</v>
      </c>
      <c r="C310" s="656"/>
      <c r="D310" s="656"/>
      <c r="E310" s="656"/>
      <c r="F310" s="656"/>
      <c r="G310" s="656"/>
      <c r="H310" s="656"/>
      <c r="I310" s="656"/>
      <c r="J310" s="656"/>
      <c r="K310" s="656"/>
      <c r="L310" s="656"/>
      <c r="M310" s="656"/>
      <c r="N310" s="656"/>
      <c r="O310" s="656"/>
      <c r="P310" s="657"/>
    </row>
    <row r="311" spans="1:16" s="6" customFormat="1" ht="12" customHeight="1">
      <c r="A311" s="658"/>
      <c r="B311" s="656" t="s">
        <v>72</v>
      </c>
      <c r="C311" s="656"/>
      <c r="D311" s="656"/>
      <c r="E311" s="656"/>
      <c r="F311" s="656"/>
      <c r="G311" s="656"/>
      <c r="H311" s="656"/>
      <c r="I311" s="656"/>
      <c r="J311" s="656"/>
      <c r="K311" s="656"/>
      <c r="L311" s="656"/>
      <c r="M311" s="656"/>
      <c r="N311" s="656"/>
      <c r="O311" s="656"/>
      <c r="P311" s="657"/>
    </row>
    <row r="312" spans="1:16" s="6" customFormat="1" ht="12" customHeight="1">
      <c r="A312" s="658"/>
      <c r="B312" s="664" t="s">
        <v>563</v>
      </c>
      <c r="C312" s="664"/>
      <c r="D312" s="664"/>
      <c r="E312" s="664"/>
      <c r="F312" s="664"/>
      <c r="G312" s="664"/>
      <c r="H312" s="664"/>
      <c r="I312" s="664"/>
      <c r="J312" s="664"/>
      <c r="K312" s="664"/>
      <c r="L312" s="664"/>
      <c r="M312" s="664"/>
      <c r="N312" s="664"/>
      <c r="O312" s="664"/>
      <c r="P312" s="665"/>
    </row>
    <row r="313" spans="1:16" s="6" customFormat="1" ht="12" customHeight="1">
      <c r="A313" s="658"/>
      <c r="B313" s="656" t="s">
        <v>64</v>
      </c>
      <c r="C313" s="656"/>
      <c r="D313" s="656"/>
      <c r="E313" s="656"/>
      <c r="F313" s="656"/>
      <c r="G313" s="656"/>
      <c r="H313" s="656"/>
      <c r="I313" s="656"/>
      <c r="J313" s="656"/>
      <c r="K313" s="656"/>
      <c r="L313" s="656"/>
      <c r="M313" s="656"/>
      <c r="N313" s="656"/>
      <c r="O313" s="656"/>
      <c r="P313" s="657"/>
    </row>
    <row r="314" spans="1:16" s="6" customFormat="1" ht="15.75" customHeight="1">
      <c r="A314" s="658"/>
      <c r="B314" s="367" t="s">
        <v>780</v>
      </c>
      <c r="C314" s="255" t="s">
        <v>158</v>
      </c>
      <c r="D314" s="361">
        <f>D315+D316+D339</f>
        <v>707303</v>
      </c>
      <c r="E314" s="361">
        <f aca="true" t="shared" si="88" ref="E314:P314">E315+E316+E339</f>
        <v>151411</v>
      </c>
      <c r="F314" s="361">
        <f t="shared" si="88"/>
        <v>555892</v>
      </c>
      <c r="G314" s="361">
        <f t="shared" si="88"/>
        <v>580570</v>
      </c>
      <c r="H314" s="361">
        <f t="shared" si="88"/>
        <v>87058</v>
      </c>
      <c r="I314" s="361">
        <f t="shared" si="88"/>
        <v>0</v>
      </c>
      <c r="J314" s="361">
        <f t="shared" si="88"/>
        <v>0</v>
      </c>
      <c r="K314" s="361">
        <f t="shared" si="88"/>
        <v>87058</v>
      </c>
      <c r="L314" s="361">
        <f t="shared" si="88"/>
        <v>493512</v>
      </c>
      <c r="M314" s="361">
        <f t="shared" si="88"/>
        <v>0</v>
      </c>
      <c r="N314" s="361">
        <f t="shared" si="88"/>
        <v>0</v>
      </c>
      <c r="O314" s="361">
        <f t="shared" si="88"/>
        <v>0</v>
      </c>
      <c r="P314" s="362">
        <f t="shared" si="88"/>
        <v>493512</v>
      </c>
    </row>
    <row r="315" spans="1:16" s="6" customFormat="1" ht="12" customHeight="1">
      <c r="A315" s="658"/>
      <c r="B315" s="23" t="s">
        <v>495</v>
      </c>
      <c r="C315" s="372"/>
      <c r="D315" s="153">
        <f>E315+F315</f>
        <v>64777</v>
      </c>
      <c r="E315" s="153">
        <v>55060</v>
      </c>
      <c r="F315" s="153">
        <v>9717</v>
      </c>
      <c r="G315" s="153"/>
      <c r="H315" s="153">
        <f>K315</f>
        <v>0</v>
      </c>
      <c r="I315" s="80"/>
      <c r="J315" s="80"/>
      <c r="K315" s="80"/>
      <c r="L315" s="153"/>
      <c r="M315" s="80"/>
      <c r="N315" s="80"/>
      <c r="O315" s="80"/>
      <c r="P315" s="81"/>
    </row>
    <row r="316" spans="1:16" s="6" customFormat="1" ht="12" customHeight="1">
      <c r="A316" s="658"/>
      <c r="B316" s="21" t="s">
        <v>27</v>
      </c>
      <c r="C316" s="24"/>
      <c r="D316" s="369">
        <f>E316+F316</f>
        <v>580570</v>
      </c>
      <c r="E316" s="369">
        <f>H316</f>
        <v>87058</v>
      </c>
      <c r="F316" s="369">
        <f>L316</f>
        <v>493512</v>
      </c>
      <c r="G316" s="369">
        <f>H316+L316</f>
        <v>580570</v>
      </c>
      <c r="H316" s="369">
        <f aca="true" t="shared" si="89" ref="H316:H338">K316</f>
        <v>87058</v>
      </c>
      <c r="I316" s="396"/>
      <c r="J316" s="396"/>
      <c r="K316" s="396">
        <f>SUM(K317:K338)</f>
        <v>87058</v>
      </c>
      <c r="L316" s="369">
        <f>P316</f>
        <v>493512</v>
      </c>
      <c r="M316" s="396"/>
      <c r="N316" s="396"/>
      <c r="O316" s="396"/>
      <c r="P316" s="397">
        <f>SUM(P317:P338)</f>
        <v>493512</v>
      </c>
    </row>
    <row r="317" spans="1:16" s="6" customFormat="1" ht="12" customHeight="1">
      <c r="A317" s="658"/>
      <c r="B317" s="23" t="s">
        <v>537</v>
      </c>
      <c r="C317" s="23" t="s">
        <v>721</v>
      </c>
      <c r="D317" s="153">
        <f aca="true" t="shared" si="90" ref="D317:D339">E317+F317</f>
        <v>272121</v>
      </c>
      <c r="E317" s="153">
        <f aca="true" t="shared" si="91" ref="E317:E338">H317</f>
        <v>0</v>
      </c>
      <c r="F317" s="153">
        <f aca="true" t="shared" si="92" ref="F317:F338">L317</f>
        <v>272121</v>
      </c>
      <c r="G317" s="153">
        <f aca="true" t="shared" si="93" ref="G317:G338">H317+L317</f>
        <v>272121</v>
      </c>
      <c r="H317" s="153">
        <f t="shared" si="89"/>
        <v>0</v>
      </c>
      <c r="I317" s="80"/>
      <c r="J317" s="80"/>
      <c r="K317" s="80"/>
      <c r="L317" s="153">
        <f aca="true" t="shared" si="94" ref="L317:L338">P317</f>
        <v>272121</v>
      </c>
      <c r="M317" s="80"/>
      <c r="N317" s="80"/>
      <c r="O317" s="80"/>
      <c r="P317" s="81">
        <v>272121</v>
      </c>
    </row>
    <row r="318" spans="1:16" s="6" customFormat="1" ht="12" customHeight="1">
      <c r="A318" s="658"/>
      <c r="B318" s="23" t="s">
        <v>537</v>
      </c>
      <c r="C318" s="23" t="s">
        <v>862</v>
      </c>
      <c r="D318" s="153">
        <f t="shared" si="90"/>
        <v>48020</v>
      </c>
      <c r="E318" s="153">
        <f t="shared" si="91"/>
        <v>48020</v>
      </c>
      <c r="F318" s="153">
        <f t="shared" si="92"/>
        <v>0</v>
      </c>
      <c r="G318" s="153">
        <f t="shared" si="93"/>
        <v>48020</v>
      </c>
      <c r="H318" s="153">
        <f t="shared" si="89"/>
        <v>48020</v>
      </c>
      <c r="I318" s="80"/>
      <c r="J318" s="80"/>
      <c r="K318" s="80">
        <v>48020</v>
      </c>
      <c r="L318" s="153">
        <f t="shared" si="94"/>
        <v>0</v>
      </c>
      <c r="M318" s="80"/>
      <c r="N318" s="80"/>
      <c r="O318" s="80"/>
      <c r="P318" s="81"/>
    </row>
    <row r="319" spans="1:16" s="6" customFormat="1" ht="12" customHeight="1">
      <c r="A319" s="658"/>
      <c r="B319" s="22" t="s">
        <v>604</v>
      </c>
      <c r="C319" s="23" t="s">
        <v>719</v>
      </c>
      <c r="D319" s="153">
        <f t="shared" si="90"/>
        <v>7370</v>
      </c>
      <c r="E319" s="153">
        <f t="shared" si="91"/>
        <v>0</v>
      </c>
      <c r="F319" s="153">
        <f t="shared" si="92"/>
        <v>7370</v>
      </c>
      <c r="G319" s="153">
        <f t="shared" si="93"/>
        <v>7370</v>
      </c>
      <c r="H319" s="153">
        <f t="shared" si="89"/>
        <v>0</v>
      </c>
      <c r="I319" s="80"/>
      <c r="J319" s="80"/>
      <c r="K319" s="80"/>
      <c r="L319" s="153">
        <f t="shared" si="94"/>
        <v>7370</v>
      </c>
      <c r="M319" s="80"/>
      <c r="N319" s="80"/>
      <c r="O319" s="80"/>
      <c r="P319" s="81">
        <v>7370</v>
      </c>
    </row>
    <row r="320" spans="1:16" s="6" customFormat="1" ht="12" customHeight="1">
      <c r="A320" s="658"/>
      <c r="B320" s="22" t="s">
        <v>604</v>
      </c>
      <c r="C320" s="23" t="s">
        <v>161</v>
      </c>
      <c r="D320" s="153">
        <f t="shared" si="90"/>
        <v>1301</v>
      </c>
      <c r="E320" s="153">
        <f t="shared" si="91"/>
        <v>1301</v>
      </c>
      <c r="F320" s="153">
        <f t="shared" si="92"/>
        <v>0</v>
      </c>
      <c r="G320" s="153">
        <f t="shared" si="93"/>
        <v>1301</v>
      </c>
      <c r="H320" s="153">
        <f t="shared" si="89"/>
        <v>1301</v>
      </c>
      <c r="I320" s="80"/>
      <c r="J320" s="80"/>
      <c r="K320" s="80">
        <v>1301</v>
      </c>
      <c r="L320" s="153">
        <f t="shared" si="94"/>
        <v>0</v>
      </c>
      <c r="M320" s="80"/>
      <c r="N320" s="80"/>
      <c r="O320" s="80"/>
      <c r="P320" s="81"/>
    </row>
    <row r="321" spans="1:16" s="6" customFormat="1" ht="12" customHeight="1">
      <c r="A321" s="658"/>
      <c r="B321" s="22" t="s">
        <v>419</v>
      </c>
      <c r="C321" s="23" t="s">
        <v>711</v>
      </c>
      <c r="D321" s="153">
        <f t="shared" si="90"/>
        <v>16613</v>
      </c>
      <c r="E321" s="153">
        <f t="shared" si="91"/>
        <v>0</v>
      </c>
      <c r="F321" s="153">
        <f t="shared" si="92"/>
        <v>16613</v>
      </c>
      <c r="G321" s="153">
        <f t="shared" si="93"/>
        <v>16613</v>
      </c>
      <c r="H321" s="153">
        <f t="shared" si="89"/>
        <v>0</v>
      </c>
      <c r="I321" s="80"/>
      <c r="J321" s="80"/>
      <c r="K321" s="80"/>
      <c r="L321" s="153">
        <f t="shared" si="94"/>
        <v>16613</v>
      </c>
      <c r="M321" s="80"/>
      <c r="N321" s="80"/>
      <c r="O321" s="80"/>
      <c r="P321" s="81">
        <v>16613</v>
      </c>
    </row>
    <row r="322" spans="1:16" s="6" customFormat="1" ht="12" customHeight="1">
      <c r="A322" s="658"/>
      <c r="B322" s="22" t="s">
        <v>419</v>
      </c>
      <c r="C322" s="23" t="s">
        <v>162</v>
      </c>
      <c r="D322" s="153">
        <f t="shared" si="90"/>
        <v>2931</v>
      </c>
      <c r="E322" s="153">
        <f t="shared" si="91"/>
        <v>2931</v>
      </c>
      <c r="F322" s="153">
        <f t="shared" si="92"/>
        <v>0</v>
      </c>
      <c r="G322" s="153">
        <f t="shared" si="93"/>
        <v>2931</v>
      </c>
      <c r="H322" s="153">
        <f t="shared" si="89"/>
        <v>2931</v>
      </c>
      <c r="I322" s="80"/>
      <c r="J322" s="80"/>
      <c r="K322" s="80">
        <v>2931</v>
      </c>
      <c r="L322" s="153">
        <f t="shared" si="94"/>
        <v>0</v>
      </c>
      <c r="M322" s="80"/>
      <c r="N322" s="80"/>
      <c r="O322" s="80"/>
      <c r="P322" s="81"/>
    </row>
    <row r="323" spans="1:16" s="6" customFormat="1" ht="12" customHeight="1">
      <c r="A323" s="658"/>
      <c r="B323" s="22" t="s">
        <v>349</v>
      </c>
      <c r="C323" s="23" t="s">
        <v>712</v>
      </c>
      <c r="D323" s="153">
        <f t="shared" si="90"/>
        <v>2254</v>
      </c>
      <c r="E323" s="153">
        <f t="shared" si="91"/>
        <v>0</v>
      </c>
      <c r="F323" s="153">
        <f t="shared" si="92"/>
        <v>2254</v>
      </c>
      <c r="G323" s="153">
        <f t="shared" si="93"/>
        <v>2254</v>
      </c>
      <c r="H323" s="153">
        <f t="shared" si="89"/>
        <v>0</v>
      </c>
      <c r="I323" s="80"/>
      <c r="J323" s="80"/>
      <c r="K323" s="80"/>
      <c r="L323" s="153">
        <f t="shared" si="94"/>
        <v>2254</v>
      </c>
      <c r="M323" s="80"/>
      <c r="N323" s="80"/>
      <c r="O323" s="80"/>
      <c r="P323" s="81">
        <v>2254</v>
      </c>
    </row>
    <row r="324" spans="1:16" s="6" customFormat="1" ht="12" customHeight="1">
      <c r="A324" s="658"/>
      <c r="B324" s="22" t="s">
        <v>349</v>
      </c>
      <c r="C324" s="23" t="s">
        <v>163</v>
      </c>
      <c r="D324" s="153">
        <f t="shared" si="90"/>
        <v>366</v>
      </c>
      <c r="E324" s="153">
        <f t="shared" si="91"/>
        <v>366</v>
      </c>
      <c r="F324" s="153">
        <f t="shared" si="92"/>
        <v>0</v>
      </c>
      <c r="G324" s="153">
        <f t="shared" si="93"/>
        <v>366</v>
      </c>
      <c r="H324" s="153">
        <f t="shared" si="89"/>
        <v>366</v>
      </c>
      <c r="I324" s="80"/>
      <c r="J324" s="80"/>
      <c r="K324" s="80">
        <v>366</v>
      </c>
      <c r="L324" s="153">
        <f t="shared" si="94"/>
        <v>0</v>
      </c>
      <c r="M324" s="80"/>
      <c r="N324" s="80"/>
      <c r="O324" s="80"/>
      <c r="P324" s="81"/>
    </row>
    <row r="325" spans="1:16" s="6" customFormat="1" ht="12" customHeight="1">
      <c r="A325" s="658"/>
      <c r="B325" s="22" t="s">
        <v>604</v>
      </c>
      <c r="C325" s="23" t="s">
        <v>713</v>
      </c>
      <c r="D325" s="153">
        <f t="shared" si="90"/>
        <v>92587</v>
      </c>
      <c r="E325" s="153">
        <f t="shared" si="91"/>
        <v>0</v>
      </c>
      <c r="F325" s="153">
        <f t="shared" si="92"/>
        <v>92587</v>
      </c>
      <c r="G325" s="153">
        <f t="shared" si="93"/>
        <v>92587</v>
      </c>
      <c r="H325" s="153">
        <f t="shared" si="89"/>
        <v>0</v>
      </c>
      <c r="I325" s="80"/>
      <c r="J325" s="80"/>
      <c r="K325" s="80"/>
      <c r="L325" s="153">
        <f t="shared" si="94"/>
        <v>92587</v>
      </c>
      <c r="M325" s="80"/>
      <c r="N325" s="80"/>
      <c r="O325" s="80"/>
      <c r="P325" s="81">
        <v>92587</v>
      </c>
    </row>
    <row r="326" spans="1:16" s="6" customFormat="1" ht="12" customHeight="1">
      <c r="A326" s="658"/>
      <c r="B326" s="22" t="s">
        <v>604</v>
      </c>
      <c r="C326" s="23" t="s">
        <v>164</v>
      </c>
      <c r="D326" s="153">
        <f t="shared" si="90"/>
        <v>16340</v>
      </c>
      <c r="E326" s="153">
        <f t="shared" si="91"/>
        <v>16340</v>
      </c>
      <c r="F326" s="153">
        <f t="shared" si="92"/>
        <v>0</v>
      </c>
      <c r="G326" s="153">
        <f t="shared" si="93"/>
        <v>16340</v>
      </c>
      <c r="H326" s="153">
        <f t="shared" si="89"/>
        <v>16340</v>
      </c>
      <c r="I326" s="80"/>
      <c r="J326" s="80"/>
      <c r="K326" s="80">
        <v>16340</v>
      </c>
      <c r="L326" s="153">
        <f t="shared" si="94"/>
        <v>0</v>
      </c>
      <c r="M326" s="80"/>
      <c r="N326" s="80"/>
      <c r="O326" s="80"/>
      <c r="P326" s="81"/>
    </row>
    <row r="327" spans="1:16" s="6" customFormat="1" ht="12" customHeight="1">
      <c r="A327" s="658"/>
      <c r="B327" s="22" t="s">
        <v>351</v>
      </c>
      <c r="C327" s="23" t="s">
        <v>714</v>
      </c>
      <c r="D327" s="153">
        <f t="shared" si="90"/>
        <v>935</v>
      </c>
      <c r="E327" s="153">
        <f t="shared" si="91"/>
        <v>0</v>
      </c>
      <c r="F327" s="153">
        <f t="shared" si="92"/>
        <v>935</v>
      </c>
      <c r="G327" s="153">
        <f t="shared" si="93"/>
        <v>935</v>
      </c>
      <c r="H327" s="153">
        <f t="shared" si="89"/>
        <v>0</v>
      </c>
      <c r="I327" s="80"/>
      <c r="J327" s="80"/>
      <c r="K327" s="80"/>
      <c r="L327" s="153">
        <f t="shared" si="94"/>
        <v>935</v>
      </c>
      <c r="M327" s="80"/>
      <c r="N327" s="80"/>
      <c r="O327" s="80"/>
      <c r="P327" s="81">
        <v>935</v>
      </c>
    </row>
    <row r="328" spans="1:16" s="6" customFormat="1" ht="12" customHeight="1">
      <c r="A328" s="658"/>
      <c r="B328" s="22" t="s">
        <v>351</v>
      </c>
      <c r="C328" s="23" t="s">
        <v>165</v>
      </c>
      <c r="D328" s="153">
        <f t="shared" si="90"/>
        <v>165</v>
      </c>
      <c r="E328" s="153">
        <f t="shared" si="91"/>
        <v>165</v>
      </c>
      <c r="F328" s="153">
        <f t="shared" si="92"/>
        <v>0</v>
      </c>
      <c r="G328" s="153">
        <f t="shared" si="93"/>
        <v>165</v>
      </c>
      <c r="H328" s="153">
        <f t="shared" si="89"/>
        <v>165</v>
      </c>
      <c r="I328" s="80"/>
      <c r="J328" s="80"/>
      <c r="K328" s="80">
        <v>165</v>
      </c>
      <c r="L328" s="153">
        <f t="shared" si="94"/>
        <v>0</v>
      </c>
      <c r="M328" s="80"/>
      <c r="N328" s="80"/>
      <c r="O328" s="80"/>
      <c r="P328" s="81"/>
    </row>
    <row r="329" spans="1:16" s="6" customFormat="1" ht="12" customHeight="1">
      <c r="A329" s="658"/>
      <c r="B329" s="22" t="s">
        <v>429</v>
      </c>
      <c r="C329" s="23" t="s">
        <v>722</v>
      </c>
      <c r="D329" s="153">
        <f t="shared" si="90"/>
        <v>1011</v>
      </c>
      <c r="E329" s="153">
        <f t="shared" si="91"/>
        <v>0</v>
      </c>
      <c r="F329" s="153">
        <f t="shared" si="92"/>
        <v>1011</v>
      </c>
      <c r="G329" s="153">
        <f t="shared" si="93"/>
        <v>1011</v>
      </c>
      <c r="H329" s="153">
        <f t="shared" si="89"/>
        <v>0</v>
      </c>
      <c r="I329" s="80"/>
      <c r="J329" s="80"/>
      <c r="K329" s="80"/>
      <c r="L329" s="153">
        <f t="shared" si="94"/>
        <v>1011</v>
      </c>
      <c r="M329" s="80"/>
      <c r="N329" s="80"/>
      <c r="O329" s="80"/>
      <c r="P329" s="81">
        <v>1011</v>
      </c>
    </row>
    <row r="330" spans="1:16" s="6" customFormat="1" ht="12" customHeight="1">
      <c r="A330" s="658"/>
      <c r="B330" s="22" t="s">
        <v>429</v>
      </c>
      <c r="C330" s="23" t="s">
        <v>861</v>
      </c>
      <c r="D330" s="153">
        <f t="shared" si="90"/>
        <v>179</v>
      </c>
      <c r="E330" s="153">
        <f t="shared" si="91"/>
        <v>179</v>
      </c>
      <c r="F330" s="153">
        <f t="shared" si="92"/>
        <v>0</v>
      </c>
      <c r="G330" s="153">
        <f t="shared" si="93"/>
        <v>179</v>
      </c>
      <c r="H330" s="153">
        <f t="shared" si="89"/>
        <v>179</v>
      </c>
      <c r="I330" s="80"/>
      <c r="J330" s="80"/>
      <c r="K330" s="80">
        <v>179</v>
      </c>
      <c r="L330" s="153">
        <f t="shared" si="94"/>
        <v>0</v>
      </c>
      <c r="M330" s="80"/>
      <c r="N330" s="80"/>
      <c r="O330" s="80"/>
      <c r="P330" s="81"/>
    </row>
    <row r="331" spans="1:16" s="6" customFormat="1" ht="12" customHeight="1">
      <c r="A331" s="658"/>
      <c r="B331" s="22" t="s">
        <v>443</v>
      </c>
      <c r="C331" s="23" t="s">
        <v>716</v>
      </c>
      <c r="D331" s="153">
        <f t="shared" si="90"/>
        <v>95936</v>
      </c>
      <c r="E331" s="153">
        <f t="shared" si="91"/>
        <v>0</v>
      </c>
      <c r="F331" s="153">
        <f t="shared" si="92"/>
        <v>95936</v>
      </c>
      <c r="G331" s="153">
        <f t="shared" si="93"/>
        <v>95936</v>
      </c>
      <c r="H331" s="153">
        <f t="shared" si="89"/>
        <v>0</v>
      </c>
      <c r="I331" s="80"/>
      <c r="J331" s="80"/>
      <c r="K331" s="80"/>
      <c r="L331" s="153">
        <f t="shared" si="94"/>
        <v>95936</v>
      </c>
      <c r="M331" s="80"/>
      <c r="N331" s="80"/>
      <c r="O331" s="80"/>
      <c r="P331" s="81">
        <v>95936</v>
      </c>
    </row>
    <row r="332" spans="1:16" s="6" customFormat="1" ht="12" customHeight="1">
      <c r="A332" s="658"/>
      <c r="B332" s="22" t="s">
        <v>443</v>
      </c>
      <c r="C332" s="23" t="s">
        <v>166</v>
      </c>
      <c r="D332" s="153">
        <f t="shared" si="90"/>
        <v>16929</v>
      </c>
      <c r="E332" s="153">
        <f t="shared" si="91"/>
        <v>16929</v>
      </c>
      <c r="F332" s="153">
        <f t="shared" si="92"/>
        <v>0</v>
      </c>
      <c r="G332" s="153">
        <f t="shared" si="93"/>
        <v>16929</v>
      </c>
      <c r="H332" s="153">
        <f t="shared" si="89"/>
        <v>16929</v>
      </c>
      <c r="I332" s="80"/>
      <c r="J332" s="80"/>
      <c r="K332" s="80">
        <v>16929</v>
      </c>
      <c r="L332" s="153">
        <f t="shared" si="94"/>
        <v>0</v>
      </c>
      <c r="M332" s="80"/>
      <c r="N332" s="80"/>
      <c r="O332" s="80"/>
      <c r="P332" s="81"/>
    </row>
    <row r="333" spans="1:16" s="6" customFormat="1" ht="12" customHeight="1">
      <c r="A333" s="658"/>
      <c r="B333" s="22" t="s">
        <v>868</v>
      </c>
      <c r="C333" s="23" t="s">
        <v>723</v>
      </c>
      <c r="D333" s="153">
        <f t="shared" si="90"/>
        <v>3060</v>
      </c>
      <c r="E333" s="153">
        <f t="shared" si="91"/>
        <v>0</v>
      </c>
      <c r="F333" s="153">
        <f t="shared" si="92"/>
        <v>3060</v>
      </c>
      <c r="G333" s="153">
        <f t="shared" si="93"/>
        <v>3060</v>
      </c>
      <c r="H333" s="153">
        <f t="shared" si="89"/>
        <v>0</v>
      </c>
      <c r="I333" s="80"/>
      <c r="J333" s="80"/>
      <c r="K333" s="80"/>
      <c r="L333" s="153">
        <f t="shared" si="94"/>
        <v>3060</v>
      </c>
      <c r="M333" s="80"/>
      <c r="N333" s="80"/>
      <c r="O333" s="80"/>
      <c r="P333" s="81">
        <v>3060</v>
      </c>
    </row>
    <row r="334" spans="1:16" s="6" customFormat="1" ht="12" customHeight="1">
      <c r="A334" s="658"/>
      <c r="B334" s="22" t="s">
        <v>868</v>
      </c>
      <c r="C334" s="23" t="s">
        <v>73</v>
      </c>
      <c r="D334" s="153">
        <f t="shared" si="90"/>
        <v>540</v>
      </c>
      <c r="E334" s="153">
        <f t="shared" si="91"/>
        <v>540</v>
      </c>
      <c r="F334" s="153">
        <f t="shared" si="92"/>
        <v>0</v>
      </c>
      <c r="G334" s="153">
        <f t="shared" si="93"/>
        <v>540</v>
      </c>
      <c r="H334" s="153">
        <f t="shared" si="89"/>
        <v>540</v>
      </c>
      <c r="I334" s="80"/>
      <c r="J334" s="80"/>
      <c r="K334" s="80">
        <v>540</v>
      </c>
      <c r="L334" s="153">
        <f t="shared" si="94"/>
        <v>0</v>
      </c>
      <c r="M334" s="80"/>
      <c r="N334" s="80"/>
      <c r="O334" s="80"/>
      <c r="P334" s="81"/>
    </row>
    <row r="335" spans="1:16" s="6" customFormat="1" ht="12" customHeight="1">
      <c r="A335" s="658"/>
      <c r="B335" s="22" t="s">
        <v>566</v>
      </c>
      <c r="C335" s="23" t="s">
        <v>717</v>
      </c>
      <c r="D335" s="153">
        <f t="shared" si="90"/>
        <v>265</v>
      </c>
      <c r="E335" s="153">
        <f t="shared" si="91"/>
        <v>0</v>
      </c>
      <c r="F335" s="153">
        <f t="shared" si="92"/>
        <v>265</v>
      </c>
      <c r="G335" s="153">
        <f t="shared" si="93"/>
        <v>265</v>
      </c>
      <c r="H335" s="153">
        <f t="shared" si="89"/>
        <v>0</v>
      </c>
      <c r="I335" s="80"/>
      <c r="J335" s="80"/>
      <c r="K335" s="80"/>
      <c r="L335" s="153">
        <f t="shared" si="94"/>
        <v>265</v>
      </c>
      <c r="M335" s="80"/>
      <c r="N335" s="80"/>
      <c r="O335" s="80"/>
      <c r="P335" s="81">
        <v>265</v>
      </c>
    </row>
    <row r="336" spans="1:16" s="6" customFormat="1" ht="12" customHeight="1">
      <c r="A336" s="658"/>
      <c r="B336" s="22" t="s">
        <v>566</v>
      </c>
      <c r="C336" s="23" t="s">
        <v>167</v>
      </c>
      <c r="D336" s="153">
        <f t="shared" si="90"/>
        <v>47</v>
      </c>
      <c r="E336" s="153">
        <f t="shared" si="91"/>
        <v>47</v>
      </c>
      <c r="F336" s="153">
        <f t="shared" si="92"/>
        <v>0</v>
      </c>
      <c r="G336" s="153">
        <f t="shared" si="93"/>
        <v>47</v>
      </c>
      <c r="H336" s="153">
        <f t="shared" si="89"/>
        <v>47</v>
      </c>
      <c r="I336" s="80"/>
      <c r="J336" s="80"/>
      <c r="K336" s="80">
        <v>47</v>
      </c>
      <c r="L336" s="153">
        <f t="shared" si="94"/>
        <v>0</v>
      </c>
      <c r="M336" s="80"/>
      <c r="N336" s="80"/>
      <c r="O336" s="80"/>
      <c r="P336" s="81"/>
    </row>
    <row r="337" spans="1:16" s="6" customFormat="1" ht="12" customHeight="1">
      <c r="A337" s="658"/>
      <c r="B337" s="22" t="s">
        <v>308</v>
      </c>
      <c r="C337" s="23" t="s">
        <v>718</v>
      </c>
      <c r="D337" s="153">
        <f t="shared" si="90"/>
        <v>1360</v>
      </c>
      <c r="E337" s="153">
        <f t="shared" si="91"/>
        <v>0</v>
      </c>
      <c r="F337" s="153">
        <f t="shared" si="92"/>
        <v>1360</v>
      </c>
      <c r="G337" s="153">
        <f t="shared" si="93"/>
        <v>1360</v>
      </c>
      <c r="H337" s="153">
        <f t="shared" si="89"/>
        <v>0</v>
      </c>
      <c r="I337" s="80"/>
      <c r="J337" s="80"/>
      <c r="K337" s="80"/>
      <c r="L337" s="153">
        <f t="shared" si="94"/>
        <v>1360</v>
      </c>
      <c r="M337" s="80"/>
      <c r="N337" s="80"/>
      <c r="O337" s="80"/>
      <c r="P337" s="81">
        <v>1360</v>
      </c>
    </row>
    <row r="338" spans="1:16" s="6" customFormat="1" ht="12" customHeight="1">
      <c r="A338" s="658"/>
      <c r="B338" s="22" t="s">
        <v>308</v>
      </c>
      <c r="C338" s="23" t="s">
        <v>196</v>
      </c>
      <c r="D338" s="153">
        <f t="shared" si="90"/>
        <v>240</v>
      </c>
      <c r="E338" s="153">
        <f t="shared" si="91"/>
        <v>240</v>
      </c>
      <c r="F338" s="153">
        <f t="shared" si="92"/>
        <v>0</v>
      </c>
      <c r="G338" s="153">
        <f t="shared" si="93"/>
        <v>240</v>
      </c>
      <c r="H338" s="153">
        <f t="shared" si="89"/>
        <v>240</v>
      </c>
      <c r="I338" s="80"/>
      <c r="J338" s="80"/>
      <c r="K338" s="80">
        <v>240</v>
      </c>
      <c r="L338" s="153">
        <f t="shared" si="94"/>
        <v>0</v>
      </c>
      <c r="M338" s="80"/>
      <c r="N338" s="80"/>
      <c r="O338" s="80"/>
      <c r="P338" s="81"/>
    </row>
    <row r="339" spans="1:16" s="6" customFormat="1" ht="12" customHeight="1">
      <c r="A339" s="658"/>
      <c r="B339" s="22" t="s">
        <v>155</v>
      </c>
      <c r="C339" s="23"/>
      <c r="D339" s="153">
        <f t="shared" si="90"/>
        <v>61956</v>
      </c>
      <c r="E339" s="153">
        <v>9293</v>
      </c>
      <c r="F339" s="153">
        <v>52663</v>
      </c>
      <c r="G339" s="153"/>
      <c r="H339" s="153"/>
      <c r="I339" s="80"/>
      <c r="J339" s="80"/>
      <c r="K339" s="80"/>
      <c r="L339" s="153"/>
      <c r="M339" s="80"/>
      <c r="N339" s="80"/>
      <c r="O339" s="80"/>
      <c r="P339" s="81"/>
    </row>
    <row r="340" spans="1:16" s="6" customFormat="1" ht="12" customHeight="1">
      <c r="A340" s="658" t="s">
        <v>391</v>
      </c>
      <c r="B340" s="659" t="s">
        <v>380</v>
      </c>
      <c r="C340" s="659"/>
      <c r="D340" s="659"/>
      <c r="E340" s="659"/>
      <c r="F340" s="659"/>
      <c r="G340" s="659"/>
      <c r="H340" s="659"/>
      <c r="I340" s="659"/>
      <c r="J340" s="659"/>
      <c r="K340" s="659"/>
      <c r="L340" s="659"/>
      <c r="M340" s="659"/>
      <c r="N340" s="659"/>
      <c r="O340" s="659"/>
      <c r="P340" s="660"/>
    </row>
    <row r="341" spans="1:16" s="6" customFormat="1" ht="12" customHeight="1">
      <c r="A341" s="658"/>
      <c r="B341" s="656" t="s">
        <v>381</v>
      </c>
      <c r="C341" s="656"/>
      <c r="D341" s="656"/>
      <c r="E341" s="656"/>
      <c r="F341" s="656"/>
      <c r="G341" s="656"/>
      <c r="H341" s="656"/>
      <c r="I341" s="656"/>
      <c r="J341" s="656"/>
      <c r="K341" s="656"/>
      <c r="L341" s="656"/>
      <c r="M341" s="656"/>
      <c r="N341" s="656"/>
      <c r="O341" s="656"/>
      <c r="P341" s="657"/>
    </row>
    <row r="342" spans="1:16" s="6" customFormat="1" ht="12" customHeight="1">
      <c r="A342" s="658"/>
      <c r="B342" s="664" t="s">
        <v>382</v>
      </c>
      <c r="C342" s="664"/>
      <c r="D342" s="664"/>
      <c r="E342" s="664"/>
      <c r="F342" s="664"/>
      <c r="G342" s="664"/>
      <c r="H342" s="664"/>
      <c r="I342" s="664"/>
      <c r="J342" s="664"/>
      <c r="K342" s="664"/>
      <c r="L342" s="664"/>
      <c r="M342" s="664"/>
      <c r="N342" s="664"/>
      <c r="O342" s="664"/>
      <c r="P342" s="665"/>
    </row>
    <row r="343" spans="1:16" s="6" customFormat="1" ht="12" customHeight="1">
      <c r="A343" s="658"/>
      <c r="B343" s="656" t="s">
        <v>64</v>
      </c>
      <c r="C343" s="656"/>
      <c r="D343" s="656"/>
      <c r="E343" s="656"/>
      <c r="F343" s="656"/>
      <c r="G343" s="656"/>
      <c r="H343" s="656"/>
      <c r="I343" s="656"/>
      <c r="J343" s="656"/>
      <c r="K343" s="656"/>
      <c r="L343" s="656"/>
      <c r="M343" s="656"/>
      <c r="N343" s="656"/>
      <c r="O343" s="656"/>
      <c r="P343" s="657"/>
    </row>
    <row r="344" spans="1:16" s="6" customFormat="1" ht="15.75" customHeight="1">
      <c r="A344" s="658"/>
      <c r="B344" s="344" t="s">
        <v>780</v>
      </c>
      <c r="C344" s="399" t="s">
        <v>160</v>
      </c>
      <c r="D344" s="400">
        <f aca="true" t="shared" si="95" ref="D344:P344">SUM(D345:D358)</f>
        <v>50000</v>
      </c>
      <c r="E344" s="400">
        <f t="shared" si="95"/>
        <v>7499</v>
      </c>
      <c r="F344" s="400">
        <f t="shared" si="95"/>
        <v>42501</v>
      </c>
      <c r="G344" s="400">
        <f t="shared" si="95"/>
        <v>50000</v>
      </c>
      <c r="H344" s="400">
        <f t="shared" si="95"/>
        <v>7499</v>
      </c>
      <c r="I344" s="400">
        <f t="shared" si="95"/>
        <v>0</v>
      </c>
      <c r="J344" s="421">
        <f t="shared" si="95"/>
        <v>0</v>
      </c>
      <c r="K344" s="421">
        <f t="shared" si="95"/>
        <v>7499</v>
      </c>
      <c r="L344" s="421">
        <f t="shared" si="95"/>
        <v>42501</v>
      </c>
      <c r="M344" s="421">
        <f t="shared" si="95"/>
        <v>0</v>
      </c>
      <c r="N344" s="421">
        <f t="shared" si="95"/>
        <v>0</v>
      </c>
      <c r="O344" s="421">
        <f t="shared" si="95"/>
        <v>0</v>
      </c>
      <c r="P344" s="422">
        <f t="shared" si="95"/>
        <v>42501</v>
      </c>
    </row>
    <row r="345" spans="1:16" s="6" customFormat="1" ht="12" customHeight="1">
      <c r="A345" s="658"/>
      <c r="B345" s="22" t="s">
        <v>419</v>
      </c>
      <c r="C345" s="23" t="s">
        <v>711</v>
      </c>
      <c r="D345" s="153">
        <f>E345+F345</f>
        <v>2207</v>
      </c>
      <c r="E345" s="153">
        <f>H345</f>
        <v>0</v>
      </c>
      <c r="F345" s="153">
        <f>L345</f>
        <v>2207</v>
      </c>
      <c r="G345" s="153">
        <f>H345+L345</f>
        <v>2207</v>
      </c>
      <c r="H345" s="153">
        <f>K345</f>
        <v>0</v>
      </c>
      <c r="I345" s="80"/>
      <c r="J345" s="80"/>
      <c r="K345" s="80"/>
      <c r="L345" s="153">
        <f>P345</f>
        <v>2207</v>
      </c>
      <c r="M345" s="80"/>
      <c r="N345" s="80"/>
      <c r="O345" s="80"/>
      <c r="P345" s="81">
        <v>2207</v>
      </c>
    </row>
    <row r="346" spans="1:16" s="6" customFormat="1" ht="12" customHeight="1">
      <c r="A346" s="658"/>
      <c r="B346" s="22" t="s">
        <v>419</v>
      </c>
      <c r="C346" s="23" t="s">
        <v>162</v>
      </c>
      <c r="D346" s="153">
        <f aca="true" t="shared" si="96" ref="D346:D358">E346+F346</f>
        <v>389</v>
      </c>
      <c r="E346" s="153">
        <f aca="true" t="shared" si="97" ref="E346:E358">H346</f>
        <v>389</v>
      </c>
      <c r="F346" s="153">
        <f aca="true" t="shared" si="98" ref="F346:F358">L346</f>
        <v>0</v>
      </c>
      <c r="G346" s="153">
        <f aca="true" t="shared" si="99" ref="G346:G358">H346+L346</f>
        <v>389</v>
      </c>
      <c r="H346" s="153">
        <f aca="true" t="shared" si="100" ref="H346:H358">K346</f>
        <v>389</v>
      </c>
      <c r="I346" s="80"/>
      <c r="J346" s="80"/>
      <c r="K346" s="80">
        <v>389</v>
      </c>
      <c r="L346" s="153">
        <f aca="true" t="shared" si="101" ref="L346:L358">P346</f>
        <v>0</v>
      </c>
      <c r="M346" s="80"/>
      <c r="N346" s="80"/>
      <c r="O346" s="80"/>
      <c r="P346" s="81"/>
    </row>
    <row r="347" spans="1:16" s="6" customFormat="1" ht="12" customHeight="1">
      <c r="A347" s="658"/>
      <c r="B347" s="22" t="s">
        <v>349</v>
      </c>
      <c r="C347" s="23" t="s">
        <v>712</v>
      </c>
      <c r="D347" s="153">
        <f t="shared" si="96"/>
        <v>358</v>
      </c>
      <c r="E347" s="153">
        <f t="shared" si="97"/>
        <v>0</v>
      </c>
      <c r="F347" s="153">
        <f t="shared" si="98"/>
        <v>358</v>
      </c>
      <c r="G347" s="153">
        <f t="shared" si="99"/>
        <v>358</v>
      </c>
      <c r="H347" s="153">
        <f t="shared" si="100"/>
        <v>0</v>
      </c>
      <c r="I347" s="80"/>
      <c r="J347" s="80"/>
      <c r="K347" s="80"/>
      <c r="L347" s="153">
        <f t="shared" si="101"/>
        <v>358</v>
      </c>
      <c r="M347" s="80"/>
      <c r="N347" s="80"/>
      <c r="O347" s="80"/>
      <c r="P347" s="81">
        <v>358</v>
      </c>
    </row>
    <row r="348" spans="1:16" s="6" customFormat="1" ht="12" customHeight="1">
      <c r="A348" s="658"/>
      <c r="B348" s="22" t="s">
        <v>349</v>
      </c>
      <c r="C348" s="23" t="s">
        <v>163</v>
      </c>
      <c r="D348" s="153">
        <f t="shared" si="96"/>
        <v>63</v>
      </c>
      <c r="E348" s="153">
        <f t="shared" si="97"/>
        <v>63</v>
      </c>
      <c r="F348" s="153">
        <f t="shared" si="98"/>
        <v>0</v>
      </c>
      <c r="G348" s="153">
        <f t="shared" si="99"/>
        <v>63</v>
      </c>
      <c r="H348" s="153">
        <f t="shared" si="100"/>
        <v>63</v>
      </c>
      <c r="I348" s="80"/>
      <c r="J348" s="80"/>
      <c r="K348" s="80">
        <v>63</v>
      </c>
      <c r="L348" s="153">
        <f t="shared" si="101"/>
        <v>0</v>
      </c>
      <c r="M348" s="80"/>
      <c r="N348" s="80"/>
      <c r="O348" s="80"/>
      <c r="P348" s="81"/>
    </row>
    <row r="349" spans="1:16" s="6" customFormat="1" ht="12" customHeight="1">
      <c r="A349" s="658"/>
      <c r="B349" s="22" t="s">
        <v>604</v>
      </c>
      <c r="C349" s="23" t="s">
        <v>713</v>
      </c>
      <c r="D349" s="153">
        <f t="shared" si="96"/>
        <v>19476</v>
      </c>
      <c r="E349" s="153">
        <f t="shared" si="97"/>
        <v>0</v>
      </c>
      <c r="F349" s="153">
        <f t="shared" si="98"/>
        <v>19476</v>
      </c>
      <c r="G349" s="153">
        <f t="shared" si="99"/>
        <v>19476</v>
      </c>
      <c r="H349" s="153">
        <f t="shared" si="100"/>
        <v>0</v>
      </c>
      <c r="I349" s="80"/>
      <c r="J349" s="80"/>
      <c r="K349" s="80"/>
      <c r="L349" s="153">
        <f t="shared" si="101"/>
        <v>19476</v>
      </c>
      <c r="M349" s="80"/>
      <c r="N349" s="80"/>
      <c r="O349" s="80"/>
      <c r="P349" s="81">
        <v>19476</v>
      </c>
    </row>
    <row r="350" spans="1:16" s="6" customFormat="1" ht="12" customHeight="1">
      <c r="A350" s="658"/>
      <c r="B350" s="22" t="s">
        <v>604</v>
      </c>
      <c r="C350" s="23" t="s">
        <v>164</v>
      </c>
      <c r="D350" s="153">
        <f t="shared" si="96"/>
        <v>3437</v>
      </c>
      <c r="E350" s="153">
        <f t="shared" si="97"/>
        <v>3437</v>
      </c>
      <c r="F350" s="153">
        <f t="shared" si="98"/>
        <v>0</v>
      </c>
      <c r="G350" s="153">
        <f t="shared" si="99"/>
        <v>3437</v>
      </c>
      <c r="H350" s="153">
        <f t="shared" si="100"/>
        <v>3437</v>
      </c>
      <c r="I350" s="80"/>
      <c r="J350" s="80"/>
      <c r="K350" s="80">
        <v>3437</v>
      </c>
      <c r="L350" s="153">
        <f t="shared" si="101"/>
        <v>0</v>
      </c>
      <c r="M350" s="80"/>
      <c r="N350" s="80"/>
      <c r="O350" s="80"/>
      <c r="P350" s="81"/>
    </row>
    <row r="351" spans="1:16" s="6" customFormat="1" ht="12" customHeight="1">
      <c r="A351" s="658"/>
      <c r="B351" s="22" t="s">
        <v>351</v>
      </c>
      <c r="C351" s="23" t="s">
        <v>714</v>
      </c>
      <c r="D351" s="153">
        <f t="shared" si="96"/>
        <v>507</v>
      </c>
      <c r="E351" s="153">
        <f t="shared" si="97"/>
        <v>0</v>
      </c>
      <c r="F351" s="153">
        <f t="shared" si="98"/>
        <v>507</v>
      </c>
      <c r="G351" s="153">
        <f t="shared" si="99"/>
        <v>507</v>
      </c>
      <c r="H351" s="153">
        <f t="shared" si="100"/>
        <v>0</v>
      </c>
      <c r="I351" s="80"/>
      <c r="J351" s="80"/>
      <c r="K351" s="80"/>
      <c r="L351" s="153">
        <f t="shared" si="101"/>
        <v>507</v>
      </c>
      <c r="M351" s="80"/>
      <c r="N351" s="80"/>
      <c r="O351" s="80"/>
      <c r="P351" s="81">
        <v>507</v>
      </c>
    </row>
    <row r="352" spans="1:16" s="6" customFormat="1" ht="12" customHeight="1">
      <c r="A352" s="658"/>
      <c r="B352" s="22" t="s">
        <v>351</v>
      </c>
      <c r="C352" s="23" t="s">
        <v>165</v>
      </c>
      <c r="D352" s="153">
        <f t="shared" si="96"/>
        <v>90</v>
      </c>
      <c r="E352" s="153">
        <f t="shared" si="97"/>
        <v>90</v>
      </c>
      <c r="F352" s="153">
        <f t="shared" si="98"/>
        <v>0</v>
      </c>
      <c r="G352" s="153">
        <f t="shared" si="99"/>
        <v>90</v>
      </c>
      <c r="H352" s="153">
        <f t="shared" si="100"/>
        <v>90</v>
      </c>
      <c r="I352" s="80"/>
      <c r="J352" s="80"/>
      <c r="K352" s="80">
        <v>90</v>
      </c>
      <c r="L352" s="153">
        <f t="shared" si="101"/>
        <v>0</v>
      </c>
      <c r="M352" s="80"/>
      <c r="N352" s="80"/>
      <c r="O352" s="80"/>
      <c r="P352" s="81"/>
    </row>
    <row r="353" spans="1:16" s="6" customFormat="1" ht="12" customHeight="1">
      <c r="A353" s="658"/>
      <c r="B353" s="22" t="s">
        <v>443</v>
      </c>
      <c r="C353" s="23" t="s">
        <v>716</v>
      </c>
      <c r="D353" s="153">
        <f t="shared" si="96"/>
        <v>16392</v>
      </c>
      <c r="E353" s="153">
        <f t="shared" si="97"/>
        <v>0</v>
      </c>
      <c r="F353" s="153">
        <f t="shared" si="98"/>
        <v>16392</v>
      </c>
      <c r="G353" s="153">
        <f t="shared" si="99"/>
        <v>16392</v>
      </c>
      <c r="H353" s="153">
        <f t="shared" si="100"/>
        <v>0</v>
      </c>
      <c r="I353" s="80"/>
      <c r="J353" s="80"/>
      <c r="K353" s="80"/>
      <c r="L353" s="153">
        <f t="shared" si="101"/>
        <v>16392</v>
      </c>
      <c r="M353" s="80"/>
      <c r="N353" s="80"/>
      <c r="O353" s="80"/>
      <c r="P353" s="81">
        <v>16392</v>
      </c>
    </row>
    <row r="354" spans="1:16" s="6" customFormat="1" ht="12" customHeight="1">
      <c r="A354" s="658"/>
      <c r="B354" s="22" t="s">
        <v>443</v>
      </c>
      <c r="C354" s="23" t="s">
        <v>166</v>
      </c>
      <c r="D354" s="153">
        <f t="shared" si="96"/>
        <v>2892</v>
      </c>
      <c r="E354" s="153">
        <f t="shared" si="97"/>
        <v>2892</v>
      </c>
      <c r="F354" s="153">
        <f t="shared" si="98"/>
        <v>0</v>
      </c>
      <c r="G354" s="153">
        <f t="shared" si="99"/>
        <v>2892</v>
      </c>
      <c r="H354" s="153">
        <f t="shared" si="100"/>
        <v>2892</v>
      </c>
      <c r="I354" s="80"/>
      <c r="J354" s="80"/>
      <c r="K354" s="80">
        <v>2892</v>
      </c>
      <c r="L354" s="153">
        <f t="shared" si="101"/>
        <v>0</v>
      </c>
      <c r="M354" s="80"/>
      <c r="N354" s="80"/>
      <c r="O354" s="80"/>
      <c r="P354" s="81"/>
    </row>
    <row r="355" spans="1:16" s="6" customFormat="1" ht="12" customHeight="1">
      <c r="A355" s="658"/>
      <c r="B355" s="22" t="s">
        <v>566</v>
      </c>
      <c r="C355" s="23" t="s">
        <v>717</v>
      </c>
      <c r="D355" s="153">
        <f t="shared" si="96"/>
        <v>77</v>
      </c>
      <c r="E355" s="153">
        <f t="shared" si="97"/>
        <v>0</v>
      </c>
      <c r="F355" s="153">
        <f t="shared" si="98"/>
        <v>77</v>
      </c>
      <c r="G355" s="153">
        <f t="shared" si="99"/>
        <v>77</v>
      </c>
      <c r="H355" s="153">
        <f t="shared" si="100"/>
        <v>0</v>
      </c>
      <c r="I355" s="80"/>
      <c r="J355" s="80"/>
      <c r="K355" s="80"/>
      <c r="L355" s="153">
        <f t="shared" si="101"/>
        <v>77</v>
      </c>
      <c r="M355" s="80"/>
      <c r="N355" s="80"/>
      <c r="O355" s="80"/>
      <c r="P355" s="81">
        <v>77</v>
      </c>
    </row>
    <row r="356" spans="1:16" s="6" customFormat="1" ht="12" customHeight="1">
      <c r="A356" s="658"/>
      <c r="B356" s="22" t="s">
        <v>566</v>
      </c>
      <c r="C356" s="23" t="s">
        <v>167</v>
      </c>
      <c r="D356" s="153">
        <f t="shared" si="96"/>
        <v>14</v>
      </c>
      <c r="E356" s="153">
        <f t="shared" si="97"/>
        <v>14</v>
      </c>
      <c r="F356" s="153">
        <f t="shared" si="98"/>
        <v>0</v>
      </c>
      <c r="G356" s="153">
        <f t="shared" si="99"/>
        <v>14</v>
      </c>
      <c r="H356" s="153">
        <f t="shared" si="100"/>
        <v>14</v>
      </c>
      <c r="I356" s="169"/>
      <c r="J356" s="169"/>
      <c r="K356" s="169">
        <v>14</v>
      </c>
      <c r="L356" s="153">
        <f t="shared" si="101"/>
        <v>0</v>
      </c>
      <c r="M356" s="169"/>
      <c r="N356" s="169"/>
      <c r="O356" s="169"/>
      <c r="P356" s="398"/>
    </row>
    <row r="357" spans="1:16" s="6" customFormat="1" ht="12" customHeight="1">
      <c r="A357" s="658"/>
      <c r="B357" s="22" t="s">
        <v>308</v>
      </c>
      <c r="C357" s="23" t="s">
        <v>718</v>
      </c>
      <c r="D357" s="153">
        <f t="shared" si="96"/>
        <v>3484</v>
      </c>
      <c r="E357" s="153">
        <f t="shared" si="97"/>
        <v>0</v>
      </c>
      <c r="F357" s="153">
        <f t="shared" si="98"/>
        <v>3484</v>
      </c>
      <c r="G357" s="153">
        <f t="shared" si="99"/>
        <v>3484</v>
      </c>
      <c r="H357" s="153">
        <f t="shared" si="100"/>
        <v>0</v>
      </c>
      <c r="I357" s="169"/>
      <c r="J357" s="169"/>
      <c r="K357" s="169"/>
      <c r="L357" s="153">
        <f t="shared" si="101"/>
        <v>3484</v>
      </c>
      <c r="M357" s="169"/>
      <c r="N357" s="169"/>
      <c r="O357" s="169"/>
      <c r="P357" s="398">
        <v>3484</v>
      </c>
    </row>
    <row r="358" spans="1:16" s="6" customFormat="1" ht="12" customHeight="1">
      <c r="A358" s="658"/>
      <c r="B358" s="22" t="s">
        <v>308</v>
      </c>
      <c r="C358" s="23" t="s">
        <v>196</v>
      </c>
      <c r="D358" s="153">
        <f t="shared" si="96"/>
        <v>614</v>
      </c>
      <c r="E358" s="153">
        <f t="shared" si="97"/>
        <v>614</v>
      </c>
      <c r="F358" s="153">
        <f t="shared" si="98"/>
        <v>0</v>
      </c>
      <c r="G358" s="153">
        <f t="shared" si="99"/>
        <v>614</v>
      </c>
      <c r="H358" s="153">
        <f t="shared" si="100"/>
        <v>614</v>
      </c>
      <c r="I358" s="169"/>
      <c r="J358" s="169"/>
      <c r="K358" s="169">
        <v>614</v>
      </c>
      <c r="L358" s="153">
        <f t="shared" si="101"/>
        <v>0</v>
      </c>
      <c r="M358" s="169"/>
      <c r="N358" s="169"/>
      <c r="O358" s="169"/>
      <c r="P358" s="398"/>
    </row>
    <row r="359" spans="1:16" s="6" customFormat="1" ht="12" customHeight="1">
      <c r="A359" s="658" t="s">
        <v>943</v>
      </c>
      <c r="B359" s="659" t="s">
        <v>934</v>
      </c>
      <c r="C359" s="659"/>
      <c r="D359" s="659"/>
      <c r="E359" s="659"/>
      <c r="F359" s="659"/>
      <c r="G359" s="659"/>
      <c r="H359" s="659"/>
      <c r="I359" s="659"/>
      <c r="J359" s="659"/>
      <c r="K359" s="659"/>
      <c r="L359" s="659"/>
      <c r="M359" s="659"/>
      <c r="N359" s="659"/>
      <c r="O359" s="659"/>
      <c r="P359" s="660"/>
    </row>
    <row r="360" spans="1:16" s="6" customFormat="1" ht="12" customHeight="1">
      <c r="A360" s="666"/>
      <c r="B360" s="656" t="s">
        <v>935</v>
      </c>
      <c r="C360" s="656"/>
      <c r="D360" s="656"/>
      <c r="E360" s="656"/>
      <c r="F360" s="656"/>
      <c r="G360" s="656"/>
      <c r="H360" s="656"/>
      <c r="I360" s="656"/>
      <c r="J360" s="656"/>
      <c r="K360" s="656"/>
      <c r="L360" s="656"/>
      <c r="M360" s="656"/>
      <c r="N360" s="656"/>
      <c r="O360" s="656"/>
      <c r="P360" s="657"/>
    </row>
    <row r="361" spans="1:16" s="6" customFormat="1" ht="12" customHeight="1">
      <c r="A361" s="666"/>
      <c r="B361" s="664" t="s">
        <v>942</v>
      </c>
      <c r="C361" s="664"/>
      <c r="D361" s="664"/>
      <c r="E361" s="664"/>
      <c r="F361" s="664"/>
      <c r="G361" s="664"/>
      <c r="H361" s="664"/>
      <c r="I361" s="664"/>
      <c r="J361" s="664"/>
      <c r="K361" s="664"/>
      <c r="L361" s="664"/>
      <c r="M361" s="664"/>
      <c r="N361" s="664"/>
      <c r="O361" s="664"/>
      <c r="P361" s="665"/>
    </row>
    <row r="362" spans="1:16" s="6" customFormat="1" ht="12" customHeight="1">
      <c r="A362" s="666"/>
      <c r="B362" s="656" t="s">
        <v>64</v>
      </c>
      <c r="C362" s="656"/>
      <c r="D362" s="656"/>
      <c r="E362" s="656"/>
      <c r="F362" s="656"/>
      <c r="G362" s="656"/>
      <c r="H362" s="656"/>
      <c r="I362" s="656"/>
      <c r="J362" s="656"/>
      <c r="K362" s="656"/>
      <c r="L362" s="656"/>
      <c r="M362" s="656"/>
      <c r="N362" s="656"/>
      <c r="O362" s="656"/>
      <c r="P362" s="657"/>
    </row>
    <row r="363" spans="1:16" s="6" customFormat="1" ht="18" customHeight="1">
      <c r="A363" s="666"/>
      <c r="B363" s="419" t="s">
        <v>780</v>
      </c>
      <c r="C363" s="420" t="s">
        <v>160</v>
      </c>
      <c r="D363" s="421">
        <f>SUM(D364:D381)</f>
        <v>122590</v>
      </c>
      <c r="E363" s="421">
        <f aca="true" t="shared" si="102" ref="E363:P363">SUM(E364:E381)</f>
        <v>18390</v>
      </c>
      <c r="F363" s="421">
        <f t="shared" si="102"/>
        <v>104200</v>
      </c>
      <c r="G363" s="421">
        <f t="shared" si="102"/>
        <v>122590</v>
      </c>
      <c r="H363" s="421">
        <f t="shared" si="102"/>
        <v>18390</v>
      </c>
      <c r="I363" s="421">
        <f t="shared" si="102"/>
        <v>0</v>
      </c>
      <c r="J363" s="421">
        <f t="shared" si="102"/>
        <v>0</v>
      </c>
      <c r="K363" s="421">
        <f t="shared" si="102"/>
        <v>18390</v>
      </c>
      <c r="L363" s="421">
        <f t="shared" si="102"/>
        <v>104200</v>
      </c>
      <c r="M363" s="421">
        <f t="shared" si="102"/>
        <v>0</v>
      </c>
      <c r="N363" s="421">
        <f t="shared" si="102"/>
        <v>0</v>
      </c>
      <c r="O363" s="421">
        <f t="shared" si="102"/>
        <v>0</v>
      </c>
      <c r="P363" s="422">
        <f t="shared" si="102"/>
        <v>104200</v>
      </c>
    </row>
    <row r="364" spans="1:16" s="6" customFormat="1" ht="12" customHeight="1">
      <c r="A364" s="666"/>
      <c r="B364" s="23" t="s">
        <v>537</v>
      </c>
      <c r="C364" s="293" t="s">
        <v>721</v>
      </c>
      <c r="D364" s="153">
        <f>E364+F364</f>
        <v>14246</v>
      </c>
      <c r="E364" s="153">
        <f>H364</f>
        <v>0</v>
      </c>
      <c r="F364" s="153">
        <f>L364</f>
        <v>14246</v>
      </c>
      <c r="G364" s="153">
        <f>H364+L364</f>
        <v>14246</v>
      </c>
      <c r="H364" s="153">
        <f>K364</f>
        <v>0</v>
      </c>
      <c r="I364" s="169"/>
      <c r="J364" s="169"/>
      <c r="K364" s="169"/>
      <c r="L364" s="153">
        <f>P364</f>
        <v>14246</v>
      </c>
      <c r="M364" s="169"/>
      <c r="N364" s="169"/>
      <c r="O364" s="169"/>
      <c r="P364" s="398">
        <v>14246</v>
      </c>
    </row>
    <row r="365" spans="1:16" s="6" customFormat="1" ht="12" customHeight="1">
      <c r="A365" s="666"/>
      <c r="B365" s="23" t="s">
        <v>537</v>
      </c>
      <c r="C365" s="293" t="s">
        <v>862</v>
      </c>
      <c r="D365" s="153">
        <f aca="true" t="shared" si="103" ref="D365:D381">E365+F365</f>
        <v>13626</v>
      </c>
      <c r="E365" s="153">
        <f aca="true" t="shared" si="104" ref="E365:E381">H365</f>
        <v>13626</v>
      </c>
      <c r="F365" s="153">
        <f aca="true" t="shared" si="105" ref="F365:F381">L365</f>
        <v>0</v>
      </c>
      <c r="G365" s="153">
        <f aca="true" t="shared" si="106" ref="G365:G381">H365+L365</f>
        <v>13626</v>
      </c>
      <c r="H365" s="153">
        <f aca="true" t="shared" si="107" ref="H365:H381">K365</f>
        <v>13626</v>
      </c>
      <c r="I365" s="169"/>
      <c r="J365" s="169"/>
      <c r="K365" s="169">
        <v>13626</v>
      </c>
      <c r="L365" s="153">
        <f aca="true" t="shared" si="108" ref="L365:L381">P365</f>
        <v>0</v>
      </c>
      <c r="M365" s="169"/>
      <c r="N365" s="169"/>
      <c r="O365" s="169"/>
      <c r="P365" s="398"/>
    </row>
    <row r="366" spans="1:16" s="6" customFormat="1" ht="12" customHeight="1">
      <c r="A366" s="666"/>
      <c r="B366" s="22" t="s">
        <v>604</v>
      </c>
      <c r="C366" s="293" t="s">
        <v>719</v>
      </c>
      <c r="D366" s="153">
        <f t="shared" si="103"/>
        <v>11299</v>
      </c>
      <c r="E366" s="153">
        <f t="shared" si="104"/>
        <v>0</v>
      </c>
      <c r="F366" s="153">
        <f t="shared" si="105"/>
        <v>11299</v>
      </c>
      <c r="G366" s="153">
        <f t="shared" si="106"/>
        <v>11299</v>
      </c>
      <c r="H366" s="153">
        <f t="shared" si="107"/>
        <v>0</v>
      </c>
      <c r="I366" s="169"/>
      <c r="J366" s="169"/>
      <c r="K366" s="169"/>
      <c r="L366" s="153">
        <f t="shared" si="108"/>
        <v>11299</v>
      </c>
      <c r="M366" s="169"/>
      <c r="N366" s="169"/>
      <c r="O366" s="169"/>
      <c r="P366" s="398">
        <v>11299</v>
      </c>
    </row>
    <row r="367" spans="1:16" s="6" customFormat="1" ht="12" customHeight="1">
      <c r="A367" s="666"/>
      <c r="B367" s="22" t="s">
        <v>604</v>
      </c>
      <c r="C367" s="293" t="s">
        <v>161</v>
      </c>
      <c r="D367" s="153">
        <f t="shared" si="103"/>
        <v>599</v>
      </c>
      <c r="E367" s="153">
        <f t="shared" si="104"/>
        <v>599</v>
      </c>
      <c r="F367" s="153">
        <f t="shared" si="105"/>
        <v>0</v>
      </c>
      <c r="G367" s="153">
        <f t="shared" si="106"/>
        <v>599</v>
      </c>
      <c r="H367" s="153">
        <f t="shared" si="107"/>
        <v>599</v>
      </c>
      <c r="I367" s="169"/>
      <c r="J367" s="169"/>
      <c r="K367" s="169">
        <v>599</v>
      </c>
      <c r="L367" s="153">
        <f t="shared" si="108"/>
        <v>0</v>
      </c>
      <c r="M367" s="169"/>
      <c r="N367" s="169"/>
      <c r="O367" s="169"/>
      <c r="P367" s="398"/>
    </row>
    <row r="368" spans="1:16" s="6" customFormat="1" ht="12" customHeight="1">
      <c r="A368" s="666"/>
      <c r="B368" s="22" t="s">
        <v>419</v>
      </c>
      <c r="C368" s="23" t="s">
        <v>711</v>
      </c>
      <c r="D368" s="153">
        <f t="shared" si="103"/>
        <v>3673</v>
      </c>
      <c r="E368" s="153">
        <f t="shared" si="104"/>
        <v>0</v>
      </c>
      <c r="F368" s="153">
        <f t="shared" si="105"/>
        <v>3673</v>
      </c>
      <c r="G368" s="153">
        <f t="shared" si="106"/>
        <v>3673</v>
      </c>
      <c r="H368" s="153">
        <f t="shared" si="107"/>
        <v>0</v>
      </c>
      <c r="I368" s="169"/>
      <c r="J368" s="169"/>
      <c r="K368" s="169"/>
      <c r="L368" s="153">
        <f t="shared" si="108"/>
        <v>3673</v>
      </c>
      <c r="M368" s="169"/>
      <c r="N368" s="169"/>
      <c r="O368" s="169"/>
      <c r="P368" s="398">
        <v>3673</v>
      </c>
    </row>
    <row r="369" spans="1:16" s="6" customFormat="1" ht="12" customHeight="1">
      <c r="A369" s="666"/>
      <c r="B369" s="22" t="s">
        <v>419</v>
      </c>
      <c r="C369" s="23" t="s">
        <v>162</v>
      </c>
      <c r="D369" s="153">
        <f t="shared" si="103"/>
        <v>194</v>
      </c>
      <c r="E369" s="153">
        <f t="shared" si="104"/>
        <v>194</v>
      </c>
      <c r="F369" s="153">
        <f t="shared" si="105"/>
        <v>0</v>
      </c>
      <c r="G369" s="153">
        <f t="shared" si="106"/>
        <v>194</v>
      </c>
      <c r="H369" s="153">
        <f t="shared" si="107"/>
        <v>194</v>
      </c>
      <c r="I369" s="169"/>
      <c r="J369" s="169"/>
      <c r="K369" s="169">
        <v>194</v>
      </c>
      <c r="L369" s="153">
        <f t="shared" si="108"/>
        <v>0</v>
      </c>
      <c r="M369" s="169"/>
      <c r="N369" s="169"/>
      <c r="O369" s="169"/>
      <c r="P369" s="398"/>
    </row>
    <row r="370" spans="1:16" s="6" customFormat="1" ht="12" customHeight="1">
      <c r="A370" s="666"/>
      <c r="B370" s="22" t="s">
        <v>349</v>
      </c>
      <c r="C370" s="23" t="s">
        <v>712</v>
      </c>
      <c r="D370" s="153">
        <f t="shared" si="103"/>
        <v>588</v>
      </c>
      <c r="E370" s="153">
        <f t="shared" si="104"/>
        <v>0</v>
      </c>
      <c r="F370" s="153">
        <f t="shared" si="105"/>
        <v>588</v>
      </c>
      <c r="G370" s="153">
        <f t="shared" si="106"/>
        <v>588</v>
      </c>
      <c r="H370" s="153">
        <f t="shared" si="107"/>
        <v>0</v>
      </c>
      <c r="I370" s="169"/>
      <c r="J370" s="169"/>
      <c r="K370" s="169"/>
      <c r="L370" s="153">
        <f t="shared" si="108"/>
        <v>588</v>
      </c>
      <c r="M370" s="169"/>
      <c r="N370" s="169"/>
      <c r="O370" s="169"/>
      <c r="P370" s="398">
        <v>588</v>
      </c>
    </row>
    <row r="371" spans="1:16" s="6" customFormat="1" ht="12" customHeight="1">
      <c r="A371" s="666"/>
      <c r="B371" s="22" t="s">
        <v>349</v>
      </c>
      <c r="C371" s="23" t="s">
        <v>163</v>
      </c>
      <c r="D371" s="153">
        <f t="shared" si="103"/>
        <v>31</v>
      </c>
      <c r="E371" s="153">
        <f t="shared" si="104"/>
        <v>31</v>
      </c>
      <c r="F371" s="153">
        <f t="shared" si="105"/>
        <v>0</v>
      </c>
      <c r="G371" s="153">
        <f t="shared" si="106"/>
        <v>31</v>
      </c>
      <c r="H371" s="153">
        <f t="shared" si="107"/>
        <v>31</v>
      </c>
      <c r="I371" s="169"/>
      <c r="J371" s="169"/>
      <c r="K371" s="169">
        <v>31</v>
      </c>
      <c r="L371" s="153">
        <f t="shared" si="108"/>
        <v>0</v>
      </c>
      <c r="M371" s="169"/>
      <c r="N371" s="169"/>
      <c r="O371" s="169"/>
      <c r="P371" s="398"/>
    </row>
    <row r="372" spans="1:16" s="6" customFormat="1" ht="12" customHeight="1">
      <c r="A372" s="666"/>
      <c r="B372" s="22" t="s">
        <v>604</v>
      </c>
      <c r="C372" s="23" t="s">
        <v>713</v>
      </c>
      <c r="D372" s="153">
        <f t="shared" si="103"/>
        <v>23448</v>
      </c>
      <c r="E372" s="153">
        <f t="shared" si="104"/>
        <v>0</v>
      </c>
      <c r="F372" s="153">
        <f t="shared" si="105"/>
        <v>23448</v>
      </c>
      <c r="G372" s="153">
        <f t="shared" si="106"/>
        <v>23448</v>
      </c>
      <c r="H372" s="153">
        <f t="shared" si="107"/>
        <v>0</v>
      </c>
      <c r="I372" s="169"/>
      <c r="J372" s="169"/>
      <c r="K372" s="169"/>
      <c r="L372" s="153">
        <f t="shared" si="108"/>
        <v>23448</v>
      </c>
      <c r="M372" s="169"/>
      <c r="N372" s="169"/>
      <c r="O372" s="169"/>
      <c r="P372" s="398">
        <v>23448</v>
      </c>
    </row>
    <row r="373" spans="1:16" s="6" customFormat="1" ht="12" customHeight="1">
      <c r="A373" s="666"/>
      <c r="B373" s="22" t="s">
        <v>604</v>
      </c>
      <c r="C373" s="23" t="s">
        <v>164</v>
      </c>
      <c r="D373" s="153">
        <f t="shared" si="103"/>
        <v>1242</v>
      </c>
      <c r="E373" s="153">
        <f t="shared" si="104"/>
        <v>1242</v>
      </c>
      <c r="F373" s="153">
        <f t="shared" si="105"/>
        <v>0</v>
      </c>
      <c r="G373" s="153">
        <f t="shared" si="106"/>
        <v>1242</v>
      </c>
      <c r="H373" s="153">
        <f t="shared" si="107"/>
        <v>1242</v>
      </c>
      <c r="I373" s="169"/>
      <c r="J373" s="169"/>
      <c r="K373" s="169">
        <v>1242</v>
      </c>
      <c r="L373" s="153">
        <f t="shared" si="108"/>
        <v>0</v>
      </c>
      <c r="M373" s="169"/>
      <c r="N373" s="169"/>
      <c r="O373" s="169"/>
      <c r="P373" s="398"/>
    </row>
    <row r="374" spans="1:16" s="6" customFormat="1" ht="12" customHeight="1">
      <c r="A374" s="666"/>
      <c r="B374" s="22" t="s">
        <v>351</v>
      </c>
      <c r="C374" s="23" t="s">
        <v>714</v>
      </c>
      <c r="D374" s="153">
        <f t="shared" si="103"/>
        <v>28379</v>
      </c>
      <c r="E374" s="153">
        <f t="shared" si="104"/>
        <v>0</v>
      </c>
      <c r="F374" s="153">
        <f t="shared" si="105"/>
        <v>28379</v>
      </c>
      <c r="G374" s="153">
        <f t="shared" si="106"/>
        <v>28379</v>
      </c>
      <c r="H374" s="153">
        <f t="shared" si="107"/>
        <v>0</v>
      </c>
      <c r="I374" s="169"/>
      <c r="J374" s="169"/>
      <c r="K374" s="169"/>
      <c r="L374" s="153">
        <f t="shared" si="108"/>
        <v>28379</v>
      </c>
      <c r="M374" s="169"/>
      <c r="N374" s="169"/>
      <c r="O374" s="169"/>
      <c r="P374" s="398">
        <v>28379</v>
      </c>
    </row>
    <row r="375" spans="1:16" s="6" customFormat="1" ht="12" customHeight="1">
      <c r="A375" s="666"/>
      <c r="B375" s="22" t="s">
        <v>351</v>
      </c>
      <c r="C375" s="23" t="s">
        <v>165</v>
      </c>
      <c r="D375" s="153">
        <f t="shared" si="103"/>
        <v>1503</v>
      </c>
      <c r="E375" s="153">
        <f t="shared" si="104"/>
        <v>1503</v>
      </c>
      <c r="F375" s="153">
        <f t="shared" si="105"/>
        <v>0</v>
      </c>
      <c r="G375" s="153">
        <f t="shared" si="106"/>
        <v>1503</v>
      </c>
      <c r="H375" s="153">
        <f t="shared" si="107"/>
        <v>1503</v>
      </c>
      <c r="I375" s="169"/>
      <c r="J375" s="169"/>
      <c r="K375" s="169">
        <v>1503</v>
      </c>
      <c r="L375" s="153">
        <f t="shared" si="108"/>
        <v>0</v>
      </c>
      <c r="M375" s="169"/>
      <c r="N375" s="169"/>
      <c r="O375" s="169"/>
      <c r="P375" s="398"/>
    </row>
    <row r="376" spans="1:16" s="6" customFormat="1" ht="12" customHeight="1">
      <c r="A376" s="666"/>
      <c r="B376" s="22" t="s">
        <v>443</v>
      </c>
      <c r="C376" s="23" t="s">
        <v>716</v>
      </c>
      <c r="D376" s="153">
        <f t="shared" si="103"/>
        <v>20402</v>
      </c>
      <c r="E376" s="153">
        <f t="shared" si="104"/>
        <v>0</v>
      </c>
      <c r="F376" s="153">
        <f t="shared" si="105"/>
        <v>20402</v>
      </c>
      <c r="G376" s="153">
        <f t="shared" si="106"/>
        <v>20402</v>
      </c>
      <c r="H376" s="153">
        <f t="shared" si="107"/>
        <v>0</v>
      </c>
      <c r="I376" s="169"/>
      <c r="J376" s="169"/>
      <c r="K376" s="169"/>
      <c r="L376" s="153">
        <f t="shared" si="108"/>
        <v>20402</v>
      </c>
      <c r="M376" s="169"/>
      <c r="N376" s="169"/>
      <c r="O376" s="169"/>
      <c r="P376" s="398">
        <v>20402</v>
      </c>
    </row>
    <row r="377" spans="1:16" s="6" customFormat="1" ht="12" customHeight="1">
      <c r="A377" s="666"/>
      <c r="B377" s="22" t="s">
        <v>443</v>
      </c>
      <c r="C377" s="23" t="s">
        <v>166</v>
      </c>
      <c r="D377" s="153">
        <f t="shared" si="103"/>
        <v>1080</v>
      </c>
      <c r="E377" s="153">
        <f t="shared" si="104"/>
        <v>1080</v>
      </c>
      <c r="F377" s="153">
        <f t="shared" si="105"/>
        <v>0</v>
      </c>
      <c r="G377" s="153">
        <f t="shared" si="106"/>
        <v>1080</v>
      </c>
      <c r="H377" s="153">
        <f t="shared" si="107"/>
        <v>1080</v>
      </c>
      <c r="I377" s="169"/>
      <c r="J377" s="169"/>
      <c r="K377" s="169">
        <v>1080</v>
      </c>
      <c r="L377" s="153">
        <f t="shared" si="108"/>
        <v>0</v>
      </c>
      <c r="M377" s="169"/>
      <c r="N377" s="169"/>
      <c r="O377" s="169"/>
      <c r="P377" s="398"/>
    </row>
    <row r="378" spans="1:16" s="6" customFormat="1" ht="12" customHeight="1">
      <c r="A378" s="666"/>
      <c r="B378" s="22" t="s">
        <v>566</v>
      </c>
      <c r="C378" s="23" t="s">
        <v>717</v>
      </c>
      <c r="D378" s="153">
        <f t="shared" si="103"/>
        <v>218</v>
      </c>
      <c r="E378" s="153">
        <f t="shared" si="104"/>
        <v>0</v>
      </c>
      <c r="F378" s="153">
        <f t="shared" si="105"/>
        <v>218</v>
      </c>
      <c r="G378" s="153">
        <f t="shared" si="106"/>
        <v>218</v>
      </c>
      <c r="H378" s="153">
        <f t="shared" si="107"/>
        <v>0</v>
      </c>
      <c r="I378" s="169"/>
      <c r="J378" s="169"/>
      <c r="K378" s="169"/>
      <c r="L378" s="153">
        <f t="shared" si="108"/>
        <v>218</v>
      </c>
      <c r="M378" s="169"/>
      <c r="N378" s="169"/>
      <c r="O378" s="169"/>
      <c r="P378" s="398">
        <v>218</v>
      </c>
    </row>
    <row r="379" spans="1:16" s="6" customFormat="1" ht="12" customHeight="1">
      <c r="A379" s="666"/>
      <c r="B379" s="22" t="s">
        <v>566</v>
      </c>
      <c r="C379" s="23" t="s">
        <v>167</v>
      </c>
      <c r="D379" s="153">
        <f t="shared" si="103"/>
        <v>12</v>
      </c>
      <c r="E379" s="153">
        <f t="shared" si="104"/>
        <v>12</v>
      </c>
      <c r="F379" s="153">
        <f t="shared" si="105"/>
        <v>0</v>
      </c>
      <c r="G379" s="153">
        <f t="shared" si="106"/>
        <v>12</v>
      </c>
      <c r="H379" s="153">
        <f t="shared" si="107"/>
        <v>12</v>
      </c>
      <c r="I379" s="169"/>
      <c r="J379" s="169"/>
      <c r="K379" s="169">
        <v>12</v>
      </c>
      <c r="L379" s="153">
        <f t="shared" si="108"/>
        <v>0</v>
      </c>
      <c r="M379" s="169"/>
      <c r="N379" s="169"/>
      <c r="O379" s="169"/>
      <c r="P379" s="398"/>
    </row>
    <row r="380" spans="1:16" s="6" customFormat="1" ht="12" customHeight="1">
      <c r="A380" s="666"/>
      <c r="B380" s="22" t="s">
        <v>308</v>
      </c>
      <c r="C380" s="23" t="s">
        <v>718</v>
      </c>
      <c r="D380" s="153">
        <f t="shared" si="103"/>
        <v>1947</v>
      </c>
      <c r="E380" s="153">
        <f t="shared" si="104"/>
        <v>0</v>
      </c>
      <c r="F380" s="153">
        <f t="shared" si="105"/>
        <v>1947</v>
      </c>
      <c r="G380" s="153">
        <f t="shared" si="106"/>
        <v>1947</v>
      </c>
      <c r="H380" s="153">
        <f t="shared" si="107"/>
        <v>0</v>
      </c>
      <c r="I380" s="169"/>
      <c r="J380" s="169"/>
      <c r="K380" s="169"/>
      <c r="L380" s="153">
        <f t="shared" si="108"/>
        <v>1947</v>
      </c>
      <c r="M380" s="169"/>
      <c r="N380" s="169"/>
      <c r="O380" s="169"/>
      <c r="P380" s="398">
        <v>1947</v>
      </c>
    </row>
    <row r="381" spans="1:16" s="6" customFormat="1" ht="12" customHeight="1">
      <c r="A381" s="666"/>
      <c r="B381" s="22" t="s">
        <v>308</v>
      </c>
      <c r="C381" s="23" t="s">
        <v>196</v>
      </c>
      <c r="D381" s="153">
        <f t="shared" si="103"/>
        <v>103</v>
      </c>
      <c r="E381" s="153">
        <f t="shared" si="104"/>
        <v>103</v>
      </c>
      <c r="F381" s="153">
        <f t="shared" si="105"/>
        <v>0</v>
      </c>
      <c r="G381" s="153">
        <f t="shared" si="106"/>
        <v>103</v>
      </c>
      <c r="H381" s="153">
        <f t="shared" si="107"/>
        <v>103</v>
      </c>
      <c r="I381" s="169"/>
      <c r="J381" s="169"/>
      <c r="K381" s="169">
        <v>103</v>
      </c>
      <c r="L381" s="153">
        <f t="shared" si="108"/>
        <v>0</v>
      </c>
      <c r="M381" s="169"/>
      <c r="N381" s="169"/>
      <c r="O381" s="169"/>
      <c r="P381" s="398"/>
    </row>
    <row r="382" spans="1:16" s="6" customFormat="1" ht="12" customHeight="1">
      <c r="A382" s="658" t="s">
        <v>946</v>
      </c>
      <c r="B382" s="659" t="s">
        <v>934</v>
      </c>
      <c r="C382" s="659"/>
      <c r="D382" s="659"/>
      <c r="E382" s="659"/>
      <c r="F382" s="659"/>
      <c r="G382" s="659"/>
      <c r="H382" s="659"/>
      <c r="I382" s="659"/>
      <c r="J382" s="659"/>
      <c r="K382" s="659"/>
      <c r="L382" s="659"/>
      <c r="M382" s="659"/>
      <c r="N382" s="659"/>
      <c r="O382" s="659"/>
      <c r="P382" s="660"/>
    </row>
    <row r="383" spans="1:16" s="6" customFormat="1" ht="12" customHeight="1">
      <c r="A383" s="658"/>
      <c r="B383" s="656" t="s">
        <v>936</v>
      </c>
      <c r="C383" s="656"/>
      <c r="D383" s="656"/>
      <c r="E383" s="656"/>
      <c r="F383" s="656"/>
      <c r="G383" s="656"/>
      <c r="H383" s="656"/>
      <c r="I383" s="656"/>
      <c r="J383" s="656"/>
      <c r="K383" s="656"/>
      <c r="L383" s="656"/>
      <c r="M383" s="656"/>
      <c r="N383" s="656"/>
      <c r="O383" s="656"/>
      <c r="P383" s="657"/>
    </row>
    <row r="384" spans="1:16" s="6" customFormat="1" ht="12" customHeight="1">
      <c r="A384" s="658"/>
      <c r="B384" s="656" t="s">
        <v>938</v>
      </c>
      <c r="C384" s="656"/>
      <c r="D384" s="656"/>
      <c r="E384" s="656"/>
      <c r="F384" s="656"/>
      <c r="G384" s="656"/>
      <c r="H384" s="656"/>
      <c r="I384" s="656"/>
      <c r="J384" s="656"/>
      <c r="K384" s="656"/>
      <c r="L384" s="656"/>
      <c r="M384" s="656"/>
      <c r="N384" s="656"/>
      <c r="O384" s="656"/>
      <c r="P384" s="657"/>
    </row>
    <row r="385" spans="1:16" s="6" customFormat="1" ht="12" customHeight="1">
      <c r="A385" s="658"/>
      <c r="B385" s="664" t="s">
        <v>944</v>
      </c>
      <c r="C385" s="664"/>
      <c r="D385" s="664"/>
      <c r="E385" s="664"/>
      <c r="F385" s="664"/>
      <c r="G385" s="664"/>
      <c r="H385" s="664"/>
      <c r="I385" s="664"/>
      <c r="J385" s="664"/>
      <c r="K385" s="664"/>
      <c r="L385" s="664"/>
      <c r="M385" s="664"/>
      <c r="N385" s="664"/>
      <c r="O385" s="664"/>
      <c r="P385" s="665"/>
    </row>
    <row r="386" spans="1:16" s="6" customFormat="1" ht="12" customHeight="1">
      <c r="A386" s="658"/>
      <c r="B386" s="656" t="s">
        <v>64</v>
      </c>
      <c r="C386" s="656"/>
      <c r="D386" s="656"/>
      <c r="E386" s="656"/>
      <c r="F386" s="656"/>
      <c r="G386" s="656"/>
      <c r="H386" s="656"/>
      <c r="I386" s="656"/>
      <c r="J386" s="656"/>
      <c r="K386" s="656"/>
      <c r="L386" s="656"/>
      <c r="M386" s="656"/>
      <c r="N386" s="656"/>
      <c r="O386" s="656"/>
      <c r="P386" s="657"/>
    </row>
    <row r="387" spans="1:16" s="6" customFormat="1" ht="16.5" customHeight="1">
      <c r="A387" s="658"/>
      <c r="B387" s="419" t="s">
        <v>780</v>
      </c>
      <c r="C387" s="420" t="s">
        <v>160</v>
      </c>
      <c r="D387" s="421">
        <f aca="true" t="shared" si="109" ref="D387:P387">D388+D405</f>
        <v>243150</v>
      </c>
      <c r="E387" s="421">
        <f t="shared" si="109"/>
        <v>36472</v>
      </c>
      <c r="F387" s="421">
        <f t="shared" si="109"/>
        <v>206678</v>
      </c>
      <c r="G387" s="421">
        <f t="shared" si="109"/>
        <v>128899</v>
      </c>
      <c r="H387" s="421">
        <f t="shared" si="109"/>
        <v>19334</v>
      </c>
      <c r="I387" s="421">
        <f t="shared" si="109"/>
        <v>0</v>
      </c>
      <c r="J387" s="421">
        <f t="shared" si="109"/>
        <v>0</v>
      </c>
      <c r="K387" s="421">
        <f t="shared" si="109"/>
        <v>19334</v>
      </c>
      <c r="L387" s="421">
        <f t="shared" si="109"/>
        <v>109565</v>
      </c>
      <c r="M387" s="421">
        <f t="shared" si="109"/>
        <v>0</v>
      </c>
      <c r="N387" s="421">
        <f t="shared" si="109"/>
        <v>0</v>
      </c>
      <c r="O387" s="421">
        <f t="shared" si="109"/>
        <v>0</v>
      </c>
      <c r="P387" s="422">
        <f t="shared" si="109"/>
        <v>109565</v>
      </c>
    </row>
    <row r="388" spans="1:16" s="6" customFormat="1" ht="12" customHeight="1">
      <c r="A388" s="658"/>
      <c r="B388" s="423">
        <v>2010</v>
      </c>
      <c r="C388" s="378"/>
      <c r="D388" s="369">
        <f aca="true" t="shared" si="110" ref="D388:P388">SUM(D389:D404)</f>
        <v>128899</v>
      </c>
      <c r="E388" s="369">
        <f t="shared" si="110"/>
        <v>19334</v>
      </c>
      <c r="F388" s="369">
        <f t="shared" si="110"/>
        <v>109565</v>
      </c>
      <c r="G388" s="369">
        <f t="shared" si="110"/>
        <v>128899</v>
      </c>
      <c r="H388" s="369">
        <f t="shared" si="110"/>
        <v>19334</v>
      </c>
      <c r="I388" s="369">
        <f t="shared" si="110"/>
        <v>0</v>
      </c>
      <c r="J388" s="369">
        <f t="shared" si="110"/>
        <v>0</v>
      </c>
      <c r="K388" s="369">
        <f t="shared" si="110"/>
        <v>19334</v>
      </c>
      <c r="L388" s="369">
        <f t="shared" si="110"/>
        <v>109565</v>
      </c>
      <c r="M388" s="369">
        <f t="shared" si="110"/>
        <v>0</v>
      </c>
      <c r="N388" s="369">
        <f t="shared" si="110"/>
        <v>0</v>
      </c>
      <c r="O388" s="369">
        <f t="shared" si="110"/>
        <v>0</v>
      </c>
      <c r="P388" s="379">
        <f t="shared" si="110"/>
        <v>109565</v>
      </c>
    </row>
    <row r="389" spans="1:16" s="6" customFormat="1" ht="12" customHeight="1">
      <c r="A389" s="658"/>
      <c r="B389" s="22" t="s">
        <v>604</v>
      </c>
      <c r="C389" s="293" t="s">
        <v>719</v>
      </c>
      <c r="D389" s="153">
        <f>E389+F389</f>
        <v>41870</v>
      </c>
      <c r="E389" s="153">
        <f>H389</f>
        <v>0</v>
      </c>
      <c r="F389" s="153">
        <f>L389</f>
        <v>41870</v>
      </c>
      <c r="G389" s="153">
        <f>H389+L389</f>
        <v>41870</v>
      </c>
      <c r="H389" s="153">
        <f>K389</f>
        <v>0</v>
      </c>
      <c r="I389" s="169"/>
      <c r="J389" s="169"/>
      <c r="K389" s="169"/>
      <c r="L389" s="153">
        <f>P389</f>
        <v>41870</v>
      </c>
      <c r="M389" s="169"/>
      <c r="N389" s="169"/>
      <c r="O389" s="169"/>
      <c r="P389" s="398">
        <v>41870</v>
      </c>
    </row>
    <row r="390" spans="1:16" s="6" customFormat="1" ht="12" customHeight="1">
      <c r="A390" s="658"/>
      <c r="B390" s="22" t="s">
        <v>604</v>
      </c>
      <c r="C390" s="293" t="s">
        <v>161</v>
      </c>
      <c r="D390" s="153">
        <f aca="true" t="shared" si="111" ref="D390:D404">E390+F390</f>
        <v>7390</v>
      </c>
      <c r="E390" s="153">
        <f aca="true" t="shared" si="112" ref="E390:E404">H390</f>
        <v>7390</v>
      </c>
      <c r="F390" s="153">
        <f aca="true" t="shared" si="113" ref="F390:F404">L390</f>
        <v>0</v>
      </c>
      <c r="G390" s="153">
        <f aca="true" t="shared" si="114" ref="G390:G404">H390+L390</f>
        <v>7390</v>
      </c>
      <c r="H390" s="153">
        <f aca="true" t="shared" si="115" ref="H390:H404">K390</f>
        <v>7390</v>
      </c>
      <c r="I390" s="169"/>
      <c r="J390" s="169"/>
      <c r="K390" s="169">
        <v>7390</v>
      </c>
      <c r="L390" s="153">
        <f aca="true" t="shared" si="116" ref="L390:L404">P390</f>
        <v>0</v>
      </c>
      <c r="M390" s="169"/>
      <c r="N390" s="169"/>
      <c r="O390" s="169"/>
      <c r="P390" s="398"/>
    </row>
    <row r="391" spans="1:16" s="6" customFormat="1" ht="12" customHeight="1">
      <c r="A391" s="658"/>
      <c r="B391" s="22" t="s">
        <v>419</v>
      </c>
      <c r="C391" s="23" t="s">
        <v>711</v>
      </c>
      <c r="D391" s="153">
        <f t="shared" si="111"/>
        <v>9052</v>
      </c>
      <c r="E391" s="153">
        <f t="shared" si="112"/>
        <v>0</v>
      </c>
      <c r="F391" s="153">
        <f t="shared" si="113"/>
        <v>9052</v>
      </c>
      <c r="G391" s="153">
        <f t="shared" si="114"/>
        <v>9052</v>
      </c>
      <c r="H391" s="153">
        <f t="shared" si="115"/>
        <v>0</v>
      </c>
      <c r="I391" s="169"/>
      <c r="J391" s="169"/>
      <c r="K391" s="169"/>
      <c r="L391" s="153">
        <f t="shared" si="116"/>
        <v>9052</v>
      </c>
      <c r="M391" s="169"/>
      <c r="N391" s="169"/>
      <c r="O391" s="169"/>
      <c r="P391" s="398">
        <v>9052</v>
      </c>
    </row>
    <row r="392" spans="1:16" s="6" customFormat="1" ht="12" customHeight="1">
      <c r="A392" s="658"/>
      <c r="B392" s="22" t="s">
        <v>419</v>
      </c>
      <c r="C392" s="23" t="s">
        <v>162</v>
      </c>
      <c r="D392" s="153">
        <f t="shared" si="111"/>
        <v>1597</v>
      </c>
      <c r="E392" s="153">
        <f t="shared" si="112"/>
        <v>1597</v>
      </c>
      <c r="F392" s="153">
        <f t="shared" si="113"/>
        <v>0</v>
      </c>
      <c r="G392" s="153">
        <f t="shared" si="114"/>
        <v>1597</v>
      </c>
      <c r="H392" s="153">
        <f t="shared" si="115"/>
        <v>1597</v>
      </c>
      <c r="I392" s="169"/>
      <c r="J392" s="169"/>
      <c r="K392" s="169">
        <v>1597</v>
      </c>
      <c r="L392" s="153">
        <f t="shared" si="116"/>
        <v>0</v>
      </c>
      <c r="M392" s="169"/>
      <c r="N392" s="169"/>
      <c r="O392" s="169"/>
      <c r="P392" s="398"/>
    </row>
    <row r="393" spans="1:16" s="6" customFormat="1" ht="12" customHeight="1">
      <c r="A393" s="658"/>
      <c r="B393" s="22" t="s">
        <v>349</v>
      </c>
      <c r="C393" s="23" t="s">
        <v>712</v>
      </c>
      <c r="D393" s="153">
        <f t="shared" si="111"/>
        <v>1450</v>
      </c>
      <c r="E393" s="153">
        <f t="shared" si="112"/>
        <v>0</v>
      </c>
      <c r="F393" s="153">
        <f t="shared" si="113"/>
        <v>1450</v>
      </c>
      <c r="G393" s="153">
        <f t="shared" si="114"/>
        <v>1450</v>
      </c>
      <c r="H393" s="153">
        <f t="shared" si="115"/>
        <v>0</v>
      </c>
      <c r="I393" s="169"/>
      <c r="J393" s="169"/>
      <c r="K393" s="169"/>
      <c r="L393" s="153">
        <f t="shared" si="116"/>
        <v>1450</v>
      </c>
      <c r="M393" s="169"/>
      <c r="N393" s="169"/>
      <c r="O393" s="169"/>
      <c r="P393" s="398">
        <v>1450</v>
      </c>
    </row>
    <row r="394" spans="1:16" s="6" customFormat="1" ht="12" customHeight="1">
      <c r="A394" s="658"/>
      <c r="B394" s="22" t="s">
        <v>349</v>
      </c>
      <c r="C394" s="23" t="s">
        <v>163</v>
      </c>
      <c r="D394" s="153">
        <f t="shared" si="111"/>
        <v>256</v>
      </c>
      <c r="E394" s="153">
        <f t="shared" si="112"/>
        <v>256</v>
      </c>
      <c r="F394" s="153">
        <f t="shared" si="113"/>
        <v>0</v>
      </c>
      <c r="G394" s="153">
        <f t="shared" si="114"/>
        <v>256</v>
      </c>
      <c r="H394" s="153">
        <f t="shared" si="115"/>
        <v>256</v>
      </c>
      <c r="I394" s="169"/>
      <c r="J394" s="169"/>
      <c r="K394" s="169">
        <v>256</v>
      </c>
      <c r="L394" s="153">
        <f t="shared" si="116"/>
        <v>0</v>
      </c>
      <c r="M394" s="169"/>
      <c r="N394" s="169"/>
      <c r="O394" s="169"/>
      <c r="P394" s="398"/>
    </row>
    <row r="395" spans="1:16" s="6" customFormat="1" ht="12" customHeight="1">
      <c r="A395" s="658"/>
      <c r="B395" s="22" t="s">
        <v>604</v>
      </c>
      <c r="C395" s="23" t="s">
        <v>713</v>
      </c>
      <c r="D395" s="153">
        <f t="shared" si="111"/>
        <v>23107</v>
      </c>
      <c r="E395" s="153">
        <f t="shared" si="112"/>
        <v>0</v>
      </c>
      <c r="F395" s="153">
        <f t="shared" si="113"/>
        <v>23107</v>
      </c>
      <c r="G395" s="153">
        <f t="shared" si="114"/>
        <v>23107</v>
      </c>
      <c r="H395" s="153">
        <f t="shared" si="115"/>
        <v>0</v>
      </c>
      <c r="I395" s="169"/>
      <c r="J395" s="169"/>
      <c r="K395" s="169"/>
      <c r="L395" s="153">
        <f t="shared" si="116"/>
        <v>23107</v>
      </c>
      <c r="M395" s="169"/>
      <c r="N395" s="169"/>
      <c r="O395" s="169"/>
      <c r="P395" s="398">
        <v>23107</v>
      </c>
    </row>
    <row r="396" spans="1:16" s="6" customFormat="1" ht="12" customHeight="1">
      <c r="A396" s="658"/>
      <c r="B396" s="22" t="s">
        <v>604</v>
      </c>
      <c r="C396" s="23" t="s">
        <v>164</v>
      </c>
      <c r="D396" s="153">
        <f t="shared" si="111"/>
        <v>4077</v>
      </c>
      <c r="E396" s="153">
        <f t="shared" si="112"/>
        <v>4077</v>
      </c>
      <c r="F396" s="153">
        <f t="shared" si="113"/>
        <v>0</v>
      </c>
      <c r="G396" s="153">
        <f t="shared" si="114"/>
        <v>4077</v>
      </c>
      <c r="H396" s="153">
        <f t="shared" si="115"/>
        <v>4077</v>
      </c>
      <c r="I396" s="169"/>
      <c r="J396" s="169"/>
      <c r="K396" s="169">
        <v>4077</v>
      </c>
      <c r="L396" s="153">
        <f t="shared" si="116"/>
        <v>0</v>
      </c>
      <c r="M396" s="169"/>
      <c r="N396" s="169"/>
      <c r="O396" s="169"/>
      <c r="P396" s="398"/>
    </row>
    <row r="397" spans="1:16" s="6" customFormat="1" ht="12" customHeight="1">
      <c r="A397" s="658"/>
      <c r="B397" s="22" t="s">
        <v>351</v>
      </c>
      <c r="C397" s="23" t="s">
        <v>714</v>
      </c>
      <c r="D397" s="153">
        <f t="shared" si="111"/>
        <v>8016</v>
      </c>
      <c r="E397" s="153">
        <f t="shared" si="112"/>
        <v>0</v>
      </c>
      <c r="F397" s="153">
        <f t="shared" si="113"/>
        <v>8016</v>
      </c>
      <c r="G397" s="153">
        <f t="shared" si="114"/>
        <v>8016</v>
      </c>
      <c r="H397" s="153">
        <f t="shared" si="115"/>
        <v>0</v>
      </c>
      <c r="I397" s="169"/>
      <c r="J397" s="169"/>
      <c r="K397" s="169"/>
      <c r="L397" s="153">
        <f t="shared" si="116"/>
        <v>8016</v>
      </c>
      <c r="M397" s="169"/>
      <c r="N397" s="169"/>
      <c r="O397" s="169"/>
      <c r="P397" s="398">
        <v>8016</v>
      </c>
    </row>
    <row r="398" spans="1:16" s="6" customFormat="1" ht="12" customHeight="1">
      <c r="A398" s="658"/>
      <c r="B398" s="22" t="s">
        <v>351</v>
      </c>
      <c r="C398" s="23" t="s">
        <v>165</v>
      </c>
      <c r="D398" s="153">
        <f t="shared" si="111"/>
        <v>1415</v>
      </c>
      <c r="E398" s="153">
        <f t="shared" si="112"/>
        <v>1415</v>
      </c>
      <c r="F398" s="153">
        <f t="shared" si="113"/>
        <v>0</v>
      </c>
      <c r="G398" s="153">
        <f t="shared" si="114"/>
        <v>1415</v>
      </c>
      <c r="H398" s="153">
        <f t="shared" si="115"/>
        <v>1415</v>
      </c>
      <c r="I398" s="169"/>
      <c r="J398" s="169"/>
      <c r="K398" s="169">
        <v>1415</v>
      </c>
      <c r="L398" s="153">
        <f t="shared" si="116"/>
        <v>0</v>
      </c>
      <c r="M398" s="169"/>
      <c r="N398" s="169"/>
      <c r="O398" s="169"/>
      <c r="P398" s="398"/>
    </row>
    <row r="399" spans="1:16" s="6" customFormat="1" ht="12" customHeight="1">
      <c r="A399" s="658"/>
      <c r="B399" s="22" t="s">
        <v>443</v>
      </c>
      <c r="C399" s="23" t="s">
        <v>716</v>
      </c>
      <c r="D399" s="153">
        <f t="shared" si="111"/>
        <v>17484</v>
      </c>
      <c r="E399" s="153">
        <f t="shared" si="112"/>
        <v>0</v>
      </c>
      <c r="F399" s="153">
        <f t="shared" si="113"/>
        <v>17484</v>
      </c>
      <c r="G399" s="153">
        <f t="shared" si="114"/>
        <v>17484</v>
      </c>
      <c r="H399" s="153">
        <f t="shared" si="115"/>
        <v>0</v>
      </c>
      <c r="I399" s="169"/>
      <c r="J399" s="169"/>
      <c r="K399" s="169"/>
      <c r="L399" s="153">
        <f t="shared" si="116"/>
        <v>17484</v>
      </c>
      <c r="M399" s="169"/>
      <c r="N399" s="169"/>
      <c r="O399" s="169"/>
      <c r="P399" s="398">
        <v>17484</v>
      </c>
    </row>
    <row r="400" spans="1:16" s="6" customFormat="1" ht="12" customHeight="1">
      <c r="A400" s="658"/>
      <c r="B400" s="22" t="s">
        <v>443</v>
      </c>
      <c r="C400" s="23" t="s">
        <v>166</v>
      </c>
      <c r="D400" s="153">
        <f t="shared" si="111"/>
        <v>3085</v>
      </c>
      <c r="E400" s="153">
        <f t="shared" si="112"/>
        <v>3085</v>
      </c>
      <c r="F400" s="153">
        <f t="shared" si="113"/>
        <v>0</v>
      </c>
      <c r="G400" s="153">
        <f t="shared" si="114"/>
        <v>3085</v>
      </c>
      <c r="H400" s="153">
        <f t="shared" si="115"/>
        <v>3085</v>
      </c>
      <c r="I400" s="169"/>
      <c r="J400" s="169"/>
      <c r="K400" s="169">
        <v>3085</v>
      </c>
      <c r="L400" s="153">
        <f t="shared" si="116"/>
        <v>0</v>
      </c>
      <c r="M400" s="169"/>
      <c r="N400" s="169"/>
      <c r="O400" s="169"/>
      <c r="P400" s="398"/>
    </row>
    <row r="401" spans="1:16" s="6" customFormat="1" ht="12" customHeight="1">
      <c r="A401" s="658"/>
      <c r="B401" s="22" t="s">
        <v>566</v>
      </c>
      <c r="C401" s="23" t="s">
        <v>717</v>
      </c>
      <c r="D401" s="153">
        <f t="shared" si="111"/>
        <v>638</v>
      </c>
      <c r="E401" s="153">
        <f t="shared" si="112"/>
        <v>0</v>
      </c>
      <c r="F401" s="153">
        <f t="shared" si="113"/>
        <v>638</v>
      </c>
      <c r="G401" s="153">
        <f t="shared" si="114"/>
        <v>638</v>
      </c>
      <c r="H401" s="153">
        <f t="shared" si="115"/>
        <v>0</v>
      </c>
      <c r="I401" s="169"/>
      <c r="J401" s="169"/>
      <c r="K401" s="169"/>
      <c r="L401" s="153">
        <f t="shared" si="116"/>
        <v>638</v>
      </c>
      <c r="M401" s="169"/>
      <c r="N401" s="169"/>
      <c r="O401" s="169"/>
      <c r="P401" s="398">
        <v>638</v>
      </c>
    </row>
    <row r="402" spans="1:16" s="6" customFormat="1" ht="12" customHeight="1">
      <c r="A402" s="658"/>
      <c r="B402" s="22" t="s">
        <v>566</v>
      </c>
      <c r="C402" s="23" t="s">
        <v>167</v>
      </c>
      <c r="D402" s="153">
        <f t="shared" si="111"/>
        <v>112</v>
      </c>
      <c r="E402" s="153">
        <f t="shared" si="112"/>
        <v>112</v>
      </c>
      <c r="F402" s="153">
        <f t="shared" si="113"/>
        <v>0</v>
      </c>
      <c r="G402" s="153">
        <f t="shared" si="114"/>
        <v>112</v>
      </c>
      <c r="H402" s="153">
        <f t="shared" si="115"/>
        <v>112</v>
      </c>
      <c r="I402" s="169"/>
      <c r="J402" s="169"/>
      <c r="K402" s="169">
        <v>112</v>
      </c>
      <c r="L402" s="153">
        <f t="shared" si="116"/>
        <v>0</v>
      </c>
      <c r="M402" s="169"/>
      <c r="N402" s="169"/>
      <c r="O402" s="169"/>
      <c r="P402" s="398"/>
    </row>
    <row r="403" spans="1:16" s="6" customFormat="1" ht="12" customHeight="1">
      <c r="A403" s="658"/>
      <c r="B403" s="22" t="s">
        <v>308</v>
      </c>
      <c r="C403" s="23" t="s">
        <v>718</v>
      </c>
      <c r="D403" s="153">
        <f t="shared" si="111"/>
        <v>7948</v>
      </c>
      <c r="E403" s="153">
        <f t="shared" si="112"/>
        <v>0</v>
      </c>
      <c r="F403" s="153">
        <f t="shared" si="113"/>
        <v>7948</v>
      </c>
      <c r="G403" s="153">
        <f t="shared" si="114"/>
        <v>7948</v>
      </c>
      <c r="H403" s="153">
        <f t="shared" si="115"/>
        <v>0</v>
      </c>
      <c r="I403" s="169"/>
      <c r="J403" s="169"/>
      <c r="K403" s="169"/>
      <c r="L403" s="153">
        <f t="shared" si="116"/>
        <v>7948</v>
      </c>
      <c r="M403" s="169"/>
      <c r="N403" s="169"/>
      <c r="O403" s="169"/>
      <c r="P403" s="398">
        <v>7948</v>
      </c>
    </row>
    <row r="404" spans="1:16" s="6" customFormat="1" ht="12" customHeight="1">
      <c r="A404" s="658"/>
      <c r="B404" s="22" t="s">
        <v>308</v>
      </c>
      <c r="C404" s="23" t="s">
        <v>196</v>
      </c>
      <c r="D404" s="153">
        <f t="shared" si="111"/>
        <v>1402</v>
      </c>
      <c r="E404" s="153">
        <f t="shared" si="112"/>
        <v>1402</v>
      </c>
      <c r="F404" s="153">
        <f t="shared" si="113"/>
        <v>0</v>
      </c>
      <c r="G404" s="153">
        <f t="shared" si="114"/>
        <v>1402</v>
      </c>
      <c r="H404" s="153">
        <f t="shared" si="115"/>
        <v>1402</v>
      </c>
      <c r="I404" s="169"/>
      <c r="J404" s="169"/>
      <c r="K404" s="169">
        <v>1402</v>
      </c>
      <c r="L404" s="153">
        <f t="shared" si="116"/>
        <v>0</v>
      </c>
      <c r="M404" s="169"/>
      <c r="N404" s="169"/>
      <c r="O404" s="169"/>
      <c r="P404" s="398"/>
    </row>
    <row r="405" spans="1:16" s="6" customFormat="1" ht="12" customHeight="1">
      <c r="A405" s="658"/>
      <c r="B405" s="366">
        <v>2011</v>
      </c>
      <c r="C405" s="23"/>
      <c r="D405" s="153">
        <f>E405+F405</f>
        <v>114251</v>
      </c>
      <c r="E405" s="153">
        <v>17138</v>
      </c>
      <c r="F405" s="153">
        <v>97113</v>
      </c>
      <c r="G405" s="153"/>
      <c r="H405" s="153"/>
      <c r="I405" s="169"/>
      <c r="J405" s="169"/>
      <c r="K405" s="169"/>
      <c r="L405" s="153"/>
      <c r="M405" s="169"/>
      <c r="N405" s="169"/>
      <c r="O405" s="169"/>
      <c r="P405" s="398"/>
    </row>
    <row r="406" spans="1:16" s="6" customFormat="1" ht="12" customHeight="1">
      <c r="A406" s="661" t="s">
        <v>947</v>
      </c>
      <c r="B406" s="659" t="s">
        <v>934</v>
      </c>
      <c r="C406" s="659"/>
      <c r="D406" s="659"/>
      <c r="E406" s="659"/>
      <c r="F406" s="659"/>
      <c r="G406" s="659"/>
      <c r="H406" s="659"/>
      <c r="I406" s="659"/>
      <c r="J406" s="659"/>
      <c r="K406" s="659"/>
      <c r="L406" s="659"/>
      <c r="M406" s="659"/>
      <c r="N406" s="659"/>
      <c r="O406" s="659"/>
      <c r="P406" s="660"/>
    </row>
    <row r="407" spans="1:16" s="6" customFormat="1" ht="12" customHeight="1">
      <c r="A407" s="662"/>
      <c r="B407" s="656" t="s">
        <v>936</v>
      </c>
      <c r="C407" s="656"/>
      <c r="D407" s="656"/>
      <c r="E407" s="656"/>
      <c r="F407" s="656"/>
      <c r="G407" s="656"/>
      <c r="H407" s="656"/>
      <c r="I407" s="656"/>
      <c r="J407" s="656"/>
      <c r="K407" s="656"/>
      <c r="L407" s="656"/>
      <c r="M407" s="656"/>
      <c r="N407" s="656"/>
      <c r="O407" s="656"/>
      <c r="P407" s="657"/>
    </row>
    <row r="408" spans="1:16" s="6" customFormat="1" ht="12" customHeight="1">
      <c r="A408" s="662"/>
      <c r="B408" s="656" t="s">
        <v>938</v>
      </c>
      <c r="C408" s="656"/>
      <c r="D408" s="656"/>
      <c r="E408" s="656"/>
      <c r="F408" s="656"/>
      <c r="G408" s="656"/>
      <c r="H408" s="656"/>
      <c r="I408" s="656"/>
      <c r="J408" s="656"/>
      <c r="K408" s="656"/>
      <c r="L408" s="656"/>
      <c r="M408" s="656"/>
      <c r="N408" s="656"/>
      <c r="O408" s="656"/>
      <c r="P408" s="657"/>
    </row>
    <row r="409" spans="1:16" s="6" customFormat="1" ht="12" customHeight="1">
      <c r="A409" s="662"/>
      <c r="B409" s="664" t="s">
        <v>945</v>
      </c>
      <c r="C409" s="664"/>
      <c r="D409" s="664"/>
      <c r="E409" s="664"/>
      <c r="F409" s="664"/>
      <c r="G409" s="664"/>
      <c r="H409" s="664"/>
      <c r="I409" s="664"/>
      <c r="J409" s="664"/>
      <c r="K409" s="664"/>
      <c r="L409" s="664"/>
      <c r="M409" s="664"/>
      <c r="N409" s="664"/>
      <c r="O409" s="664"/>
      <c r="P409" s="665"/>
    </row>
    <row r="410" spans="1:16" s="6" customFormat="1" ht="12" customHeight="1">
      <c r="A410" s="662"/>
      <c r="B410" s="656" t="s">
        <v>64</v>
      </c>
      <c r="C410" s="656"/>
      <c r="D410" s="656"/>
      <c r="E410" s="656"/>
      <c r="F410" s="656"/>
      <c r="G410" s="656"/>
      <c r="H410" s="656"/>
      <c r="I410" s="656"/>
      <c r="J410" s="656"/>
      <c r="K410" s="656"/>
      <c r="L410" s="656"/>
      <c r="M410" s="656"/>
      <c r="N410" s="656"/>
      <c r="O410" s="656"/>
      <c r="P410" s="657"/>
    </row>
    <row r="411" spans="1:16" s="6" customFormat="1" ht="15.75" customHeight="1">
      <c r="A411" s="662"/>
      <c r="B411" s="419" t="s">
        <v>780</v>
      </c>
      <c r="C411" s="420" t="s">
        <v>160</v>
      </c>
      <c r="D411" s="421">
        <f>D412+D429</f>
        <v>633344</v>
      </c>
      <c r="E411" s="421">
        <f aca="true" t="shared" si="117" ref="E411:P411">E412+E429</f>
        <v>95004</v>
      </c>
      <c r="F411" s="421">
        <f t="shared" si="117"/>
        <v>538340</v>
      </c>
      <c r="G411" s="421">
        <f t="shared" si="117"/>
        <v>207566</v>
      </c>
      <c r="H411" s="421">
        <f t="shared" si="117"/>
        <v>31137</v>
      </c>
      <c r="I411" s="421">
        <f t="shared" si="117"/>
        <v>0</v>
      </c>
      <c r="J411" s="421">
        <f t="shared" si="117"/>
        <v>0</v>
      </c>
      <c r="K411" s="421">
        <f t="shared" si="117"/>
        <v>31137</v>
      </c>
      <c r="L411" s="421">
        <f t="shared" si="117"/>
        <v>176429</v>
      </c>
      <c r="M411" s="421">
        <f t="shared" si="117"/>
        <v>0</v>
      </c>
      <c r="N411" s="421">
        <f t="shared" si="117"/>
        <v>0</v>
      </c>
      <c r="O411" s="421">
        <f t="shared" si="117"/>
        <v>0</v>
      </c>
      <c r="P411" s="422">
        <f t="shared" si="117"/>
        <v>176429</v>
      </c>
    </row>
    <row r="412" spans="1:16" s="6" customFormat="1" ht="15.75" customHeight="1">
      <c r="A412" s="662"/>
      <c r="B412" s="423">
        <v>2010</v>
      </c>
      <c r="C412" s="378"/>
      <c r="D412" s="369">
        <f>SUM(D413:D428)</f>
        <v>207566</v>
      </c>
      <c r="E412" s="369">
        <f aca="true" t="shared" si="118" ref="E412:P412">SUM(E413:E428)</f>
        <v>31137</v>
      </c>
      <c r="F412" s="369">
        <f t="shared" si="118"/>
        <v>176429</v>
      </c>
      <c r="G412" s="369">
        <f t="shared" si="118"/>
        <v>207566</v>
      </c>
      <c r="H412" s="369">
        <f t="shared" si="118"/>
        <v>31137</v>
      </c>
      <c r="I412" s="369">
        <f t="shared" si="118"/>
        <v>0</v>
      </c>
      <c r="J412" s="369">
        <f t="shared" si="118"/>
        <v>0</v>
      </c>
      <c r="K412" s="369">
        <f t="shared" si="118"/>
        <v>31137</v>
      </c>
      <c r="L412" s="369">
        <f t="shared" si="118"/>
        <v>176429</v>
      </c>
      <c r="M412" s="369">
        <f t="shared" si="118"/>
        <v>0</v>
      </c>
      <c r="N412" s="369">
        <f t="shared" si="118"/>
        <v>0</v>
      </c>
      <c r="O412" s="369">
        <f t="shared" si="118"/>
        <v>0</v>
      </c>
      <c r="P412" s="379">
        <f t="shared" si="118"/>
        <v>176429</v>
      </c>
    </row>
    <row r="413" spans="1:16" s="6" customFormat="1" ht="12" customHeight="1">
      <c r="A413" s="662"/>
      <c r="B413" s="23" t="s">
        <v>537</v>
      </c>
      <c r="C413" s="293" t="s">
        <v>721</v>
      </c>
      <c r="D413" s="153">
        <f>E413+F413</f>
        <v>25780</v>
      </c>
      <c r="E413" s="153">
        <f>H413</f>
        <v>0</v>
      </c>
      <c r="F413" s="153">
        <f>L413</f>
        <v>25780</v>
      </c>
      <c r="G413" s="153">
        <f>H413+L413</f>
        <v>25780</v>
      </c>
      <c r="H413" s="153">
        <f>K413</f>
        <v>0</v>
      </c>
      <c r="I413" s="169"/>
      <c r="J413" s="169"/>
      <c r="K413" s="169"/>
      <c r="L413" s="153">
        <f>P413</f>
        <v>25780</v>
      </c>
      <c r="M413" s="169"/>
      <c r="N413" s="169"/>
      <c r="O413" s="169"/>
      <c r="P413" s="398">
        <v>25780</v>
      </c>
    </row>
    <row r="414" spans="1:16" s="6" customFormat="1" ht="12" customHeight="1">
      <c r="A414" s="662"/>
      <c r="B414" s="23" t="s">
        <v>537</v>
      </c>
      <c r="C414" s="293" t="s">
        <v>862</v>
      </c>
      <c r="D414" s="153">
        <f aca="true" t="shared" si="119" ref="D414:D429">E414+F414</f>
        <v>4550</v>
      </c>
      <c r="E414" s="153">
        <f aca="true" t="shared" si="120" ref="E414:E428">H414</f>
        <v>4550</v>
      </c>
      <c r="F414" s="153">
        <f aca="true" t="shared" si="121" ref="F414:F428">L414</f>
        <v>0</v>
      </c>
      <c r="G414" s="153">
        <f aca="true" t="shared" si="122" ref="G414:G428">H414+L414</f>
        <v>4550</v>
      </c>
      <c r="H414" s="153">
        <f aca="true" t="shared" si="123" ref="H414:H428">K414</f>
        <v>4550</v>
      </c>
      <c r="I414" s="169"/>
      <c r="J414" s="169"/>
      <c r="K414" s="169">
        <v>4550</v>
      </c>
      <c r="L414" s="153">
        <f aca="true" t="shared" si="124" ref="L414:L428">P414</f>
        <v>0</v>
      </c>
      <c r="M414" s="169"/>
      <c r="N414" s="169"/>
      <c r="O414" s="169"/>
      <c r="P414" s="398"/>
    </row>
    <row r="415" spans="1:16" s="6" customFormat="1" ht="12" customHeight="1">
      <c r="A415" s="662"/>
      <c r="B415" s="22" t="s">
        <v>604</v>
      </c>
      <c r="C415" s="293" t="s">
        <v>719</v>
      </c>
      <c r="D415" s="153">
        <f t="shared" si="119"/>
        <v>0</v>
      </c>
      <c r="E415" s="153">
        <f t="shared" si="120"/>
        <v>0</v>
      </c>
      <c r="F415" s="153">
        <f t="shared" si="121"/>
        <v>0</v>
      </c>
      <c r="G415" s="153">
        <f t="shared" si="122"/>
        <v>0</v>
      </c>
      <c r="H415" s="153">
        <f t="shared" si="123"/>
        <v>0</v>
      </c>
      <c r="I415" s="169"/>
      <c r="J415" s="169"/>
      <c r="K415" s="169"/>
      <c r="L415" s="153">
        <f t="shared" si="124"/>
        <v>0</v>
      </c>
      <c r="M415" s="169"/>
      <c r="N415" s="169"/>
      <c r="O415" s="169"/>
      <c r="P415" s="398">
        <v>0</v>
      </c>
    </row>
    <row r="416" spans="1:16" s="6" customFormat="1" ht="12" customHeight="1">
      <c r="A416" s="662"/>
      <c r="B416" s="22" t="s">
        <v>604</v>
      </c>
      <c r="C416" s="293" t="s">
        <v>161</v>
      </c>
      <c r="D416" s="153">
        <f t="shared" si="119"/>
        <v>0</v>
      </c>
      <c r="E416" s="153">
        <f t="shared" si="120"/>
        <v>0</v>
      </c>
      <c r="F416" s="153">
        <f t="shared" si="121"/>
        <v>0</v>
      </c>
      <c r="G416" s="153">
        <f t="shared" si="122"/>
        <v>0</v>
      </c>
      <c r="H416" s="153">
        <f t="shared" si="123"/>
        <v>0</v>
      </c>
      <c r="I416" s="169"/>
      <c r="J416" s="169"/>
      <c r="K416" s="169">
        <v>0</v>
      </c>
      <c r="L416" s="153">
        <f t="shared" si="124"/>
        <v>0</v>
      </c>
      <c r="M416" s="169"/>
      <c r="N416" s="169"/>
      <c r="O416" s="169"/>
      <c r="P416" s="398"/>
    </row>
    <row r="417" spans="1:16" s="6" customFormat="1" ht="12" customHeight="1">
      <c r="A417" s="662"/>
      <c r="B417" s="22" t="s">
        <v>419</v>
      </c>
      <c r="C417" s="23" t="s">
        <v>711</v>
      </c>
      <c r="D417" s="153">
        <f t="shared" si="119"/>
        <v>12702</v>
      </c>
      <c r="E417" s="153">
        <f t="shared" si="120"/>
        <v>0</v>
      </c>
      <c r="F417" s="153">
        <f t="shared" si="121"/>
        <v>12702</v>
      </c>
      <c r="G417" s="153">
        <f t="shared" si="122"/>
        <v>12702</v>
      </c>
      <c r="H417" s="153">
        <f t="shared" si="123"/>
        <v>0</v>
      </c>
      <c r="I417" s="169"/>
      <c r="J417" s="169"/>
      <c r="K417" s="169"/>
      <c r="L417" s="153">
        <f t="shared" si="124"/>
        <v>12702</v>
      </c>
      <c r="M417" s="169"/>
      <c r="N417" s="169"/>
      <c r="O417" s="169"/>
      <c r="P417" s="398">
        <v>12702</v>
      </c>
    </row>
    <row r="418" spans="1:16" s="6" customFormat="1" ht="12" customHeight="1">
      <c r="A418" s="662"/>
      <c r="B418" s="22" t="s">
        <v>419</v>
      </c>
      <c r="C418" s="23" t="s">
        <v>162</v>
      </c>
      <c r="D418" s="153">
        <f t="shared" si="119"/>
        <v>2242</v>
      </c>
      <c r="E418" s="153">
        <f t="shared" si="120"/>
        <v>2242</v>
      </c>
      <c r="F418" s="153">
        <f t="shared" si="121"/>
        <v>0</v>
      </c>
      <c r="G418" s="153">
        <f t="shared" si="122"/>
        <v>2242</v>
      </c>
      <c r="H418" s="153">
        <f t="shared" si="123"/>
        <v>2242</v>
      </c>
      <c r="I418" s="169"/>
      <c r="J418" s="169"/>
      <c r="K418" s="169">
        <v>2242</v>
      </c>
      <c r="L418" s="153">
        <f t="shared" si="124"/>
        <v>0</v>
      </c>
      <c r="M418" s="169"/>
      <c r="N418" s="169"/>
      <c r="O418" s="169"/>
      <c r="P418" s="398"/>
    </row>
    <row r="419" spans="1:16" s="6" customFormat="1" ht="12" customHeight="1">
      <c r="A419" s="662"/>
      <c r="B419" s="22" t="s">
        <v>349</v>
      </c>
      <c r="C419" s="23" t="s">
        <v>712</v>
      </c>
      <c r="D419" s="153">
        <f t="shared" si="119"/>
        <v>949</v>
      </c>
      <c r="E419" s="153">
        <f t="shared" si="120"/>
        <v>0</v>
      </c>
      <c r="F419" s="153">
        <f t="shared" si="121"/>
        <v>949</v>
      </c>
      <c r="G419" s="153">
        <f t="shared" si="122"/>
        <v>949</v>
      </c>
      <c r="H419" s="153">
        <f t="shared" si="123"/>
        <v>0</v>
      </c>
      <c r="I419" s="169"/>
      <c r="J419" s="169"/>
      <c r="K419" s="169"/>
      <c r="L419" s="153">
        <f t="shared" si="124"/>
        <v>949</v>
      </c>
      <c r="M419" s="169"/>
      <c r="N419" s="169"/>
      <c r="O419" s="169"/>
      <c r="P419" s="398">
        <v>949</v>
      </c>
    </row>
    <row r="420" spans="1:16" s="6" customFormat="1" ht="12" customHeight="1">
      <c r="A420" s="662"/>
      <c r="B420" s="22" t="s">
        <v>349</v>
      </c>
      <c r="C420" s="23" t="s">
        <v>163</v>
      </c>
      <c r="D420" s="153">
        <f t="shared" si="119"/>
        <v>168</v>
      </c>
      <c r="E420" s="153">
        <f t="shared" si="120"/>
        <v>168</v>
      </c>
      <c r="F420" s="153">
        <f t="shared" si="121"/>
        <v>0</v>
      </c>
      <c r="G420" s="153">
        <f t="shared" si="122"/>
        <v>168</v>
      </c>
      <c r="H420" s="153">
        <f t="shared" si="123"/>
        <v>168</v>
      </c>
      <c r="I420" s="169"/>
      <c r="J420" s="169"/>
      <c r="K420" s="169">
        <v>168</v>
      </c>
      <c r="L420" s="153">
        <f t="shared" si="124"/>
        <v>0</v>
      </c>
      <c r="M420" s="169"/>
      <c r="N420" s="169"/>
      <c r="O420" s="169"/>
      <c r="P420" s="398"/>
    </row>
    <row r="421" spans="1:16" s="6" customFormat="1" ht="12" customHeight="1">
      <c r="A421" s="662"/>
      <c r="B421" s="22" t="s">
        <v>604</v>
      </c>
      <c r="C421" s="23" t="s">
        <v>713</v>
      </c>
      <c r="D421" s="153">
        <f t="shared" si="119"/>
        <v>57767</v>
      </c>
      <c r="E421" s="153">
        <f t="shared" si="120"/>
        <v>0</v>
      </c>
      <c r="F421" s="153">
        <f t="shared" si="121"/>
        <v>57767</v>
      </c>
      <c r="G421" s="153">
        <f t="shared" si="122"/>
        <v>57767</v>
      </c>
      <c r="H421" s="153">
        <f t="shared" si="123"/>
        <v>0</v>
      </c>
      <c r="I421" s="169"/>
      <c r="J421" s="169"/>
      <c r="K421" s="169"/>
      <c r="L421" s="153">
        <f t="shared" si="124"/>
        <v>57767</v>
      </c>
      <c r="M421" s="169"/>
      <c r="N421" s="169"/>
      <c r="O421" s="169"/>
      <c r="P421" s="398">
        <v>57767</v>
      </c>
    </row>
    <row r="422" spans="1:16" s="6" customFormat="1" ht="12" customHeight="1">
      <c r="A422" s="662"/>
      <c r="B422" s="22" t="s">
        <v>604</v>
      </c>
      <c r="C422" s="23" t="s">
        <v>164</v>
      </c>
      <c r="D422" s="153">
        <f t="shared" si="119"/>
        <v>10194</v>
      </c>
      <c r="E422" s="153">
        <f t="shared" si="120"/>
        <v>10194</v>
      </c>
      <c r="F422" s="153">
        <f t="shared" si="121"/>
        <v>0</v>
      </c>
      <c r="G422" s="153">
        <f t="shared" si="122"/>
        <v>10194</v>
      </c>
      <c r="H422" s="153">
        <f t="shared" si="123"/>
        <v>10194</v>
      </c>
      <c r="I422" s="169"/>
      <c r="J422" s="169"/>
      <c r="K422" s="169">
        <v>10194</v>
      </c>
      <c r="L422" s="153">
        <f t="shared" si="124"/>
        <v>0</v>
      </c>
      <c r="M422" s="169"/>
      <c r="N422" s="169"/>
      <c r="O422" s="169"/>
      <c r="P422" s="398"/>
    </row>
    <row r="423" spans="1:16" s="6" customFormat="1" ht="12" customHeight="1">
      <c r="A423" s="662"/>
      <c r="B423" s="22" t="s">
        <v>351</v>
      </c>
      <c r="C423" s="23" t="s">
        <v>714</v>
      </c>
      <c r="D423" s="153">
        <f t="shared" si="119"/>
        <v>1487</v>
      </c>
      <c r="E423" s="153">
        <f t="shared" si="120"/>
        <v>0</v>
      </c>
      <c r="F423" s="153">
        <f t="shared" si="121"/>
        <v>1487</v>
      </c>
      <c r="G423" s="153">
        <f t="shared" si="122"/>
        <v>1487</v>
      </c>
      <c r="H423" s="153">
        <f t="shared" si="123"/>
        <v>0</v>
      </c>
      <c r="I423" s="169"/>
      <c r="J423" s="169"/>
      <c r="K423" s="169"/>
      <c r="L423" s="153">
        <f t="shared" si="124"/>
        <v>1487</v>
      </c>
      <c r="M423" s="169"/>
      <c r="N423" s="169"/>
      <c r="O423" s="169"/>
      <c r="P423" s="398">
        <v>1487</v>
      </c>
    </row>
    <row r="424" spans="1:16" s="6" customFormat="1" ht="12" customHeight="1">
      <c r="A424" s="662"/>
      <c r="B424" s="22" t="s">
        <v>351</v>
      </c>
      <c r="C424" s="23" t="s">
        <v>165</v>
      </c>
      <c r="D424" s="153">
        <f t="shared" si="119"/>
        <v>263</v>
      </c>
      <c r="E424" s="153">
        <f t="shared" si="120"/>
        <v>263</v>
      </c>
      <c r="F424" s="153">
        <f t="shared" si="121"/>
        <v>0</v>
      </c>
      <c r="G424" s="153">
        <f t="shared" si="122"/>
        <v>263</v>
      </c>
      <c r="H424" s="153">
        <f t="shared" si="123"/>
        <v>263</v>
      </c>
      <c r="I424" s="169"/>
      <c r="J424" s="169"/>
      <c r="K424" s="169">
        <v>263</v>
      </c>
      <c r="L424" s="153">
        <f t="shared" si="124"/>
        <v>0</v>
      </c>
      <c r="M424" s="169"/>
      <c r="N424" s="169"/>
      <c r="O424" s="169"/>
      <c r="P424" s="398"/>
    </row>
    <row r="425" spans="1:16" s="6" customFormat="1" ht="12" customHeight="1">
      <c r="A425" s="662"/>
      <c r="B425" s="22" t="s">
        <v>429</v>
      </c>
      <c r="C425" s="23" t="s">
        <v>722</v>
      </c>
      <c r="D425" s="153">
        <f t="shared" si="119"/>
        <v>1700</v>
      </c>
      <c r="E425" s="153">
        <f t="shared" si="120"/>
        <v>0</v>
      </c>
      <c r="F425" s="153">
        <f t="shared" si="121"/>
        <v>1700</v>
      </c>
      <c r="G425" s="153">
        <f t="shared" si="122"/>
        <v>1700</v>
      </c>
      <c r="H425" s="153">
        <f t="shared" si="123"/>
        <v>0</v>
      </c>
      <c r="I425" s="169"/>
      <c r="J425" s="169"/>
      <c r="K425" s="169"/>
      <c r="L425" s="153">
        <f t="shared" si="124"/>
        <v>1700</v>
      </c>
      <c r="M425" s="169"/>
      <c r="N425" s="169"/>
      <c r="O425" s="169"/>
      <c r="P425" s="398">
        <v>1700</v>
      </c>
    </row>
    <row r="426" spans="1:16" s="6" customFormat="1" ht="12" customHeight="1">
      <c r="A426" s="662"/>
      <c r="B426" s="22" t="s">
        <v>429</v>
      </c>
      <c r="C426" s="23" t="s">
        <v>861</v>
      </c>
      <c r="D426" s="153">
        <f t="shared" si="119"/>
        <v>300</v>
      </c>
      <c r="E426" s="153">
        <f t="shared" si="120"/>
        <v>300</v>
      </c>
      <c r="F426" s="153">
        <f t="shared" si="121"/>
        <v>0</v>
      </c>
      <c r="G426" s="153">
        <f t="shared" si="122"/>
        <v>300</v>
      </c>
      <c r="H426" s="153">
        <f t="shared" si="123"/>
        <v>300</v>
      </c>
      <c r="I426" s="169"/>
      <c r="J426" s="169"/>
      <c r="K426" s="169">
        <v>300</v>
      </c>
      <c r="L426" s="153">
        <f t="shared" si="124"/>
        <v>0</v>
      </c>
      <c r="M426" s="169"/>
      <c r="N426" s="169"/>
      <c r="O426" s="169"/>
      <c r="P426" s="398"/>
    </row>
    <row r="427" spans="1:16" s="6" customFormat="1" ht="12" customHeight="1">
      <c r="A427" s="662"/>
      <c r="B427" s="22" t="s">
        <v>443</v>
      </c>
      <c r="C427" s="23" t="s">
        <v>716</v>
      </c>
      <c r="D427" s="153">
        <f t="shared" si="119"/>
        <v>76044</v>
      </c>
      <c r="E427" s="153">
        <f t="shared" si="120"/>
        <v>0</v>
      </c>
      <c r="F427" s="153">
        <f t="shared" si="121"/>
        <v>76044</v>
      </c>
      <c r="G427" s="153">
        <f t="shared" si="122"/>
        <v>76044</v>
      </c>
      <c r="H427" s="153">
        <f t="shared" si="123"/>
        <v>0</v>
      </c>
      <c r="I427" s="169"/>
      <c r="J427" s="169"/>
      <c r="K427" s="169"/>
      <c r="L427" s="153">
        <f t="shared" si="124"/>
        <v>76044</v>
      </c>
      <c r="M427" s="169"/>
      <c r="N427" s="169"/>
      <c r="O427" s="169"/>
      <c r="P427" s="398">
        <v>76044</v>
      </c>
    </row>
    <row r="428" spans="1:16" s="6" customFormat="1" ht="12" customHeight="1">
      <c r="A428" s="662"/>
      <c r="B428" s="22" t="s">
        <v>443</v>
      </c>
      <c r="C428" s="23" t="s">
        <v>166</v>
      </c>
      <c r="D428" s="153">
        <f t="shared" si="119"/>
        <v>13420</v>
      </c>
      <c r="E428" s="153">
        <f t="shared" si="120"/>
        <v>13420</v>
      </c>
      <c r="F428" s="153">
        <f t="shared" si="121"/>
        <v>0</v>
      </c>
      <c r="G428" s="153">
        <f t="shared" si="122"/>
        <v>13420</v>
      </c>
      <c r="H428" s="153">
        <f t="shared" si="123"/>
        <v>13420</v>
      </c>
      <c r="I428" s="169"/>
      <c r="J428" s="169"/>
      <c r="K428" s="169">
        <v>13420</v>
      </c>
      <c r="L428" s="153">
        <f t="shared" si="124"/>
        <v>0</v>
      </c>
      <c r="M428" s="169"/>
      <c r="N428" s="169"/>
      <c r="O428" s="169"/>
      <c r="P428" s="398"/>
    </row>
    <row r="429" spans="1:16" s="6" customFormat="1" ht="12" customHeight="1">
      <c r="A429" s="663"/>
      <c r="B429" s="366">
        <v>2011</v>
      </c>
      <c r="C429" s="23"/>
      <c r="D429" s="153">
        <f t="shared" si="119"/>
        <v>425778</v>
      </c>
      <c r="E429" s="153">
        <v>63867</v>
      </c>
      <c r="F429" s="153">
        <v>361911</v>
      </c>
      <c r="G429" s="153"/>
      <c r="H429" s="153"/>
      <c r="I429" s="169"/>
      <c r="J429" s="169"/>
      <c r="K429" s="169"/>
      <c r="L429" s="153"/>
      <c r="M429" s="169"/>
      <c r="N429" s="169"/>
      <c r="O429" s="169"/>
      <c r="P429" s="398"/>
    </row>
    <row r="430" spans="1:16" s="6" customFormat="1" ht="13.5" customHeight="1">
      <c r="A430" s="658" t="s">
        <v>181</v>
      </c>
      <c r="B430" s="659" t="s">
        <v>193</v>
      </c>
      <c r="C430" s="659"/>
      <c r="D430" s="659"/>
      <c r="E430" s="659"/>
      <c r="F430" s="659"/>
      <c r="G430" s="659"/>
      <c r="H430" s="659"/>
      <c r="I430" s="659"/>
      <c r="J430" s="659"/>
      <c r="K430" s="659"/>
      <c r="L430" s="659"/>
      <c r="M430" s="659"/>
      <c r="N430" s="659"/>
      <c r="O430" s="659"/>
      <c r="P430" s="660"/>
    </row>
    <row r="431" spans="1:16" s="6" customFormat="1" ht="12" customHeight="1">
      <c r="A431" s="658"/>
      <c r="B431" s="656" t="s">
        <v>561</v>
      </c>
      <c r="C431" s="656"/>
      <c r="D431" s="656"/>
      <c r="E431" s="656"/>
      <c r="F431" s="656"/>
      <c r="G431" s="656"/>
      <c r="H431" s="656"/>
      <c r="I431" s="656"/>
      <c r="J431" s="656"/>
      <c r="K431" s="656"/>
      <c r="L431" s="656"/>
      <c r="M431" s="656"/>
      <c r="N431" s="656"/>
      <c r="O431" s="656"/>
      <c r="P431" s="657"/>
    </row>
    <row r="432" spans="1:16" s="6" customFormat="1" ht="12" customHeight="1">
      <c r="A432" s="658"/>
      <c r="B432" s="656" t="s">
        <v>72</v>
      </c>
      <c r="C432" s="656"/>
      <c r="D432" s="656"/>
      <c r="E432" s="656"/>
      <c r="F432" s="656"/>
      <c r="G432" s="656"/>
      <c r="H432" s="656"/>
      <c r="I432" s="656"/>
      <c r="J432" s="656"/>
      <c r="K432" s="656"/>
      <c r="L432" s="656"/>
      <c r="M432" s="656"/>
      <c r="N432" s="656"/>
      <c r="O432" s="656"/>
      <c r="P432" s="657"/>
    </row>
    <row r="433" spans="1:16" s="6" customFormat="1" ht="12" customHeight="1">
      <c r="A433" s="658"/>
      <c r="B433" s="664" t="s">
        <v>564</v>
      </c>
      <c r="C433" s="664"/>
      <c r="D433" s="664"/>
      <c r="E433" s="664"/>
      <c r="F433" s="664"/>
      <c r="G433" s="664"/>
      <c r="H433" s="664"/>
      <c r="I433" s="664"/>
      <c r="J433" s="664"/>
      <c r="K433" s="664"/>
      <c r="L433" s="664"/>
      <c r="M433" s="664"/>
      <c r="N433" s="664"/>
      <c r="O433" s="664"/>
      <c r="P433" s="665"/>
    </row>
    <row r="434" spans="1:16" s="6" customFormat="1" ht="12" customHeight="1">
      <c r="A434" s="658"/>
      <c r="B434" s="656" t="s">
        <v>64</v>
      </c>
      <c r="C434" s="656"/>
      <c r="D434" s="656"/>
      <c r="E434" s="656"/>
      <c r="F434" s="656"/>
      <c r="G434" s="656"/>
      <c r="H434" s="656"/>
      <c r="I434" s="656"/>
      <c r="J434" s="656"/>
      <c r="K434" s="656"/>
      <c r="L434" s="656"/>
      <c r="M434" s="656"/>
      <c r="N434" s="656"/>
      <c r="O434" s="656"/>
      <c r="P434" s="657"/>
    </row>
    <row r="435" spans="1:16" s="6" customFormat="1" ht="18" customHeight="1">
      <c r="A435" s="658"/>
      <c r="B435" s="367" t="s">
        <v>780</v>
      </c>
      <c r="C435" s="255" t="s">
        <v>160</v>
      </c>
      <c r="D435" s="361">
        <f aca="true" t="shared" si="125" ref="D435:P435">D436+D437+D462</f>
        <v>955830</v>
      </c>
      <c r="E435" s="361">
        <f t="shared" si="125"/>
        <v>143384</v>
      </c>
      <c r="F435" s="361">
        <f t="shared" si="125"/>
        <v>812446</v>
      </c>
      <c r="G435" s="361">
        <f t="shared" si="125"/>
        <v>819052</v>
      </c>
      <c r="H435" s="361">
        <f t="shared" si="125"/>
        <v>122866</v>
      </c>
      <c r="I435" s="361">
        <f t="shared" si="125"/>
        <v>0</v>
      </c>
      <c r="J435" s="361">
        <f t="shared" si="125"/>
        <v>0</v>
      </c>
      <c r="K435" s="361">
        <f t="shared" si="125"/>
        <v>122866</v>
      </c>
      <c r="L435" s="361">
        <f t="shared" si="125"/>
        <v>696186</v>
      </c>
      <c r="M435" s="361">
        <f t="shared" si="125"/>
        <v>0</v>
      </c>
      <c r="N435" s="361">
        <f t="shared" si="125"/>
        <v>0</v>
      </c>
      <c r="O435" s="361">
        <f t="shared" si="125"/>
        <v>0</v>
      </c>
      <c r="P435" s="362">
        <f t="shared" si="125"/>
        <v>696186</v>
      </c>
    </row>
    <row r="436" spans="1:16" s="374" customFormat="1" ht="12" customHeight="1">
      <c r="A436" s="658"/>
      <c r="B436" s="23" t="s">
        <v>495</v>
      </c>
      <c r="C436" s="372"/>
      <c r="D436" s="341">
        <f>E436+F436</f>
        <v>95460</v>
      </c>
      <c r="E436" s="341">
        <v>14320</v>
      </c>
      <c r="F436" s="341">
        <v>81140</v>
      </c>
      <c r="G436" s="341"/>
      <c r="H436" s="341"/>
      <c r="I436" s="341"/>
      <c r="J436" s="341"/>
      <c r="K436" s="341"/>
      <c r="L436" s="341"/>
      <c r="M436" s="341"/>
      <c r="N436" s="341"/>
      <c r="O436" s="341"/>
      <c r="P436" s="373"/>
    </row>
    <row r="437" spans="1:16" s="6" customFormat="1" ht="12" customHeight="1">
      <c r="A437" s="658"/>
      <c r="B437" s="21" t="s">
        <v>27</v>
      </c>
      <c r="C437" s="24"/>
      <c r="D437" s="156">
        <f>E437+F437</f>
        <v>819052</v>
      </c>
      <c r="E437" s="156">
        <f>H437</f>
        <v>122866</v>
      </c>
      <c r="F437" s="156">
        <f>L437</f>
        <v>696186</v>
      </c>
      <c r="G437" s="156">
        <f>H437+L437</f>
        <v>819052</v>
      </c>
      <c r="H437" s="156">
        <f>K437</f>
        <v>122866</v>
      </c>
      <c r="I437" s="92"/>
      <c r="J437" s="92"/>
      <c r="K437" s="92">
        <f>SUM(K438:K461)</f>
        <v>122866</v>
      </c>
      <c r="L437" s="156">
        <f>SUM(L438:L462)</f>
        <v>696186</v>
      </c>
      <c r="M437" s="92"/>
      <c r="N437" s="92"/>
      <c r="O437" s="92"/>
      <c r="P437" s="93">
        <f>SUM(P438:P461)</f>
        <v>696186</v>
      </c>
    </row>
    <row r="438" spans="1:16" s="6" customFormat="1" ht="12" customHeight="1">
      <c r="A438" s="658"/>
      <c r="B438" s="22" t="s">
        <v>604</v>
      </c>
      <c r="C438" s="23" t="s">
        <v>719</v>
      </c>
      <c r="D438" s="153">
        <f>E438+F438</f>
        <v>26010</v>
      </c>
      <c r="E438" s="153">
        <f>H438</f>
        <v>0</v>
      </c>
      <c r="F438" s="153">
        <f>L438</f>
        <v>26010</v>
      </c>
      <c r="G438" s="153">
        <f>H438+L438</f>
        <v>26010</v>
      </c>
      <c r="H438" s="153">
        <f>K438</f>
        <v>0</v>
      </c>
      <c r="I438" s="80"/>
      <c r="J438" s="80"/>
      <c r="K438" s="80">
        <v>0</v>
      </c>
      <c r="L438" s="153">
        <f>P438</f>
        <v>26010</v>
      </c>
      <c r="M438" s="80"/>
      <c r="N438" s="80"/>
      <c r="O438" s="80"/>
      <c r="P438" s="81">
        <v>26010</v>
      </c>
    </row>
    <row r="439" spans="1:16" s="6" customFormat="1" ht="12" customHeight="1">
      <c r="A439" s="658"/>
      <c r="B439" s="22" t="s">
        <v>604</v>
      </c>
      <c r="C439" s="23" t="s">
        <v>161</v>
      </c>
      <c r="D439" s="153">
        <f aca="true" t="shared" si="126" ref="D439:D461">E439+F439</f>
        <v>4590</v>
      </c>
      <c r="E439" s="153">
        <f aca="true" t="shared" si="127" ref="E439:E461">H439</f>
        <v>4590</v>
      </c>
      <c r="F439" s="153">
        <f aca="true" t="shared" si="128" ref="F439:F461">L439</f>
        <v>0</v>
      </c>
      <c r="G439" s="153">
        <f aca="true" t="shared" si="129" ref="G439:G461">H439+L439</f>
        <v>4590</v>
      </c>
      <c r="H439" s="153">
        <f aca="true" t="shared" si="130" ref="H439:H461">K439</f>
        <v>4590</v>
      </c>
      <c r="I439" s="80"/>
      <c r="J439" s="80"/>
      <c r="K439" s="80">
        <v>4590</v>
      </c>
      <c r="L439" s="153">
        <f aca="true" t="shared" si="131" ref="L439:L461">P439</f>
        <v>0</v>
      </c>
      <c r="M439" s="80"/>
      <c r="N439" s="80"/>
      <c r="O439" s="80"/>
      <c r="P439" s="81">
        <v>0</v>
      </c>
    </row>
    <row r="440" spans="1:16" s="6" customFormat="1" ht="12" customHeight="1">
      <c r="A440" s="658"/>
      <c r="B440" s="22" t="s">
        <v>419</v>
      </c>
      <c r="C440" s="23" t="s">
        <v>711</v>
      </c>
      <c r="D440" s="153">
        <f t="shared" si="126"/>
        <v>25133</v>
      </c>
      <c r="E440" s="153">
        <f t="shared" si="127"/>
        <v>0</v>
      </c>
      <c r="F440" s="153">
        <f t="shared" si="128"/>
        <v>25133</v>
      </c>
      <c r="G440" s="153">
        <f t="shared" si="129"/>
        <v>25133</v>
      </c>
      <c r="H440" s="153">
        <f t="shared" si="130"/>
        <v>0</v>
      </c>
      <c r="I440" s="80"/>
      <c r="J440" s="80"/>
      <c r="K440" s="80">
        <v>0</v>
      </c>
      <c r="L440" s="153">
        <f t="shared" si="131"/>
        <v>25133</v>
      </c>
      <c r="M440" s="80"/>
      <c r="N440" s="80"/>
      <c r="O440" s="80"/>
      <c r="P440" s="81">
        <v>25133</v>
      </c>
    </row>
    <row r="441" spans="1:16" s="6" customFormat="1" ht="12" customHeight="1">
      <c r="A441" s="658"/>
      <c r="B441" s="22" t="s">
        <v>419</v>
      </c>
      <c r="C441" s="23" t="s">
        <v>162</v>
      </c>
      <c r="D441" s="153">
        <f t="shared" si="126"/>
        <v>4429</v>
      </c>
      <c r="E441" s="153">
        <f t="shared" si="127"/>
        <v>4429</v>
      </c>
      <c r="F441" s="153">
        <f t="shared" si="128"/>
        <v>0</v>
      </c>
      <c r="G441" s="153">
        <f t="shared" si="129"/>
        <v>4429</v>
      </c>
      <c r="H441" s="153">
        <f t="shared" si="130"/>
        <v>4429</v>
      </c>
      <c r="I441" s="80"/>
      <c r="J441" s="80"/>
      <c r="K441" s="80">
        <v>4429</v>
      </c>
      <c r="L441" s="153">
        <f t="shared" si="131"/>
        <v>0</v>
      </c>
      <c r="M441" s="80"/>
      <c r="N441" s="80"/>
      <c r="O441" s="80"/>
      <c r="P441" s="81">
        <v>0</v>
      </c>
    </row>
    <row r="442" spans="1:16" s="6" customFormat="1" ht="12" customHeight="1">
      <c r="A442" s="658"/>
      <c r="B442" s="22" t="s">
        <v>349</v>
      </c>
      <c r="C442" s="23" t="s">
        <v>712</v>
      </c>
      <c r="D442" s="153">
        <f t="shared" si="126"/>
        <v>4058</v>
      </c>
      <c r="E442" s="153">
        <f t="shared" si="127"/>
        <v>0</v>
      </c>
      <c r="F442" s="153">
        <f t="shared" si="128"/>
        <v>4058</v>
      </c>
      <c r="G442" s="153">
        <f t="shared" si="129"/>
        <v>4058</v>
      </c>
      <c r="H442" s="153">
        <f t="shared" si="130"/>
        <v>0</v>
      </c>
      <c r="I442" s="80"/>
      <c r="J442" s="80"/>
      <c r="K442" s="80">
        <v>0</v>
      </c>
      <c r="L442" s="153">
        <f t="shared" si="131"/>
        <v>4058</v>
      </c>
      <c r="M442" s="80"/>
      <c r="N442" s="80"/>
      <c r="O442" s="80"/>
      <c r="P442" s="81">
        <v>4058</v>
      </c>
    </row>
    <row r="443" spans="1:16" s="6" customFormat="1" ht="12" customHeight="1">
      <c r="A443" s="658"/>
      <c r="B443" s="22" t="s">
        <v>349</v>
      </c>
      <c r="C443" s="23" t="s">
        <v>163</v>
      </c>
      <c r="D443" s="153">
        <f t="shared" si="126"/>
        <v>730</v>
      </c>
      <c r="E443" s="153">
        <f t="shared" si="127"/>
        <v>730</v>
      </c>
      <c r="F443" s="153">
        <f t="shared" si="128"/>
        <v>0</v>
      </c>
      <c r="G443" s="153">
        <f t="shared" si="129"/>
        <v>730</v>
      </c>
      <c r="H443" s="153">
        <f t="shared" si="130"/>
        <v>730</v>
      </c>
      <c r="I443" s="80"/>
      <c r="J443" s="80"/>
      <c r="K443" s="80">
        <v>730</v>
      </c>
      <c r="L443" s="153">
        <f t="shared" si="131"/>
        <v>0</v>
      </c>
      <c r="M443" s="80"/>
      <c r="N443" s="80"/>
      <c r="O443" s="80"/>
      <c r="P443" s="81">
        <v>0</v>
      </c>
    </row>
    <row r="444" spans="1:16" s="6" customFormat="1" ht="12" customHeight="1">
      <c r="A444" s="658"/>
      <c r="B444" s="22" t="s">
        <v>604</v>
      </c>
      <c r="C444" s="23" t="s">
        <v>713</v>
      </c>
      <c r="D444" s="153">
        <f t="shared" si="126"/>
        <v>158142</v>
      </c>
      <c r="E444" s="153">
        <f t="shared" si="127"/>
        <v>0</v>
      </c>
      <c r="F444" s="153">
        <f t="shared" si="128"/>
        <v>158142</v>
      </c>
      <c r="G444" s="153">
        <f t="shared" si="129"/>
        <v>158142</v>
      </c>
      <c r="H444" s="153">
        <f t="shared" si="130"/>
        <v>0</v>
      </c>
      <c r="I444" s="80"/>
      <c r="J444" s="80"/>
      <c r="K444" s="80">
        <v>0</v>
      </c>
      <c r="L444" s="153">
        <f t="shared" si="131"/>
        <v>158142</v>
      </c>
      <c r="M444" s="80"/>
      <c r="N444" s="80"/>
      <c r="O444" s="80"/>
      <c r="P444" s="81">
        <v>158142</v>
      </c>
    </row>
    <row r="445" spans="1:16" s="6" customFormat="1" ht="12" customHeight="1">
      <c r="A445" s="658"/>
      <c r="B445" s="22" t="s">
        <v>604</v>
      </c>
      <c r="C445" s="23" t="s">
        <v>164</v>
      </c>
      <c r="D445" s="153">
        <f>E445+F445</f>
        <v>27908</v>
      </c>
      <c r="E445" s="153">
        <f t="shared" si="127"/>
        <v>27908</v>
      </c>
      <c r="F445" s="153">
        <f t="shared" si="128"/>
        <v>0</v>
      </c>
      <c r="G445" s="153">
        <f t="shared" si="129"/>
        <v>27908</v>
      </c>
      <c r="H445" s="153">
        <f t="shared" si="130"/>
        <v>27908</v>
      </c>
      <c r="I445" s="80"/>
      <c r="J445" s="80"/>
      <c r="K445" s="80">
        <v>27908</v>
      </c>
      <c r="L445" s="153">
        <f t="shared" si="131"/>
        <v>0</v>
      </c>
      <c r="M445" s="80"/>
      <c r="N445" s="80"/>
      <c r="O445" s="80"/>
      <c r="P445" s="81">
        <v>0</v>
      </c>
    </row>
    <row r="446" spans="1:16" s="6" customFormat="1" ht="12" customHeight="1">
      <c r="A446" s="658"/>
      <c r="B446" s="22" t="s">
        <v>351</v>
      </c>
      <c r="C446" s="23" t="s">
        <v>714</v>
      </c>
      <c r="D446" s="153">
        <f t="shared" si="126"/>
        <v>2074</v>
      </c>
      <c r="E446" s="153">
        <f t="shared" si="127"/>
        <v>0</v>
      </c>
      <c r="F446" s="153">
        <f t="shared" si="128"/>
        <v>2074</v>
      </c>
      <c r="G446" s="153">
        <f t="shared" si="129"/>
        <v>2074</v>
      </c>
      <c r="H446" s="153">
        <f t="shared" si="130"/>
        <v>0</v>
      </c>
      <c r="I446" s="80"/>
      <c r="J446" s="80"/>
      <c r="K446" s="80">
        <v>0</v>
      </c>
      <c r="L446" s="153">
        <f t="shared" si="131"/>
        <v>2074</v>
      </c>
      <c r="M446" s="80"/>
      <c r="N446" s="80"/>
      <c r="O446" s="80"/>
      <c r="P446" s="81">
        <v>2074</v>
      </c>
    </row>
    <row r="447" spans="1:16" s="6" customFormat="1" ht="12" customHeight="1">
      <c r="A447" s="658"/>
      <c r="B447" s="22" t="s">
        <v>351</v>
      </c>
      <c r="C447" s="23" t="s">
        <v>165</v>
      </c>
      <c r="D447" s="153">
        <f t="shared" si="126"/>
        <v>366</v>
      </c>
      <c r="E447" s="153">
        <f t="shared" si="127"/>
        <v>366</v>
      </c>
      <c r="F447" s="153">
        <f t="shared" si="128"/>
        <v>0</v>
      </c>
      <c r="G447" s="153">
        <f t="shared" si="129"/>
        <v>366</v>
      </c>
      <c r="H447" s="153">
        <f t="shared" si="130"/>
        <v>366</v>
      </c>
      <c r="I447" s="80"/>
      <c r="J447" s="80"/>
      <c r="K447" s="80">
        <v>366</v>
      </c>
      <c r="L447" s="153">
        <f t="shared" si="131"/>
        <v>0</v>
      </c>
      <c r="M447" s="80"/>
      <c r="N447" s="80"/>
      <c r="O447" s="80"/>
      <c r="P447" s="81">
        <v>0</v>
      </c>
    </row>
    <row r="448" spans="1:16" s="6" customFormat="1" ht="12" customHeight="1">
      <c r="A448" s="658"/>
      <c r="B448" s="22" t="s">
        <v>443</v>
      </c>
      <c r="C448" s="23" t="s">
        <v>716</v>
      </c>
      <c r="D448" s="153">
        <f t="shared" si="126"/>
        <v>464490</v>
      </c>
      <c r="E448" s="153">
        <f t="shared" si="127"/>
        <v>0</v>
      </c>
      <c r="F448" s="153">
        <f t="shared" si="128"/>
        <v>464490</v>
      </c>
      <c r="G448" s="153">
        <f t="shared" si="129"/>
        <v>464490</v>
      </c>
      <c r="H448" s="153">
        <f t="shared" si="130"/>
        <v>0</v>
      </c>
      <c r="I448" s="80"/>
      <c r="J448" s="80"/>
      <c r="K448" s="80">
        <v>0</v>
      </c>
      <c r="L448" s="153">
        <f t="shared" si="131"/>
        <v>464490</v>
      </c>
      <c r="M448" s="80"/>
      <c r="N448" s="80"/>
      <c r="O448" s="80"/>
      <c r="P448" s="81">
        <v>464490</v>
      </c>
    </row>
    <row r="449" spans="1:16" s="6" customFormat="1" ht="12" customHeight="1">
      <c r="A449" s="658"/>
      <c r="B449" s="22" t="s">
        <v>443</v>
      </c>
      <c r="C449" s="23" t="s">
        <v>166</v>
      </c>
      <c r="D449" s="153">
        <f t="shared" si="126"/>
        <v>81970</v>
      </c>
      <c r="E449" s="153">
        <f t="shared" si="127"/>
        <v>81970</v>
      </c>
      <c r="F449" s="153">
        <f t="shared" si="128"/>
        <v>0</v>
      </c>
      <c r="G449" s="153">
        <f t="shared" si="129"/>
        <v>81970</v>
      </c>
      <c r="H449" s="153">
        <f t="shared" si="130"/>
        <v>81970</v>
      </c>
      <c r="I449" s="80"/>
      <c r="J449" s="80"/>
      <c r="K449" s="80">
        <v>81970</v>
      </c>
      <c r="L449" s="153">
        <f t="shared" si="131"/>
        <v>0</v>
      </c>
      <c r="M449" s="80"/>
      <c r="N449" s="80"/>
      <c r="O449" s="80"/>
      <c r="P449" s="81">
        <v>0</v>
      </c>
    </row>
    <row r="450" spans="1:16" s="6" customFormat="1" ht="12" customHeight="1">
      <c r="A450" s="658"/>
      <c r="B450" s="22" t="s">
        <v>868</v>
      </c>
      <c r="C450" s="23" t="s">
        <v>723</v>
      </c>
      <c r="D450" s="153">
        <f t="shared" si="126"/>
        <v>5100</v>
      </c>
      <c r="E450" s="153">
        <f t="shared" si="127"/>
        <v>0</v>
      </c>
      <c r="F450" s="153">
        <f t="shared" si="128"/>
        <v>5100</v>
      </c>
      <c r="G450" s="153">
        <f t="shared" si="129"/>
        <v>5100</v>
      </c>
      <c r="H450" s="153">
        <f t="shared" si="130"/>
        <v>0</v>
      </c>
      <c r="I450" s="80"/>
      <c r="J450" s="80"/>
      <c r="K450" s="80">
        <v>0</v>
      </c>
      <c r="L450" s="153">
        <f t="shared" si="131"/>
        <v>5100</v>
      </c>
      <c r="M450" s="80"/>
      <c r="N450" s="80"/>
      <c r="O450" s="80"/>
      <c r="P450" s="81">
        <v>5100</v>
      </c>
    </row>
    <row r="451" spans="1:16" s="6" customFormat="1" ht="12" customHeight="1">
      <c r="A451" s="658"/>
      <c r="B451" s="22" t="s">
        <v>868</v>
      </c>
      <c r="C451" s="23" t="s">
        <v>73</v>
      </c>
      <c r="D451" s="153">
        <f t="shared" si="126"/>
        <v>900</v>
      </c>
      <c r="E451" s="153">
        <f t="shared" si="127"/>
        <v>900</v>
      </c>
      <c r="F451" s="153">
        <f t="shared" si="128"/>
        <v>0</v>
      </c>
      <c r="G451" s="153">
        <f t="shared" si="129"/>
        <v>900</v>
      </c>
      <c r="H451" s="153">
        <f t="shared" si="130"/>
        <v>900</v>
      </c>
      <c r="I451" s="80"/>
      <c r="J451" s="80"/>
      <c r="K451" s="80">
        <v>900</v>
      </c>
      <c r="L451" s="153">
        <f t="shared" si="131"/>
        <v>0</v>
      </c>
      <c r="M451" s="80"/>
      <c r="N451" s="80"/>
      <c r="O451" s="80"/>
      <c r="P451" s="81">
        <v>0</v>
      </c>
    </row>
    <row r="452" spans="1:16" s="6" customFormat="1" ht="12" customHeight="1">
      <c r="A452" s="658"/>
      <c r="B452" s="22" t="s">
        <v>554</v>
      </c>
      <c r="C452" s="23" t="s">
        <v>724</v>
      </c>
      <c r="D452" s="153">
        <f t="shared" si="126"/>
        <v>1326</v>
      </c>
      <c r="E452" s="153">
        <f t="shared" si="127"/>
        <v>0</v>
      </c>
      <c r="F452" s="153">
        <f t="shared" si="128"/>
        <v>1326</v>
      </c>
      <c r="G452" s="153">
        <f t="shared" si="129"/>
        <v>1326</v>
      </c>
      <c r="H452" s="153">
        <f t="shared" si="130"/>
        <v>0</v>
      </c>
      <c r="I452" s="80"/>
      <c r="J452" s="80"/>
      <c r="K452" s="80">
        <v>0</v>
      </c>
      <c r="L452" s="153">
        <f t="shared" si="131"/>
        <v>1326</v>
      </c>
      <c r="M452" s="80"/>
      <c r="N452" s="80"/>
      <c r="O452" s="80"/>
      <c r="P452" s="81">
        <v>1326</v>
      </c>
    </row>
    <row r="453" spans="1:16" s="6" customFormat="1" ht="12" customHeight="1">
      <c r="A453" s="658"/>
      <c r="B453" s="22" t="s">
        <v>554</v>
      </c>
      <c r="C453" s="23" t="s">
        <v>194</v>
      </c>
      <c r="D453" s="153">
        <f t="shared" si="126"/>
        <v>234</v>
      </c>
      <c r="E453" s="153">
        <f t="shared" si="127"/>
        <v>234</v>
      </c>
      <c r="F453" s="153">
        <f t="shared" si="128"/>
        <v>0</v>
      </c>
      <c r="G453" s="153">
        <f t="shared" si="129"/>
        <v>234</v>
      </c>
      <c r="H453" s="153">
        <f t="shared" si="130"/>
        <v>234</v>
      </c>
      <c r="I453" s="80"/>
      <c r="J453" s="80"/>
      <c r="K453" s="80">
        <v>234</v>
      </c>
      <c r="L453" s="153">
        <f t="shared" si="131"/>
        <v>0</v>
      </c>
      <c r="M453" s="80"/>
      <c r="N453" s="80"/>
      <c r="O453" s="80"/>
      <c r="P453" s="81">
        <v>0</v>
      </c>
    </row>
    <row r="454" spans="1:16" s="6" customFormat="1" ht="12" customHeight="1">
      <c r="A454" s="658"/>
      <c r="B454" s="22" t="s">
        <v>74</v>
      </c>
      <c r="C454" s="23" t="s">
        <v>725</v>
      </c>
      <c r="D454" s="153">
        <f t="shared" si="126"/>
        <v>5100</v>
      </c>
      <c r="E454" s="153">
        <f t="shared" si="127"/>
        <v>0</v>
      </c>
      <c r="F454" s="153">
        <f t="shared" si="128"/>
        <v>5100</v>
      </c>
      <c r="G454" s="153">
        <f t="shared" si="129"/>
        <v>5100</v>
      </c>
      <c r="H454" s="153">
        <f t="shared" si="130"/>
        <v>0</v>
      </c>
      <c r="I454" s="80"/>
      <c r="J454" s="80"/>
      <c r="K454" s="80">
        <v>0</v>
      </c>
      <c r="L454" s="153">
        <f t="shared" si="131"/>
        <v>5100</v>
      </c>
      <c r="M454" s="80"/>
      <c r="N454" s="80"/>
      <c r="O454" s="80"/>
      <c r="P454" s="81">
        <v>5100</v>
      </c>
    </row>
    <row r="455" spans="1:16" s="6" customFormat="1" ht="12" customHeight="1">
      <c r="A455" s="658"/>
      <c r="B455" s="22" t="s">
        <v>74</v>
      </c>
      <c r="C455" s="23" t="s">
        <v>195</v>
      </c>
      <c r="D455" s="153">
        <f t="shared" si="126"/>
        <v>900</v>
      </c>
      <c r="E455" s="153">
        <f t="shared" si="127"/>
        <v>900</v>
      </c>
      <c r="F455" s="153">
        <f t="shared" si="128"/>
        <v>0</v>
      </c>
      <c r="G455" s="153">
        <f t="shared" si="129"/>
        <v>900</v>
      </c>
      <c r="H455" s="153">
        <f t="shared" si="130"/>
        <v>900</v>
      </c>
      <c r="I455" s="80"/>
      <c r="J455" s="80"/>
      <c r="K455" s="80">
        <v>900</v>
      </c>
      <c r="L455" s="153">
        <f t="shared" si="131"/>
        <v>0</v>
      </c>
      <c r="M455" s="80"/>
      <c r="N455" s="80"/>
      <c r="O455" s="80"/>
      <c r="P455" s="81">
        <v>0</v>
      </c>
    </row>
    <row r="456" spans="1:16" s="6" customFormat="1" ht="12" customHeight="1">
      <c r="A456" s="658"/>
      <c r="B456" s="22" t="s">
        <v>358</v>
      </c>
      <c r="C456" s="23" t="s">
        <v>726</v>
      </c>
      <c r="D456" s="153">
        <f t="shared" si="126"/>
        <v>408</v>
      </c>
      <c r="E456" s="153">
        <f t="shared" si="127"/>
        <v>0</v>
      </c>
      <c r="F456" s="153">
        <f t="shared" si="128"/>
        <v>408</v>
      </c>
      <c r="G456" s="153">
        <f t="shared" si="129"/>
        <v>408</v>
      </c>
      <c r="H456" s="153">
        <f t="shared" si="130"/>
        <v>0</v>
      </c>
      <c r="I456" s="80"/>
      <c r="J456" s="80"/>
      <c r="K456" s="80">
        <v>0</v>
      </c>
      <c r="L456" s="153">
        <f t="shared" si="131"/>
        <v>408</v>
      </c>
      <c r="M456" s="80"/>
      <c r="N456" s="80"/>
      <c r="O456" s="80"/>
      <c r="P456" s="81">
        <v>408</v>
      </c>
    </row>
    <row r="457" spans="1:16" s="6" customFormat="1" ht="12" customHeight="1">
      <c r="A457" s="658"/>
      <c r="B457" s="22" t="s">
        <v>358</v>
      </c>
      <c r="C457" s="23" t="s">
        <v>75</v>
      </c>
      <c r="D457" s="153">
        <f t="shared" si="126"/>
        <v>72</v>
      </c>
      <c r="E457" s="153">
        <f t="shared" si="127"/>
        <v>72</v>
      </c>
      <c r="F457" s="153">
        <f t="shared" si="128"/>
        <v>0</v>
      </c>
      <c r="G457" s="153">
        <f t="shared" si="129"/>
        <v>72</v>
      </c>
      <c r="H457" s="153">
        <f t="shared" si="130"/>
        <v>72</v>
      </c>
      <c r="I457" s="80"/>
      <c r="J457" s="80"/>
      <c r="K457" s="80">
        <v>72</v>
      </c>
      <c r="L457" s="153">
        <f t="shared" si="131"/>
        <v>0</v>
      </c>
      <c r="M457" s="80"/>
      <c r="N457" s="80"/>
      <c r="O457" s="80"/>
      <c r="P457" s="81">
        <v>0</v>
      </c>
    </row>
    <row r="458" spans="1:16" s="6" customFormat="1" ht="12" customHeight="1">
      <c r="A458" s="658"/>
      <c r="B458" s="22" t="s">
        <v>566</v>
      </c>
      <c r="C458" s="23" t="s">
        <v>717</v>
      </c>
      <c r="D458" s="153">
        <f t="shared" si="126"/>
        <v>265</v>
      </c>
      <c r="E458" s="153">
        <f t="shared" si="127"/>
        <v>0</v>
      </c>
      <c r="F458" s="153">
        <f t="shared" si="128"/>
        <v>265</v>
      </c>
      <c r="G458" s="153">
        <f t="shared" si="129"/>
        <v>265</v>
      </c>
      <c r="H458" s="153">
        <f t="shared" si="130"/>
        <v>0</v>
      </c>
      <c r="I458" s="80"/>
      <c r="J458" s="80"/>
      <c r="K458" s="80">
        <v>0</v>
      </c>
      <c r="L458" s="153">
        <f t="shared" si="131"/>
        <v>265</v>
      </c>
      <c r="M458" s="80"/>
      <c r="N458" s="80"/>
      <c r="O458" s="80"/>
      <c r="P458" s="81">
        <v>265</v>
      </c>
    </row>
    <row r="459" spans="1:16" s="6" customFormat="1" ht="12" customHeight="1">
      <c r="A459" s="658"/>
      <c r="B459" s="22" t="s">
        <v>566</v>
      </c>
      <c r="C459" s="23" t="s">
        <v>167</v>
      </c>
      <c r="D459" s="153">
        <f t="shared" si="126"/>
        <v>47</v>
      </c>
      <c r="E459" s="153">
        <f t="shared" si="127"/>
        <v>47</v>
      </c>
      <c r="F459" s="153">
        <f t="shared" si="128"/>
        <v>0</v>
      </c>
      <c r="G459" s="153">
        <f t="shared" si="129"/>
        <v>47</v>
      </c>
      <c r="H459" s="153">
        <f t="shared" si="130"/>
        <v>47</v>
      </c>
      <c r="I459" s="80"/>
      <c r="J459" s="80"/>
      <c r="K459" s="80">
        <v>47</v>
      </c>
      <c r="L459" s="153">
        <f t="shared" si="131"/>
        <v>0</v>
      </c>
      <c r="M459" s="80"/>
      <c r="N459" s="80"/>
      <c r="O459" s="80"/>
      <c r="P459" s="81">
        <v>0</v>
      </c>
    </row>
    <row r="460" spans="1:16" s="6" customFormat="1" ht="12" customHeight="1">
      <c r="A460" s="658"/>
      <c r="B460" s="22" t="s">
        <v>308</v>
      </c>
      <c r="C460" s="23" t="s">
        <v>718</v>
      </c>
      <c r="D460" s="153">
        <f t="shared" si="126"/>
        <v>4080</v>
      </c>
      <c r="E460" s="153">
        <f t="shared" si="127"/>
        <v>0</v>
      </c>
      <c r="F460" s="153">
        <f t="shared" si="128"/>
        <v>4080</v>
      </c>
      <c r="G460" s="153">
        <f t="shared" si="129"/>
        <v>4080</v>
      </c>
      <c r="H460" s="153">
        <f t="shared" si="130"/>
        <v>0</v>
      </c>
      <c r="I460" s="80"/>
      <c r="J460" s="80"/>
      <c r="K460" s="80">
        <v>0</v>
      </c>
      <c r="L460" s="153">
        <f t="shared" si="131"/>
        <v>4080</v>
      </c>
      <c r="M460" s="80"/>
      <c r="N460" s="80"/>
      <c r="O460" s="80"/>
      <c r="P460" s="81">
        <v>4080</v>
      </c>
    </row>
    <row r="461" spans="1:16" s="6" customFormat="1" ht="12" customHeight="1">
      <c r="A461" s="658"/>
      <c r="B461" s="22" t="s">
        <v>308</v>
      </c>
      <c r="C461" s="23" t="s">
        <v>196</v>
      </c>
      <c r="D461" s="153">
        <f t="shared" si="126"/>
        <v>720</v>
      </c>
      <c r="E461" s="153">
        <f t="shared" si="127"/>
        <v>720</v>
      </c>
      <c r="F461" s="153">
        <f t="shared" si="128"/>
        <v>0</v>
      </c>
      <c r="G461" s="153">
        <f t="shared" si="129"/>
        <v>720</v>
      </c>
      <c r="H461" s="153">
        <f t="shared" si="130"/>
        <v>720</v>
      </c>
      <c r="I461" s="80"/>
      <c r="J461" s="80"/>
      <c r="K461" s="80">
        <v>720</v>
      </c>
      <c r="L461" s="153">
        <f t="shared" si="131"/>
        <v>0</v>
      </c>
      <c r="M461" s="80"/>
      <c r="N461" s="80"/>
      <c r="O461" s="80"/>
      <c r="P461" s="81"/>
    </row>
    <row r="462" spans="1:16" s="6" customFormat="1" ht="12" customHeight="1">
      <c r="A462" s="658"/>
      <c r="B462" s="22" t="s">
        <v>155</v>
      </c>
      <c r="C462" s="23"/>
      <c r="D462" s="153">
        <v>41318</v>
      </c>
      <c r="E462" s="153">
        <v>6198</v>
      </c>
      <c r="F462" s="153">
        <v>35120</v>
      </c>
      <c r="G462" s="153"/>
      <c r="H462" s="153">
        <v>0</v>
      </c>
      <c r="I462" s="80"/>
      <c r="J462" s="80"/>
      <c r="K462" s="80"/>
      <c r="L462" s="153"/>
      <c r="M462" s="80"/>
      <c r="N462" s="80"/>
      <c r="O462" s="80"/>
      <c r="P462" s="81"/>
    </row>
    <row r="463" spans="1:16" s="6" customFormat="1" ht="12" customHeight="1">
      <c r="A463" s="692" t="s">
        <v>628</v>
      </c>
      <c r="B463" s="659" t="s">
        <v>633</v>
      </c>
      <c r="C463" s="659"/>
      <c r="D463" s="659"/>
      <c r="E463" s="659"/>
      <c r="F463" s="659"/>
      <c r="G463" s="659"/>
      <c r="H463" s="659"/>
      <c r="I463" s="659"/>
      <c r="J463" s="659"/>
      <c r="K463" s="659"/>
      <c r="L463" s="659"/>
      <c r="M463" s="659"/>
      <c r="N463" s="659"/>
      <c r="O463" s="659"/>
      <c r="P463" s="660"/>
    </row>
    <row r="464" spans="1:16" s="6" customFormat="1" ht="12" customHeight="1">
      <c r="A464" s="693"/>
      <c r="B464" s="698" t="s">
        <v>632</v>
      </c>
      <c r="C464" s="699"/>
      <c r="D464" s="699"/>
      <c r="E464" s="699"/>
      <c r="F464" s="699"/>
      <c r="G464" s="699"/>
      <c r="H464" s="699"/>
      <c r="I464" s="699"/>
      <c r="J464" s="699"/>
      <c r="K464" s="699"/>
      <c r="L464" s="699"/>
      <c r="M464" s="699"/>
      <c r="N464" s="699"/>
      <c r="O464" s="699"/>
      <c r="P464" s="700"/>
    </row>
    <row r="465" spans="1:16" s="6" customFormat="1" ht="12" customHeight="1">
      <c r="A465" s="693"/>
      <c r="B465" s="656" t="s">
        <v>631</v>
      </c>
      <c r="C465" s="656"/>
      <c r="D465" s="656"/>
      <c r="E465" s="656"/>
      <c r="F465" s="656"/>
      <c r="G465" s="656"/>
      <c r="H465" s="656"/>
      <c r="I465" s="656"/>
      <c r="J465" s="656"/>
      <c r="K465" s="656"/>
      <c r="L465" s="656"/>
      <c r="M465" s="656"/>
      <c r="N465" s="656"/>
      <c r="O465" s="656"/>
      <c r="P465" s="657"/>
    </row>
    <row r="466" spans="1:16" s="6" customFormat="1" ht="12" customHeight="1">
      <c r="A466" s="693"/>
      <c r="B466" s="664" t="s">
        <v>630</v>
      </c>
      <c r="C466" s="664"/>
      <c r="D466" s="664"/>
      <c r="E466" s="664"/>
      <c r="F466" s="664"/>
      <c r="G466" s="664"/>
      <c r="H466" s="664"/>
      <c r="I466" s="664"/>
      <c r="J466" s="664"/>
      <c r="K466" s="664"/>
      <c r="L466" s="664"/>
      <c r="M466" s="664"/>
      <c r="N466" s="664"/>
      <c r="O466" s="664"/>
      <c r="P466" s="665"/>
    </row>
    <row r="467" spans="1:16" s="6" customFormat="1" ht="12" customHeight="1">
      <c r="A467" s="693"/>
      <c r="B467" s="656" t="s">
        <v>629</v>
      </c>
      <c r="C467" s="656"/>
      <c r="D467" s="656"/>
      <c r="E467" s="656"/>
      <c r="F467" s="656"/>
      <c r="G467" s="656"/>
      <c r="H467" s="656"/>
      <c r="I467" s="656"/>
      <c r="J467" s="656"/>
      <c r="K467" s="656"/>
      <c r="L467" s="656"/>
      <c r="M467" s="656"/>
      <c r="N467" s="656"/>
      <c r="O467" s="656"/>
      <c r="P467" s="657"/>
    </row>
    <row r="468" spans="1:16" s="6" customFormat="1" ht="15.75" customHeight="1">
      <c r="A468" s="693"/>
      <c r="B468" s="367" t="s">
        <v>780</v>
      </c>
      <c r="C468" s="255" t="s">
        <v>634</v>
      </c>
      <c r="D468" s="361">
        <f>D469+D486</f>
        <v>268246</v>
      </c>
      <c r="E468" s="361">
        <f aca="true" t="shared" si="132" ref="E468:P468">E469+E486</f>
        <v>40236</v>
      </c>
      <c r="F468" s="361">
        <f t="shared" si="132"/>
        <v>228010</v>
      </c>
      <c r="G468" s="361">
        <f t="shared" si="132"/>
        <v>191223</v>
      </c>
      <c r="H468" s="361">
        <f t="shared" si="132"/>
        <v>28683</v>
      </c>
      <c r="I468" s="361">
        <f t="shared" si="132"/>
        <v>0</v>
      </c>
      <c r="J468" s="361">
        <f t="shared" si="132"/>
        <v>0</v>
      </c>
      <c r="K468" s="361">
        <f t="shared" si="132"/>
        <v>28683</v>
      </c>
      <c r="L468" s="361">
        <f t="shared" si="132"/>
        <v>162540</v>
      </c>
      <c r="M468" s="361">
        <f t="shared" si="132"/>
        <v>0</v>
      </c>
      <c r="N468" s="361">
        <f t="shared" si="132"/>
        <v>0</v>
      </c>
      <c r="O468" s="361">
        <f t="shared" si="132"/>
        <v>0</v>
      </c>
      <c r="P468" s="362">
        <f t="shared" si="132"/>
        <v>162540</v>
      </c>
    </row>
    <row r="469" spans="1:16" s="6" customFormat="1" ht="12" customHeight="1">
      <c r="A469" s="693"/>
      <c r="B469" s="21" t="s">
        <v>27</v>
      </c>
      <c r="C469" s="24"/>
      <c r="D469" s="156">
        <f aca="true" t="shared" si="133" ref="D469:D475">E469+F469</f>
        <v>191223</v>
      </c>
      <c r="E469" s="156">
        <f>H469</f>
        <v>28683</v>
      </c>
      <c r="F469" s="156">
        <f>L469</f>
        <v>162540</v>
      </c>
      <c r="G469" s="156">
        <f>H469+L469</f>
        <v>191223</v>
      </c>
      <c r="H469" s="156">
        <f>K469</f>
        <v>28683</v>
      </c>
      <c r="I469" s="92"/>
      <c r="J469" s="92"/>
      <c r="K469" s="92">
        <f>SUM(K470:K485)</f>
        <v>28683</v>
      </c>
      <c r="L469" s="156">
        <f>SUM(L470:L486)</f>
        <v>162540</v>
      </c>
      <c r="M469" s="92"/>
      <c r="N469" s="92"/>
      <c r="O469" s="92"/>
      <c r="P469" s="93">
        <f>SUM(P470:P485)</f>
        <v>162540</v>
      </c>
    </row>
    <row r="470" spans="1:16" s="6" customFormat="1" ht="12" customHeight="1">
      <c r="A470" s="693"/>
      <c r="B470" s="22" t="s">
        <v>419</v>
      </c>
      <c r="C470" s="23" t="s">
        <v>711</v>
      </c>
      <c r="D470" s="153">
        <f t="shared" si="133"/>
        <v>1734</v>
      </c>
      <c r="E470" s="153">
        <f aca="true" t="shared" si="134" ref="E470:E485">H470</f>
        <v>0</v>
      </c>
      <c r="F470" s="153">
        <f aca="true" t="shared" si="135" ref="F470:F485">L470</f>
        <v>1734</v>
      </c>
      <c r="G470" s="153">
        <f aca="true" t="shared" si="136" ref="G470:G485">H470+L470</f>
        <v>1734</v>
      </c>
      <c r="H470" s="153">
        <f aca="true" t="shared" si="137" ref="H470:H485">K470</f>
        <v>0</v>
      </c>
      <c r="I470" s="80"/>
      <c r="J470" s="80"/>
      <c r="K470" s="80">
        <v>0</v>
      </c>
      <c r="L470" s="153">
        <f aca="true" t="shared" si="138" ref="L470:L485">P470</f>
        <v>1734</v>
      </c>
      <c r="M470" s="80"/>
      <c r="N470" s="80"/>
      <c r="O470" s="80"/>
      <c r="P470" s="81">
        <v>1734</v>
      </c>
    </row>
    <row r="471" spans="1:16" s="6" customFormat="1" ht="12" customHeight="1">
      <c r="A471" s="693"/>
      <c r="B471" s="22" t="s">
        <v>419</v>
      </c>
      <c r="C471" s="23" t="s">
        <v>162</v>
      </c>
      <c r="D471" s="153">
        <f t="shared" si="133"/>
        <v>306</v>
      </c>
      <c r="E471" s="153">
        <f t="shared" si="134"/>
        <v>306</v>
      </c>
      <c r="F471" s="153">
        <f t="shared" si="135"/>
        <v>0</v>
      </c>
      <c r="G471" s="153">
        <f t="shared" si="136"/>
        <v>306</v>
      </c>
      <c r="H471" s="153">
        <f t="shared" si="137"/>
        <v>306</v>
      </c>
      <c r="I471" s="80"/>
      <c r="J471" s="80"/>
      <c r="K471" s="80">
        <v>306</v>
      </c>
      <c r="L471" s="153">
        <f t="shared" si="138"/>
        <v>0</v>
      </c>
      <c r="M471" s="80"/>
      <c r="N471" s="80"/>
      <c r="O471" s="80"/>
      <c r="P471" s="81">
        <v>0</v>
      </c>
    </row>
    <row r="472" spans="1:16" s="6" customFormat="1" ht="12" customHeight="1">
      <c r="A472" s="693"/>
      <c r="B472" s="22" t="s">
        <v>349</v>
      </c>
      <c r="C472" s="23" t="s">
        <v>712</v>
      </c>
      <c r="D472" s="153">
        <f t="shared" si="133"/>
        <v>280</v>
      </c>
      <c r="E472" s="153">
        <f t="shared" si="134"/>
        <v>0</v>
      </c>
      <c r="F472" s="153">
        <f t="shared" si="135"/>
        <v>280</v>
      </c>
      <c r="G472" s="153">
        <f t="shared" si="136"/>
        <v>280</v>
      </c>
      <c r="H472" s="153">
        <f t="shared" si="137"/>
        <v>0</v>
      </c>
      <c r="I472" s="80"/>
      <c r="J472" s="80"/>
      <c r="K472" s="80">
        <v>0</v>
      </c>
      <c r="L472" s="153">
        <f t="shared" si="138"/>
        <v>280</v>
      </c>
      <c r="M472" s="80"/>
      <c r="N472" s="80"/>
      <c r="O472" s="80"/>
      <c r="P472" s="81">
        <v>280</v>
      </c>
    </row>
    <row r="473" spans="1:16" s="6" customFormat="1" ht="12" customHeight="1">
      <c r="A473" s="693"/>
      <c r="B473" s="22" t="s">
        <v>349</v>
      </c>
      <c r="C473" s="23" t="s">
        <v>163</v>
      </c>
      <c r="D473" s="153">
        <f t="shared" si="133"/>
        <v>49</v>
      </c>
      <c r="E473" s="153">
        <f t="shared" si="134"/>
        <v>49</v>
      </c>
      <c r="F473" s="153">
        <f t="shared" si="135"/>
        <v>0</v>
      </c>
      <c r="G473" s="153">
        <f t="shared" si="136"/>
        <v>49</v>
      </c>
      <c r="H473" s="153">
        <f t="shared" si="137"/>
        <v>49</v>
      </c>
      <c r="I473" s="80"/>
      <c r="J473" s="80"/>
      <c r="K473" s="80">
        <v>49</v>
      </c>
      <c r="L473" s="153">
        <f t="shared" si="138"/>
        <v>0</v>
      </c>
      <c r="M473" s="80"/>
      <c r="N473" s="80"/>
      <c r="O473" s="80"/>
      <c r="P473" s="81">
        <v>0</v>
      </c>
    </row>
    <row r="474" spans="1:16" s="6" customFormat="1" ht="12" customHeight="1">
      <c r="A474" s="693"/>
      <c r="B474" s="22" t="s">
        <v>604</v>
      </c>
      <c r="C474" s="23" t="s">
        <v>713</v>
      </c>
      <c r="D474" s="153">
        <f t="shared" si="133"/>
        <v>11414</v>
      </c>
      <c r="E474" s="153">
        <f t="shared" si="134"/>
        <v>0</v>
      </c>
      <c r="F474" s="153">
        <f t="shared" si="135"/>
        <v>11414</v>
      </c>
      <c r="G474" s="153">
        <f t="shared" si="136"/>
        <v>11414</v>
      </c>
      <c r="H474" s="153">
        <f t="shared" si="137"/>
        <v>0</v>
      </c>
      <c r="I474" s="80"/>
      <c r="J474" s="80"/>
      <c r="K474" s="80">
        <v>0</v>
      </c>
      <c r="L474" s="153">
        <f t="shared" si="138"/>
        <v>11414</v>
      </c>
      <c r="M474" s="80"/>
      <c r="N474" s="80"/>
      <c r="O474" s="80"/>
      <c r="P474" s="81">
        <v>11414</v>
      </c>
    </row>
    <row r="475" spans="1:16" s="6" customFormat="1" ht="12" customHeight="1">
      <c r="A475" s="693"/>
      <c r="B475" s="22" t="s">
        <v>604</v>
      </c>
      <c r="C475" s="23" t="s">
        <v>164</v>
      </c>
      <c r="D475" s="153">
        <f t="shared" si="133"/>
        <v>2014</v>
      </c>
      <c r="E475" s="153">
        <f t="shared" si="134"/>
        <v>2014</v>
      </c>
      <c r="F475" s="153">
        <f t="shared" si="135"/>
        <v>0</v>
      </c>
      <c r="G475" s="153">
        <f t="shared" si="136"/>
        <v>2014</v>
      </c>
      <c r="H475" s="153">
        <f t="shared" si="137"/>
        <v>2014</v>
      </c>
      <c r="I475" s="80"/>
      <c r="J475" s="80"/>
      <c r="K475" s="80">
        <v>2014</v>
      </c>
      <c r="L475" s="153">
        <f t="shared" si="138"/>
        <v>0</v>
      </c>
      <c r="M475" s="80"/>
      <c r="N475" s="80"/>
      <c r="O475" s="80"/>
      <c r="P475" s="81">
        <v>0</v>
      </c>
    </row>
    <row r="476" spans="1:16" s="6" customFormat="1" ht="12" customHeight="1">
      <c r="A476" s="693"/>
      <c r="B476" s="22" t="s">
        <v>351</v>
      </c>
      <c r="C476" s="23" t="s">
        <v>714</v>
      </c>
      <c r="D476" s="153">
        <f aca="true" t="shared" si="139" ref="D476:D485">E476+F476</f>
        <v>842</v>
      </c>
      <c r="E476" s="153">
        <f t="shared" si="134"/>
        <v>0</v>
      </c>
      <c r="F476" s="153">
        <f t="shared" si="135"/>
        <v>842</v>
      </c>
      <c r="G476" s="153">
        <f t="shared" si="136"/>
        <v>842</v>
      </c>
      <c r="H476" s="153">
        <f t="shared" si="137"/>
        <v>0</v>
      </c>
      <c r="I476" s="80"/>
      <c r="J476" s="80"/>
      <c r="K476" s="80">
        <v>0</v>
      </c>
      <c r="L476" s="153">
        <f t="shared" si="138"/>
        <v>842</v>
      </c>
      <c r="M476" s="80"/>
      <c r="N476" s="80"/>
      <c r="O476" s="80"/>
      <c r="P476" s="81">
        <v>842</v>
      </c>
    </row>
    <row r="477" spans="1:16" s="6" customFormat="1" ht="12" customHeight="1">
      <c r="A477" s="693"/>
      <c r="B477" s="22" t="s">
        <v>351</v>
      </c>
      <c r="C477" s="23" t="s">
        <v>165</v>
      </c>
      <c r="D477" s="153">
        <f>E477+F477</f>
        <v>149</v>
      </c>
      <c r="E477" s="153">
        <f t="shared" si="134"/>
        <v>149</v>
      </c>
      <c r="F477" s="153">
        <f t="shared" si="135"/>
        <v>0</v>
      </c>
      <c r="G477" s="153">
        <f t="shared" si="136"/>
        <v>149</v>
      </c>
      <c r="H477" s="153">
        <f t="shared" si="137"/>
        <v>149</v>
      </c>
      <c r="I477" s="80"/>
      <c r="J477" s="80"/>
      <c r="K477" s="80">
        <v>149</v>
      </c>
      <c r="L477" s="153">
        <f t="shared" si="138"/>
        <v>0</v>
      </c>
      <c r="M477" s="80"/>
      <c r="N477" s="80"/>
      <c r="O477" s="80"/>
      <c r="P477" s="81">
        <v>0</v>
      </c>
    </row>
    <row r="478" spans="1:16" s="6" customFormat="1" ht="12" customHeight="1">
      <c r="A478" s="693"/>
      <c r="B478" s="22" t="s">
        <v>442</v>
      </c>
      <c r="C478" s="23" t="s">
        <v>635</v>
      </c>
      <c r="D478" s="153">
        <f>E478+F478</f>
        <v>114210</v>
      </c>
      <c r="E478" s="153">
        <f t="shared" si="134"/>
        <v>0</v>
      </c>
      <c r="F478" s="153">
        <f t="shared" si="135"/>
        <v>114210</v>
      </c>
      <c r="G478" s="153">
        <f t="shared" si="136"/>
        <v>114210</v>
      </c>
      <c r="H478" s="153">
        <f t="shared" si="137"/>
        <v>0</v>
      </c>
      <c r="I478" s="80"/>
      <c r="J478" s="80"/>
      <c r="K478" s="80">
        <v>0</v>
      </c>
      <c r="L478" s="153">
        <f t="shared" si="138"/>
        <v>114210</v>
      </c>
      <c r="M478" s="80"/>
      <c r="N478" s="80"/>
      <c r="O478" s="80"/>
      <c r="P478" s="81">
        <v>114210</v>
      </c>
    </row>
    <row r="479" spans="1:16" s="6" customFormat="1" ht="12" customHeight="1">
      <c r="A479" s="693"/>
      <c r="B479" s="22" t="s">
        <v>442</v>
      </c>
      <c r="C479" s="23" t="s">
        <v>636</v>
      </c>
      <c r="D479" s="153">
        <f>E479+F479</f>
        <v>20155</v>
      </c>
      <c r="E479" s="153">
        <f t="shared" si="134"/>
        <v>20155</v>
      </c>
      <c r="F479" s="153">
        <f t="shared" si="135"/>
        <v>0</v>
      </c>
      <c r="G479" s="153">
        <f t="shared" si="136"/>
        <v>20155</v>
      </c>
      <c r="H479" s="153">
        <f t="shared" si="137"/>
        <v>20155</v>
      </c>
      <c r="I479" s="80"/>
      <c r="J479" s="80"/>
      <c r="K479" s="80">
        <v>20155</v>
      </c>
      <c r="L479" s="153">
        <v>0</v>
      </c>
      <c r="M479" s="80"/>
      <c r="N479" s="80"/>
      <c r="O479" s="80"/>
      <c r="P479" s="81"/>
    </row>
    <row r="480" spans="1:16" s="6" customFormat="1" ht="12" customHeight="1">
      <c r="A480" s="693"/>
      <c r="B480" s="22" t="s">
        <v>443</v>
      </c>
      <c r="C480" s="23" t="s">
        <v>716</v>
      </c>
      <c r="D480" s="153">
        <f t="shared" si="139"/>
        <v>33809</v>
      </c>
      <c r="E480" s="153">
        <f t="shared" si="134"/>
        <v>0</v>
      </c>
      <c r="F480" s="153">
        <f t="shared" si="135"/>
        <v>33809</v>
      </c>
      <c r="G480" s="153">
        <f t="shared" si="136"/>
        <v>33809</v>
      </c>
      <c r="H480" s="153">
        <f t="shared" si="137"/>
        <v>0</v>
      </c>
      <c r="I480" s="80"/>
      <c r="J480" s="80"/>
      <c r="K480" s="80">
        <v>0</v>
      </c>
      <c r="L480" s="153">
        <f t="shared" si="138"/>
        <v>33809</v>
      </c>
      <c r="M480" s="80"/>
      <c r="N480" s="80"/>
      <c r="O480" s="80"/>
      <c r="P480" s="81">
        <v>33809</v>
      </c>
    </row>
    <row r="481" spans="1:16" s="6" customFormat="1" ht="12" customHeight="1">
      <c r="A481" s="693"/>
      <c r="B481" s="22" t="s">
        <v>443</v>
      </c>
      <c r="C481" s="23" t="s">
        <v>166</v>
      </c>
      <c r="D481" s="153">
        <f t="shared" si="139"/>
        <v>5966</v>
      </c>
      <c r="E481" s="153">
        <f t="shared" si="134"/>
        <v>5966</v>
      </c>
      <c r="F481" s="153">
        <f t="shared" si="135"/>
        <v>0</v>
      </c>
      <c r="G481" s="153">
        <f t="shared" si="136"/>
        <v>5966</v>
      </c>
      <c r="H481" s="153">
        <f t="shared" si="137"/>
        <v>5966</v>
      </c>
      <c r="I481" s="80"/>
      <c r="J481" s="80"/>
      <c r="K481" s="80">
        <v>5966</v>
      </c>
      <c r="L481" s="153">
        <f t="shared" si="138"/>
        <v>0</v>
      </c>
      <c r="M481" s="80"/>
      <c r="N481" s="80"/>
      <c r="O481" s="80"/>
      <c r="P481" s="81">
        <v>0</v>
      </c>
    </row>
    <row r="482" spans="1:16" s="6" customFormat="1" ht="12" customHeight="1">
      <c r="A482" s="693"/>
      <c r="B482" s="22" t="s">
        <v>566</v>
      </c>
      <c r="C482" s="23" t="s">
        <v>717</v>
      </c>
      <c r="D482" s="153">
        <f t="shared" si="139"/>
        <v>47</v>
      </c>
      <c r="E482" s="153">
        <f t="shared" si="134"/>
        <v>0</v>
      </c>
      <c r="F482" s="153">
        <f t="shared" si="135"/>
        <v>47</v>
      </c>
      <c r="G482" s="153">
        <f t="shared" si="136"/>
        <v>47</v>
      </c>
      <c r="H482" s="153">
        <f t="shared" si="137"/>
        <v>0</v>
      </c>
      <c r="I482" s="80"/>
      <c r="J482" s="80"/>
      <c r="K482" s="80">
        <v>0</v>
      </c>
      <c r="L482" s="153">
        <f t="shared" si="138"/>
        <v>47</v>
      </c>
      <c r="M482" s="80"/>
      <c r="N482" s="80"/>
      <c r="O482" s="80"/>
      <c r="P482" s="81">
        <v>47</v>
      </c>
    </row>
    <row r="483" spans="1:16" s="6" customFormat="1" ht="12" customHeight="1">
      <c r="A483" s="693"/>
      <c r="B483" s="22" t="s">
        <v>566</v>
      </c>
      <c r="C483" s="23" t="s">
        <v>167</v>
      </c>
      <c r="D483" s="153">
        <f t="shared" si="139"/>
        <v>8</v>
      </c>
      <c r="E483" s="153">
        <f t="shared" si="134"/>
        <v>8</v>
      </c>
      <c r="F483" s="153">
        <f t="shared" si="135"/>
        <v>0</v>
      </c>
      <c r="G483" s="153">
        <f t="shared" si="136"/>
        <v>8</v>
      </c>
      <c r="H483" s="153">
        <f t="shared" si="137"/>
        <v>8</v>
      </c>
      <c r="I483" s="80"/>
      <c r="J483" s="80"/>
      <c r="K483" s="80">
        <v>8</v>
      </c>
      <c r="L483" s="153">
        <f t="shared" si="138"/>
        <v>0</v>
      </c>
      <c r="M483" s="80"/>
      <c r="N483" s="80"/>
      <c r="O483" s="80"/>
      <c r="P483" s="81">
        <v>0</v>
      </c>
    </row>
    <row r="484" spans="1:16" s="6" customFormat="1" ht="12" customHeight="1">
      <c r="A484" s="693"/>
      <c r="B484" s="22" t="s">
        <v>308</v>
      </c>
      <c r="C484" s="23" t="s">
        <v>718</v>
      </c>
      <c r="D484" s="153">
        <f t="shared" si="139"/>
        <v>204</v>
      </c>
      <c r="E484" s="153">
        <f t="shared" si="134"/>
        <v>0</v>
      </c>
      <c r="F484" s="153">
        <f t="shared" si="135"/>
        <v>204</v>
      </c>
      <c r="G484" s="153">
        <f t="shared" si="136"/>
        <v>204</v>
      </c>
      <c r="H484" s="153">
        <f t="shared" si="137"/>
        <v>0</v>
      </c>
      <c r="I484" s="80"/>
      <c r="J484" s="80"/>
      <c r="K484" s="80">
        <v>0</v>
      </c>
      <c r="L484" s="153">
        <f t="shared" si="138"/>
        <v>204</v>
      </c>
      <c r="M484" s="80"/>
      <c r="N484" s="80"/>
      <c r="O484" s="80"/>
      <c r="P484" s="81">
        <v>204</v>
      </c>
    </row>
    <row r="485" spans="1:16" s="6" customFormat="1" ht="12.75" customHeight="1">
      <c r="A485" s="693"/>
      <c r="B485" s="22" t="s">
        <v>308</v>
      </c>
      <c r="C485" s="23" t="s">
        <v>196</v>
      </c>
      <c r="D485" s="153">
        <f t="shared" si="139"/>
        <v>36</v>
      </c>
      <c r="E485" s="153">
        <f t="shared" si="134"/>
        <v>36</v>
      </c>
      <c r="F485" s="153">
        <f t="shared" si="135"/>
        <v>0</v>
      </c>
      <c r="G485" s="153">
        <f t="shared" si="136"/>
        <v>36</v>
      </c>
      <c r="H485" s="153">
        <f t="shared" si="137"/>
        <v>36</v>
      </c>
      <c r="I485" s="80"/>
      <c r="J485" s="80"/>
      <c r="K485" s="80">
        <v>36</v>
      </c>
      <c r="L485" s="153">
        <f t="shared" si="138"/>
        <v>0</v>
      </c>
      <c r="M485" s="80"/>
      <c r="N485" s="80"/>
      <c r="O485" s="80"/>
      <c r="P485" s="81"/>
    </row>
    <row r="486" spans="1:16" ht="13.5" customHeight="1">
      <c r="A486" s="694"/>
      <c r="B486" s="22" t="s">
        <v>155</v>
      </c>
      <c r="C486" s="23"/>
      <c r="D486" s="153">
        <f>E486+F486</f>
        <v>77023</v>
      </c>
      <c r="E486" s="153">
        <v>11553</v>
      </c>
      <c r="F486" s="153">
        <v>65470</v>
      </c>
      <c r="G486" s="153"/>
      <c r="H486" s="153">
        <v>0</v>
      </c>
      <c r="I486" s="80"/>
      <c r="J486" s="80"/>
      <c r="K486" s="80"/>
      <c r="L486" s="153"/>
      <c r="M486" s="80"/>
      <c r="N486" s="80"/>
      <c r="O486" s="80"/>
      <c r="P486" s="81"/>
    </row>
    <row r="487" spans="1:16" ht="26.25" customHeight="1" thickBot="1">
      <c r="A487" s="695" t="s">
        <v>598</v>
      </c>
      <c r="B487" s="696"/>
      <c r="C487" s="697"/>
      <c r="D487" s="501">
        <f>D11+D73</f>
        <v>25329726</v>
      </c>
      <c r="E487" s="501">
        <f aca="true" t="shared" si="140" ref="E487:P487">E11+E73</f>
        <v>7686396</v>
      </c>
      <c r="F487" s="501">
        <f t="shared" si="140"/>
        <v>17643330</v>
      </c>
      <c r="G487" s="501">
        <f t="shared" si="140"/>
        <v>14531813</v>
      </c>
      <c r="H487" s="501">
        <f t="shared" si="140"/>
        <v>4361793</v>
      </c>
      <c r="I487" s="501">
        <f t="shared" si="140"/>
        <v>0</v>
      </c>
      <c r="J487" s="501">
        <f t="shared" si="140"/>
        <v>0</v>
      </c>
      <c r="K487" s="501">
        <f t="shared" si="140"/>
        <v>4361793</v>
      </c>
      <c r="L487" s="501">
        <f t="shared" si="140"/>
        <v>10170020</v>
      </c>
      <c r="M487" s="501">
        <f t="shared" si="140"/>
        <v>0</v>
      </c>
      <c r="N487" s="501">
        <f t="shared" si="140"/>
        <v>0</v>
      </c>
      <c r="O487" s="501">
        <f t="shared" si="140"/>
        <v>0</v>
      </c>
      <c r="P487" s="502">
        <f t="shared" si="140"/>
        <v>10170020</v>
      </c>
    </row>
    <row r="488" spans="1:16" ht="12.75" customHeight="1">
      <c r="A488" s="38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ht="12.75">
      <c r="A489" s="380"/>
    </row>
    <row r="490" ht="12.75">
      <c r="A490" s="380"/>
    </row>
    <row r="491" ht="12.75">
      <c r="A491" s="380"/>
    </row>
    <row r="492" ht="12.75">
      <c r="A492" s="380"/>
    </row>
    <row r="493" ht="12.75">
      <c r="A493" s="380"/>
    </row>
    <row r="494" ht="12.75">
      <c r="A494" s="380"/>
    </row>
    <row r="495" ht="12.75">
      <c r="A495" s="380"/>
    </row>
    <row r="496" ht="12.75">
      <c r="A496" s="380"/>
    </row>
    <row r="497" ht="12.75">
      <c r="A497" s="380"/>
    </row>
    <row r="498" ht="12.75">
      <c r="A498" s="380"/>
    </row>
    <row r="499" ht="12.75">
      <c r="A499" s="380"/>
    </row>
    <row r="500" ht="12.75">
      <c r="A500" s="380"/>
    </row>
    <row r="501" ht="12.75">
      <c r="A501" s="380"/>
    </row>
    <row r="502" ht="12.75">
      <c r="A502" s="380"/>
    </row>
    <row r="503" ht="12.75">
      <c r="A503" s="380"/>
    </row>
    <row r="504" ht="12.75">
      <c r="A504" s="380"/>
    </row>
    <row r="505" ht="12.75">
      <c r="A505" s="380"/>
    </row>
    <row r="506" ht="12.75">
      <c r="A506" s="380"/>
    </row>
    <row r="507" ht="12.75">
      <c r="A507" s="380"/>
    </row>
    <row r="508" ht="12.75">
      <c r="A508" s="380"/>
    </row>
    <row r="509" ht="12.75">
      <c r="A509" s="380"/>
    </row>
    <row r="510" ht="12.75">
      <c r="A510" s="380"/>
    </row>
    <row r="511" ht="12.75">
      <c r="A511" s="380"/>
    </row>
    <row r="512" ht="12.75">
      <c r="A512" s="380"/>
    </row>
    <row r="513" ht="12.75">
      <c r="A513" s="380"/>
    </row>
    <row r="514" ht="12.75">
      <c r="A514" s="380"/>
    </row>
    <row r="515" ht="12.75">
      <c r="A515" s="380"/>
    </row>
    <row r="516" ht="12.75">
      <c r="A516" s="380"/>
    </row>
    <row r="517" ht="12.75">
      <c r="A517" s="380"/>
    </row>
    <row r="518" ht="12.75">
      <c r="A518" s="380"/>
    </row>
    <row r="519" ht="12.75">
      <c r="A519" s="380"/>
    </row>
    <row r="520" ht="12.75">
      <c r="A520" s="380"/>
    </row>
    <row r="521" ht="12.75">
      <c r="A521" s="380"/>
    </row>
    <row r="522" ht="12.75">
      <c r="A522" s="380"/>
    </row>
    <row r="523" ht="12.75">
      <c r="A523" s="380"/>
    </row>
    <row r="524" ht="12.75">
      <c r="A524" s="380"/>
    </row>
    <row r="525" ht="12.75">
      <c r="A525" s="380"/>
    </row>
    <row r="526" ht="12.75">
      <c r="A526" s="380"/>
    </row>
    <row r="527" ht="12.75">
      <c r="A527" s="380"/>
    </row>
    <row r="528" ht="12.75">
      <c r="A528" s="380"/>
    </row>
    <row r="529" ht="12.75">
      <c r="A529" s="380"/>
    </row>
    <row r="530" ht="12.75">
      <c r="A530" s="380"/>
    </row>
    <row r="531" ht="12.75">
      <c r="A531" s="380"/>
    </row>
    <row r="532" ht="12.75">
      <c r="A532" s="380"/>
    </row>
    <row r="533" ht="12.75">
      <c r="A533" s="380"/>
    </row>
    <row r="534" ht="12.75">
      <c r="A534" s="380"/>
    </row>
    <row r="535" ht="12.75">
      <c r="A535" s="380"/>
    </row>
    <row r="536" ht="12.75">
      <c r="A536" s="380"/>
    </row>
    <row r="537" ht="12.75">
      <c r="A537" s="380"/>
    </row>
    <row r="538" ht="12.75">
      <c r="A538" s="380"/>
    </row>
    <row r="539" ht="12.75">
      <c r="A539" s="380"/>
    </row>
    <row r="540" ht="12.75">
      <c r="A540" s="380"/>
    </row>
    <row r="541" ht="12.75">
      <c r="A541" s="380"/>
    </row>
    <row r="542" ht="12.75">
      <c r="A542" s="380"/>
    </row>
    <row r="543" ht="12.75">
      <c r="A543" s="380"/>
    </row>
    <row r="544" ht="12.75">
      <c r="A544" s="380"/>
    </row>
    <row r="545" ht="12.75">
      <c r="A545" s="380"/>
    </row>
    <row r="546" ht="12.75">
      <c r="A546" s="380"/>
    </row>
    <row r="547" ht="12.75">
      <c r="A547" s="380"/>
    </row>
    <row r="548" ht="12.75">
      <c r="A548" s="380"/>
    </row>
    <row r="549" ht="12.75">
      <c r="A549" s="380"/>
    </row>
    <row r="550" ht="12.75">
      <c r="A550" s="380"/>
    </row>
    <row r="551" ht="12.75">
      <c r="A551" s="380"/>
    </row>
    <row r="552" ht="12.75">
      <c r="A552" s="380"/>
    </row>
    <row r="553" ht="12.75">
      <c r="A553" s="380"/>
    </row>
    <row r="554" ht="12.75">
      <c r="A554" s="380"/>
    </row>
    <row r="555" ht="12.75">
      <c r="A555" s="380"/>
    </row>
    <row r="556" ht="12.75">
      <c r="A556" s="380"/>
    </row>
    <row r="557" ht="12.75">
      <c r="A557" s="380"/>
    </row>
    <row r="558" ht="12.75">
      <c r="A558" s="380"/>
    </row>
    <row r="559" ht="12.75">
      <c r="A559" s="380"/>
    </row>
    <row r="560" ht="12.75">
      <c r="A560" s="380"/>
    </row>
    <row r="561" ht="12.75">
      <c r="A561" s="380"/>
    </row>
    <row r="562" ht="12.75">
      <c r="A562" s="380"/>
    </row>
    <row r="563" ht="12.75">
      <c r="A563" s="380"/>
    </row>
    <row r="564" ht="12.75">
      <c r="A564" s="380"/>
    </row>
    <row r="565" ht="12.75">
      <c r="A565" s="380"/>
    </row>
    <row r="566" ht="12.75">
      <c r="A566" s="380"/>
    </row>
    <row r="567" ht="12.75">
      <c r="A567" s="380"/>
    </row>
    <row r="568" ht="12.75">
      <c r="A568" s="380"/>
    </row>
    <row r="569" ht="12.75">
      <c r="A569" s="380"/>
    </row>
    <row r="570" ht="12.75">
      <c r="A570" s="380"/>
    </row>
    <row r="571" ht="12.75">
      <c r="A571" s="380"/>
    </row>
    <row r="572" ht="12.75">
      <c r="A572" s="380"/>
    </row>
    <row r="573" ht="12.75">
      <c r="A573" s="380"/>
    </row>
    <row r="574" ht="12.75">
      <c r="A574" s="380"/>
    </row>
    <row r="575" ht="12.75">
      <c r="A575" s="380"/>
    </row>
    <row r="576" ht="12.75">
      <c r="A576" s="380"/>
    </row>
    <row r="577" ht="12.75">
      <c r="A577" s="380"/>
    </row>
    <row r="578" ht="12.75">
      <c r="A578" s="380"/>
    </row>
    <row r="579" ht="12.75">
      <c r="A579" s="380"/>
    </row>
    <row r="580" ht="12.75">
      <c r="A580" s="380"/>
    </row>
    <row r="581" ht="12.75">
      <c r="A581" s="380"/>
    </row>
    <row r="582" ht="12.75">
      <c r="A582" s="380"/>
    </row>
    <row r="583" ht="12.75">
      <c r="A583" s="380"/>
    </row>
    <row r="584" ht="12.75">
      <c r="A584" s="380"/>
    </row>
    <row r="585" ht="12.75">
      <c r="A585" s="380"/>
    </row>
    <row r="586" ht="12.75">
      <c r="A586" s="380"/>
    </row>
    <row r="587" ht="12.75">
      <c r="A587" s="380"/>
    </row>
    <row r="588" ht="12.75">
      <c r="A588" s="380"/>
    </row>
    <row r="589" ht="12.75">
      <c r="A589" s="380"/>
    </row>
    <row r="590" ht="12.75">
      <c r="A590" s="380"/>
    </row>
    <row r="591" ht="12.75">
      <c r="A591" s="380"/>
    </row>
    <row r="592" ht="12.75">
      <c r="A592" s="380"/>
    </row>
    <row r="593" ht="12.75">
      <c r="A593" s="380"/>
    </row>
    <row r="594" ht="12.75">
      <c r="A594" s="380"/>
    </row>
    <row r="595" ht="12.75">
      <c r="A595" s="380"/>
    </row>
    <row r="596" ht="12.75">
      <c r="A596" s="380"/>
    </row>
    <row r="597" ht="12.75">
      <c r="A597" s="380"/>
    </row>
    <row r="598" ht="12.75">
      <c r="A598" s="380"/>
    </row>
    <row r="599" ht="12.75">
      <c r="A599" s="380"/>
    </row>
    <row r="600" ht="12.75">
      <c r="A600" s="380"/>
    </row>
    <row r="601" ht="12.75">
      <c r="A601" s="380"/>
    </row>
    <row r="602" ht="12.75">
      <c r="A602" s="380"/>
    </row>
    <row r="603" ht="12.75">
      <c r="A603" s="380"/>
    </row>
    <row r="604" ht="12.75">
      <c r="A604" s="380"/>
    </row>
    <row r="605" ht="12.75">
      <c r="A605" s="380"/>
    </row>
    <row r="606" ht="12.75">
      <c r="A606" s="380"/>
    </row>
    <row r="607" ht="12.75">
      <c r="A607" s="380"/>
    </row>
    <row r="608" ht="12.75">
      <c r="A608" s="380"/>
    </row>
    <row r="609" ht="12.75">
      <c r="A609" s="380"/>
    </row>
    <row r="610" ht="12.75">
      <c r="A610" s="380"/>
    </row>
    <row r="611" ht="12.75">
      <c r="A611" s="380"/>
    </row>
    <row r="612" ht="12.75">
      <c r="A612" s="380"/>
    </row>
    <row r="613" ht="12.75">
      <c r="A613" s="380"/>
    </row>
    <row r="614" ht="12.75">
      <c r="A614" s="380"/>
    </row>
    <row r="615" ht="12.75">
      <c r="A615" s="380"/>
    </row>
    <row r="616" ht="12.75">
      <c r="A616" s="380"/>
    </row>
    <row r="617" ht="12.75">
      <c r="A617" s="380"/>
    </row>
    <row r="618" ht="12.75">
      <c r="A618" s="380"/>
    </row>
    <row r="619" ht="12.75">
      <c r="A619" s="380"/>
    </row>
    <row r="620" ht="12.75">
      <c r="A620" s="380"/>
    </row>
    <row r="621" ht="12.75">
      <c r="A621" s="380"/>
    </row>
    <row r="622" ht="12.75">
      <c r="A622" s="380"/>
    </row>
    <row r="623" ht="12.75">
      <c r="A623" s="380"/>
    </row>
    <row r="624" ht="12.75">
      <c r="A624" s="380"/>
    </row>
    <row r="625" ht="12.75">
      <c r="A625" s="380"/>
    </row>
    <row r="626" ht="12.75">
      <c r="A626" s="380"/>
    </row>
    <row r="627" ht="12.75">
      <c r="A627" s="380"/>
    </row>
    <row r="628" ht="12.75">
      <c r="A628" s="380"/>
    </row>
    <row r="629" ht="12.75">
      <c r="A629" s="380"/>
    </row>
    <row r="630" ht="12.75">
      <c r="A630" s="380"/>
    </row>
    <row r="631" ht="12.75">
      <c r="A631" s="380"/>
    </row>
    <row r="632" ht="12.75">
      <c r="A632" s="380"/>
    </row>
    <row r="633" ht="12.75">
      <c r="A633" s="380"/>
    </row>
    <row r="634" ht="12.75">
      <c r="A634" s="380"/>
    </row>
    <row r="635" ht="12.75">
      <c r="A635" s="380"/>
    </row>
    <row r="636" ht="12.75">
      <c r="A636" s="380"/>
    </row>
    <row r="637" ht="12.75">
      <c r="A637" s="380"/>
    </row>
    <row r="638" ht="12.75">
      <c r="A638" s="380"/>
    </row>
    <row r="639" ht="12.75">
      <c r="A639" s="380"/>
    </row>
    <row r="640" ht="12.75">
      <c r="A640" s="380"/>
    </row>
    <row r="641" ht="12.75">
      <c r="A641" s="380"/>
    </row>
    <row r="642" ht="12.75">
      <c r="A642" s="380"/>
    </row>
    <row r="643" ht="12.75">
      <c r="A643" s="380"/>
    </row>
    <row r="644" ht="12.75">
      <c r="A644" s="380"/>
    </row>
    <row r="645" ht="12.75">
      <c r="A645" s="380"/>
    </row>
    <row r="646" ht="12.75">
      <c r="A646" s="380"/>
    </row>
    <row r="647" ht="12.75">
      <c r="A647" s="380"/>
    </row>
    <row r="648" ht="12.75">
      <c r="A648" s="380"/>
    </row>
    <row r="649" ht="12.75">
      <c r="A649" s="380"/>
    </row>
    <row r="650" ht="12.75">
      <c r="A650" s="380"/>
    </row>
    <row r="651" ht="12.75">
      <c r="A651" s="380"/>
    </row>
    <row r="652" ht="12.75">
      <c r="A652" s="380"/>
    </row>
    <row r="653" ht="12.75">
      <c r="A653" s="380"/>
    </row>
    <row r="654" ht="12.75">
      <c r="A654" s="380"/>
    </row>
    <row r="655" ht="12.75">
      <c r="A655" s="380"/>
    </row>
    <row r="656" ht="12.75">
      <c r="A656" s="380"/>
    </row>
    <row r="657" ht="12.75">
      <c r="A657" s="380"/>
    </row>
    <row r="658" ht="12.75">
      <c r="A658" s="380"/>
    </row>
    <row r="659" ht="12.75">
      <c r="A659" s="380"/>
    </row>
    <row r="660" ht="12.75">
      <c r="A660" s="380"/>
    </row>
    <row r="661" ht="12.75">
      <c r="A661" s="380"/>
    </row>
    <row r="662" ht="12.75">
      <c r="A662" s="380"/>
    </row>
    <row r="663" ht="12.75">
      <c r="A663" s="380"/>
    </row>
    <row r="664" ht="12.75">
      <c r="A664" s="380"/>
    </row>
    <row r="665" ht="12.75">
      <c r="A665" s="380"/>
    </row>
    <row r="666" ht="12.75">
      <c r="A666" s="380"/>
    </row>
    <row r="667" ht="12.75">
      <c r="A667" s="380"/>
    </row>
    <row r="668" ht="12.75">
      <c r="A668" s="380"/>
    </row>
    <row r="669" ht="12.75">
      <c r="A669" s="380"/>
    </row>
    <row r="670" ht="12.75">
      <c r="A670" s="380"/>
    </row>
    <row r="671" ht="12.75">
      <c r="A671" s="380"/>
    </row>
    <row r="672" ht="12.75">
      <c r="A672" s="380"/>
    </row>
    <row r="673" ht="12.75">
      <c r="A673" s="380"/>
    </row>
    <row r="674" ht="12.75">
      <c r="A674" s="380"/>
    </row>
    <row r="675" ht="12.75">
      <c r="A675" s="380"/>
    </row>
    <row r="676" ht="12.75">
      <c r="A676" s="380"/>
    </row>
    <row r="677" ht="12.75">
      <c r="A677" s="380"/>
    </row>
    <row r="678" ht="12.75">
      <c r="A678" s="380"/>
    </row>
    <row r="679" ht="12.75">
      <c r="A679" s="380"/>
    </row>
    <row r="680" ht="12.75">
      <c r="A680" s="380"/>
    </row>
    <row r="681" ht="12.75">
      <c r="A681" s="380"/>
    </row>
    <row r="682" ht="12.75">
      <c r="A682" s="380"/>
    </row>
    <row r="683" ht="12.75">
      <c r="A683" s="380"/>
    </row>
    <row r="684" ht="12.75">
      <c r="A684" s="380"/>
    </row>
    <row r="685" ht="12.75">
      <c r="A685" s="380"/>
    </row>
    <row r="686" ht="12.75">
      <c r="A686" s="380"/>
    </row>
    <row r="687" ht="12.75">
      <c r="A687" s="380"/>
    </row>
    <row r="688" ht="12.75">
      <c r="A688" s="380"/>
    </row>
    <row r="689" ht="12.75">
      <c r="A689" s="380"/>
    </row>
    <row r="690" ht="12.75">
      <c r="A690" s="380"/>
    </row>
    <row r="691" ht="12.75">
      <c r="A691" s="380"/>
    </row>
    <row r="692" ht="12.75">
      <c r="A692" s="380"/>
    </row>
    <row r="693" ht="12.75">
      <c r="A693" s="380"/>
    </row>
    <row r="694" ht="12.75">
      <c r="A694" s="380"/>
    </row>
    <row r="695" ht="12.75">
      <c r="A695" s="380"/>
    </row>
    <row r="696" ht="12.75">
      <c r="A696" s="380"/>
    </row>
    <row r="697" ht="12.75">
      <c r="A697" s="380"/>
    </row>
    <row r="698" ht="12.75">
      <c r="A698" s="380"/>
    </row>
    <row r="699" ht="12.75">
      <c r="A699" s="380"/>
    </row>
    <row r="700" ht="12.75">
      <c r="A700" s="380"/>
    </row>
    <row r="701" ht="12.75">
      <c r="A701" s="380"/>
    </row>
    <row r="702" ht="12.75">
      <c r="A702" s="380"/>
    </row>
    <row r="703" ht="12.75">
      <c r="A703" s="380"/>
    </row>
    <row r="704" ht="12.75">
      <c r="A704" s="380"/>
    </row>
    <row r="705" ht="12.75">
      <c r="A705" s="380"/>
    </row>
    <row r="706" ht="12.75">
      <c r="A706" s="380"/>
    </row>
    <row r="707" ht="12.75">
      <c r="A707" s="380"/>
    </row>
    <row r="708" ht="12.75">
      <c r="A708" s="380"/>
    </row>
    <row r="709" ht="12.75">
      <c r="A709" s="380"/>
    </row>
    <row r="710" ht="12.75">
      <c r="A710" s="380"/>
    </row>
    <row r="711" ht="12.75">
      <c r="A711" s="380"/>
    </row>
    <row r="712" ht="12.75">
      <c r="A712" s="380"/>
    </row>
    <row r="713" ht="12.75">
      <c r="A713" s="380"/>
    </row>
    <row r="714" ht="12.75">
      <c r="A714" s="380"/>
    </row>
    <row r="715" ht="12.75">
      <c r="A715" s="380"/>
    </row>
    <row r="716" ht="12.75">
      <c r="A716" s="380"/>
    </row>
    <row r="717" ht="12.75">
      <c r="A717" s="380"/>
    </row>
    <row r="718" ht="12.75">
      <c r="A718" s="380"/>
    </row>
    <row r="719" ht="12.75">
      <c r="A719" s="380"/>
    </row>
    <row r="720" ht="12.75">
      <c r="A720" s="380"/>
    </row>
    <row r="721" ht="12.75">
      <c r="A721" s="380"/>
    </row>
    <row r="722" ht="12.75">
      <c r="A722" s="380"/>
    </row>
    <row r="723" ht="12.75">
      <c r="A723" s="380"/>
    </row>
    <row r="724" ht="12.75">
      <c r="A724" s="380"/>
    </row>
    <row r="725" ht="12.75">
      <c r="A725" s="380"/>
    </row>
    <row r="726" ht="12.75">
      <c r="A726" s="380"/>
    </row>
    <row r="727" ht="12.75">
      <c r="A727" s="380"/>
    </row>
    <row r="728" ht="12.75">
      <c r="A728" s="380"/>
    </row>
    <row r="729" ht="12.75">
      <c r="A729" s="380"/>
    </row>
    <row r="730" ht="12.75">
      <c r="A730" s="380"/>
    </row>
    <row r="731" ht="12.75">
      <c r="A731" s="380"/>
    </row>
    <row r="732" ht="12.75">
      <c r="A732" s="380"/>
    </row>
    <row r="733" ht="12.75">
      <c r="A733" s="380"/>
    </row>
    <row r="734" ht="12.75">
      <c r="A734" s="380"/>
    </row>
    <row r="735" ht="12.75">
      <c r="A735" s="380"/>
    </row>
    <row r="736" ht="12.75">
      <c r="A736" s="380"/>
    </row>
    <row r="737" ht="12.75">
      <c r="A737" s="380"/>
    </row>
    <row r="738" ht="12.75">
      <c r="A738" s="380"/>
    </row>
    <row r="739" ht="12.75">
      <c r="A739" s="380"/>
    </row>
    <row r="740" ht="12.75">
      <c r="A740" s="380"/>
    </row>
    <row r="741" ht="12.75">
      <c r="A741" s="380"/>
    </row>
    <row r="742" ht="12.75">
      <c r="A742" s="380"/>
    </row>
    <row r="743" ht="12.75">
      <c r="A743" s="380"/>
    </row>
    <row r="744" ht="12.75">
      <c r="A744" s="380"/>
    </row>
    <row r="745" ht="12.75">
      <c r="A745" s="380"/>
    </row>
    <row r="746" ht="12.75">
      <c r="A746" s="380"/>
    </row>
    <row r="747" ht="12.75">
      <c r="A747" s="380"/>
    </row>
    <row r="748" ht="12.75">
      <c r="A748" s="380"/>
    </row>
    <row r="749" ht="12.75">
      <c r="A749" s="380"/>
    </row>
    <row r="750" ht="12.75">
      <c r="A750" s="380"/>
    </row>
    <row r="751" ht="12.75">
      <c r="A751" s="380"/>
    </row>
    <row r="752" ht="12.75">
      <c r="A752" s="380"/>
    </row>
    <row r="753" ht="12.75">
      <c r="A753" s="380"/>
    </row>
    <row r="754" ht="12.75">
      <c r="A754" s="380"/>
    </row>
    <row r="755" ht="12.75">
      <c r="A755" s="380"/>
    </row>
    <row r="756" ht="12.75">
      <c r="A756" s="380"/>
    </row>
    <row r="757" ht="12.75">
      <c r="A757" s="380"/>
    </row>
    <row r="758" ht="12.75">
      <c r="A758" s="380"/>
    </row>
    <row r="759" ht="12.75">
      <c r="A759" s="380"/>
    </row>
    <row r="760" ht="12.75">
      <c r="A760" s="380"/>
    </row>
    <row r="761" ht="12.75">
      <c r="A761" s="380"/>
    </row>
    <row r="762" ht="12.75">
      <c r="A762" s="380"/>
    </row>
    <row r="763" ht="12.75">
      <c r="A763" s="380"/>
    </row>
    <row r="764" ht="12.75">
      <c r="A764" s="380"/>
    </row>
    <row r="765" ht="12.75">
      <c r="A765" s="380"/>
    </row>
    <row r="766" ht="12.75">
      <c r="A766" s="380"/>
    </row>
    <row r="767" ht="12.75">
      <c r="A767" s="380"/>
    </row>
    <row r="768" ht="12.75">
      <c r="A768" s="380"/>
    </row>
    <row r="769" ht="12.75">
      <c r="A769" s="380"/>
    </row>
    <row r="770" ht="12.75">
      <c r="A770" s="380"/>
    </row>
    <row r="771" ht="12.75">
      <c r="A771" s="380"/>
    </row>
    <row r="772" ht="12.75">
      <c r="A772" s="380"/>
    </row>
    <row r="773" ht="12.75">
      <c r="A773" s="380"/>
    </row>
    <row r="774" ht="12.75">
      <c r="A774" s="380"/>
    </row>
    <row r="775" ht="12.75">
      <c r="A775" s="380"/>
    </row>
    <row r="776" ht="12.75">
      <c r="A776" s="380"/>
    </row>
    <row r="777" ht="12.75">
      <c r="A777" s="380"/>
    </row>
    <row r="778" ht="12.75">
      <c r="A778" s="380"/>
    </row>
    <row r="779" ht="12.75">
      <c r="A779" s="380"/>
    </row>
    <row r="780" ht="12.75">
      <c r="A780" s="380"/>
    </row>
    <row r="781" ht="12.75">
      <c r="A781" s="380"/>
    </row>
    <row r="782" ht="12.75">
      <c r="A782" s="380"/>
    </row>
    <row r="783" ht="12.75">
      <c r="A783" s="380"/>
    </row>
    <row r="784" ht="12.75">
      <c r="A784" s="380"/>
    </row>
    <row r="785" ht="12.75">
      <c r="A785" s="380"/>
    </row>
    <row r="786" ht="12.75">
      <c r="A786" s="380"/>
    </row>
    <row r="787" ht="12.75">
      <c r="A787" s="380"/>
    </row>
    <row r="788" ht="12.75">
      <c r="A788" s="380"/>
    </row>
    <row r="789" ht="12.75">
      <c r="A789" s="380"/>
    </row>
    <row r="790" ht="12.75">
      <c r="A790" s="380"/>
    </row>
    <row r="791" ht="12.75">
      <c r="A791" s="380"/>
    </row>
    <row r="792" ht="12.75">
      <c r="A792" s="380"/>
    </row>
    <row r="793" ht="12.75">
      <c r="A793" s="380"/>
    </row>
    <row r="794" ht="12.75">
      <c r="A794" s="380"/>
    </row>
    <row r="795" ht="12.75">
      <c r="A795" s="380"/>
    </row>
    <row r="796" ht="12.75">
      <c r="A796" s="380"/>
    </row>
    <row r="797" ht="12.75">
      <c r="A797" s="380"/>
    </row>
    <row r="798" ht="12.75">
      <c r="A798" s="380"/>
    </row>
    <row r="799" ht="12.75">
      <c r="A799" s="380"/>
    </row>
    <row r="800" ht="12.75">
      <c r="A800" s="380"/>
    </row>
    <row r="801" ht="12.75">
      <c r="A801" s="380"/>
    </row>
    <row r="802" ht="12.75">
      <c r="A802" s="380"/>
    </row>
    <row r="803" ht="12.75">
      <c r="A803" s="380"/>
    </row>
    <row r="804" ht="12.75">
      <c r="A804" s="380"/>
    </row>
    <row r="805" ht="12.75">
      <c r="A805" s="380"/>
    </row>
    <row r="806" ht="12.75">
      <c r="A806" s="380"/>
    </row>
    <row r="807" ht="12.75">
      <c r="A807" s="380"/>
    </row>
    <row r="808" ht="12.75">
      <c r="A808" s="380"/>
    </row>
    <row r="809" ht="12.75">
      <c r="A809" s="380"/>
    </row>
    <row r="810" ht="12.75">
      <c r="A810" s="380"/>
    </row>
    <row r="811" ht="12.75">
      <c r="A811" s="380"/>
    </row>
    <row r="812" ht="12.75">
      <c r="A812" s="380"/>
    </row>
    <row r="813" ht="12.75">
      <c r="A813" s="380"/>
    </row>
    <row r="814" ht="12.75">
      <c r="A814" s="380"/>
    </row>
    <row r="815" ht="12.75">
      <c r="A815" s="380"/>
    </row>
    <row r="816" ht="12.75">
      <c r="A816" s="380"/>
    </row>
    <row r="817" ht="12.75">
      <c r="A817" s="380"/>
    </row>
    <row r="818" ht="12.75">
      <c r="A818" s="380"/>
    </row>
    <row r="819" ht="12.75">
      <c r="A819" s="380"/>
    </row>
    <row r="820" ht="12.75">
      <c r="A820" s="380"/>
    </row>
    <row r="821" ht="12.75">
      <c r="A821" s="380"/>
    </row>
    <row r="822" ht="12.75">
      <c r="A822" s="380"/>
    </row>
    <row r="823" ht="12.75">
      <c r="A823" s="380"/>
    </row>
    <row r="824" ht="12.75">
      <c r="A824" s="380"/>
    </row>
    <row r="825" ht="12.75">
      <c r="A825" s="380"/>
    </row>
    <row r="826" ht="12.75">
      <c r="A826" s="380"/>
    </row>
    <row r="827" ht="12.75">
      <c r="A827" s="380"/>
    </row>
    <row r="828" ht="12.75">
      <c r="A828" s="380"/>
    </row>
    <row r="829" ht="12.75">
      <c r="A829" s="380"/>
    </row>
    <row r="830" ht="12.75">
      <c r="A830" s="380"/>
    </row>
    <row r="831" ht="12.75">
      <c r="A831" s="380"/>
    </row>
    <row r="832" ht="12.75">
      <c r="A832" s="380"/>
    </row>
    <row r="833" ht="12.75">
      <c r="A833" s="380"/>
    </row>
    <row r="834" ht="12.75">
      <c r="A834" s="380"/>
    </row>
    <row r="835" ht="12.75">
      <c r="A835" s="380"/>
    </row>
    <row r="836" ht="12.75">
      <c r="A836" s="380"/>
    </row>
    <row r="837" ht="12.75">
      <c r="A837" s="380"/>
    </row>
    <row r="838" ht="12.75">
      <c r="A838" s="380"/>
    </row>
    <row r="839" ht="12.75">
      <c r="A839" s="380"/>
    </row>
    <row r="840" ht="12.75">
      <c r="A840" s="380"/>
    </row>
    <row r="841" ht="12.75">
      <c r="A841" s="380"/>
    </row>
    <row r="842" ht="12.75">
      <c r="A842" s="380"/>
    </row>
    <row r="843" ht="12.75">
      <c r="A843" s="380"/>
    </row>
    <row r="844" ht="12.75">
      <c r="A844" s="380"/>
    </row>
    <row r="845" ht="12.75">
      <c r="A845" s="380"/>
    </row>
    <row r="846" ht="12.75">
      <c r="A846" s="380"/>
    </row>
    <row r="847" ht="12.75">
      <c r="A847" s="380"/>
    </row>
    <row r="848" ht="12.75">
      <c r="A848" s="380"/>
    </row>
    <row r="849" ht="12.75">
      <c r="A849" s="380"/>
    </row>
    <row r="850" ht="12.75">
      <c r="A850" s="380"/>
    </row>
    <row r="851" ht="12.75">
      <c r="A851" s="380"/>
    </row>
    <row r="852" ht="12.75">
      <c r="A852" s="380"/>
    </row>
    <row r="853" ht="12.75">
      <c r="A853" s="380"/>
    </row>
    <row r="854" ht="12.75">
      <c r="A854" s="380"/>
    </row>
    <row r="855" ht="12.75">
      <c r="A855" s="380"/>
    </row>
    <row r="856" ht="12.75">
      <c r="A856" s="380"/>
    </row>
    <row r="857" ht="12.75">
      <c r="A857" s="380"/>
    </row>
    <row r="858" ht="12.75">
      <c r="A858" s="380"/>
    </row>
    <row r="859" ht="12.75">
      <c r="A859" s="380"/>
    </row>
    <row r="860" ht="12.75">
      <c r="A860" s="380"/>
    </row>
    <row r="861" ht="12.75">
      <c r="A861" s="380"/>
    </row>
    <row r="862" ht="12.75">
      <c r="A862" s="380"/>
    </row>
    <row r="863" ht="12.75">
      <c r="A863" s="380"/>
    </row>
    <row r="864" ht="12.75">
      <c r="A864" s="380"/>
    </row>
    <row r="865" ht="12.75">
      <c r="A865" s="380"/>
    </row>
    <row r="866" ht="12.75">
      <c r="A866" s="380"/>
    </row>
    <row r="867" ht="12.75">
      <c r="A867" s="380"/>
    </row>
    <row r="868" ht="12.75">
      <c r="A868" s="380"/>
    </row>
    <row r="869" ht="12.75">
      <c r="A869" s="380"/>
    </row>
    <row r="870" ht="12.75">
      <c r="A870" s="380"/>
    </row>
    <row r="871" ht="12.75">
      <c r="A871" s="380"/>
    </row>
    <row r="872" ht="12.75">
      <c r="A872" s="380"/>
    </row>
    <row r="873" ht="12.75">
      <c r="A873" s="380"/>
    </row>
    <row r="874" ht="12.75">
      <c r="A874" s="380"/>
    </row>
    <row r="875" ht="12.75">
      <c r="A875" s="380"/>
    </row>
    <row r="876" ht="12.75">
      <c r="A876" s="380"/>
    </row>
    <row r="877" ht="12.75">
      <c r="A877" s="380"/>
    </row>
    <row r="878" ht="12.75">
      <c r="A878" s="380"/>
    </row>
    <row r="879" ht="12.75">
      <c r="A879" s="380"/>
    </row>
    <row r="880" ht="12.75">
      <c r="A880" s="380"/>
    </row>
    <row r="881" ht="12.75">
      <c r="A881" s="380"/>
    </row>
    <row r="882" ht="12.75">
      <c r="A882" s="380"/>
    </row>
    <row r="883" ht="12.75">
      <c r="A883" s="380"/>
    </row>
    <row r="884" ht="12.75">
      <c r="A884" s="380"/>
    </row>
    <row r="885" ht="12.75">
      <c r="A885" s="380"/>
    </row>
    <row r="886" ht="12.75">
      <c r="A886" s="380"/>
    </row>
    <row r="887" ht="12.75">
      <c r="A887" s="380"/>
    </row>
    <row r="888" ht="12.75">
      <c r="A888" s="380"/>
    </row>
    <row r="889" ht="12.75">
      <c r="A889" s="380"/>
    </row>
    <row r="890" ht="12.75">
      <c r="A890" s="380"/>
    </row>
    <row r="891" ht="12.75">
      <c r="A891" s="380"/>
    </row>
    <row r="892" ht="12.75">
      <c r="A892" s="380"/>
    </row>
    <row r="893" ht="12.75">
      <c r="A893" s="380"/>
    </row>
    <row r="894" ht="12.75">
      <c r="A894" s="380"/>
    </row>
    <row r="895" ht="12.75">
      <c r="A895" s="380"/>
    </row>
    <row r="896" ht="12.75">
      <c r="A896" s="380"/>
    </row>
    <row r="897" ht="12.75">
      <c r="A897" s="380"/>
    </row>
    <row r="898" ht="12.75">
      <c r="A898" s="380"/>
    </row>
    <row r="899" ht="12.75">
      <c r="A899" s="380"/>
    </row>
    <row r="900" ht="12.75">
      <c r="A900" s="380"/>
    </row>
    <row r="901" ht="12.75">
      <c r="A901" s="380"/>
    </row>
    <row r="902" ht="12.75">
      <c r="A902" s="380"/>
    </row>
    <row r="903" ht="12.75">
      <c r="A903" s="380"/>
    </row>
    <row r="904" ht="12.75">
      <c r="A904" s="380"/>
    </row>
    <row r="905" ht="12.75">
      <c r="A905" s="380"/>
    </row>
    <row r="906" ht="12.75">
      <c r="A906" s="380"/>
    </row>
    <row r="907" ht="12.75">
      <c r="A907" s="380"/>
    </row>
    <row r="908" ht="12.75">
      <c r="A908" s="380"/>
    </row>
    <row r="909" ht="12.75">
      <c r="A909" s="380"/>
    </row>
    <row r="910" ht="12.75">
      <c r="A910" s="380"/>
    </row>
    <row r="911" ht="12.75">
      <c r="A911" s="380"/>
    </row>
    <row r="912" ht="12.75">
      <c r="A912" s="380"/>
    </row>
    <row r="913" ht="12.75">
      <c r="A913" s="380"/>
    </row>
    <row r="914" ht="12.75">
      <c r="A914" s="380"/>
    </row>
    <row r="915" ht="12.75">
      <c r="A915" s="380"/>
    </row>
    <row r="916" ht="12.75">
      <c r="A916" s="380"/>
    </row>
    <row r="917" ht="12.75">
      <c r="A917" s="380"/>
    </row>
    <row r="918" ht="12.75">
      <c r="A918" s="380"/>
    </row>
    <row r="919" ht="12.75">
      <c r="A919" s="380"/>
    </row>
    <row r="920" ht="12.75">
      <c r="A920" s="380"/>
    </row>
    <row r="921" ht="12.75">
      <c r="A921" s="380"/>
    </row>
    <row r="922" ht="12.75">
      <c r="A922" s="380"/>
    </row>
    <row r="923" ht="12.75">
      <c r="A923" s="380"/>
    </row>
    <row r="924" ht="12.75">
      <c r="A924" s="380"/>
    </row>
    <row r="925" ht="12.75">
      <c r="A925" s="380"/>
    </row>
    <row r="926" ht="12.75">
      <c r="A926" s="380"/>
    </row>
    <row r="927" ht="12.75">
      <c r="A927" s="380"/>
    </row>
    <row r="928" ht="12.75">
      <c r="A928" s="380"/>
    </row>
    <row r="929" ht="12.75">
      <c r="A929" s="380"/>
    </row>
    <row r="930" ht="12.75">
      <c r="A930" s="380"/>
    </row>
    <row r="931" ht="12.75">
      <c r="A931" s="380"/>
    </row>
    <row r="932" ht="12.75">
      <c r="A932" s="380"/>
    </row>
    <row r="933" ht="12.75">
      <c r="A933" s="380"/>
    </row>
    <row r="934" ht="12.75">
      <c r="A934" s="380"/>
    </row>
    <row r="935" ht="12.75">
      <c r="A935" s="380"/>
    </row>
    <row r="936" ht="12.75">
      <c r="A936" s="380"/>
    </row>
    <row r="937" ht="12.75">
      <c r="A937" s="380"/>
    </row>
    <row r="938" ht="12.75">
      <c r="A938" s="380"/>
    </row>
    <row r="939" ht="12.75">
      <c r="A939" s="380"/>
    </row>
    <row r="940" ht="12.75">
      <c r="A940" s="380"/>
    </row>
    <row r="941" ht="12.75">
      <c r="A941" s="380"/>
    </row>
    <row r="942" ht="12.75">
      <c r="A942" s="380"/>
    </row>
    <row r="943" ht="12.75">
      <c r="A943" s="380"/>
    </row>
    <row r="944" ht="12.75">
      <c r="A944" s="380"/>
    </row>
    <row r="945" ht="12.75">
      <c r="A945" s="380"/>
    </row>
    <row r="946" ht="12.75">
      <c r="A946" s="380"/>
    </row>
    <row r="947" ht="12.75">
      <c r="A947" s="380"/>
    </row>
    <row r="948" ht="12.75">
      <c r="A948" s="380"/>
    </row>
    <row r="949" ht="12.75">
      <c r="A949" s="380"/>
    </row>
    <row r="950" ht="12.75">
      <c r="A950" s="380"/>
    </row>
    <row r="951" ht="12.75">
      <c r="A951" s="380"/>
    </row>
    <row r="952" ht="12.75">
      <c r="A952" s="380"/>
    </row>
    <row r="953" ht="12.75">
      <c r="A953" s="380"/>
    </row>
    <row r="954" ht="12.75">
      <c r="A954" s="380"/>
    </row>
    <row r="955" ht="12.75">
      <c r="A955" s="380"/>
    </row>
    <row r="956" ht="12.75">
      <c r="A956" s="380"/>
    </row>
    <row r="957" ht="12.75">
      <c r="A957" s="380"/>
    </row>
    <row r="958" ht="12.75">
      <c r="A958" s="380"/>
    </row>
    <row r="959" ht="12.75">
      <c r="A959" s="380"/>
    </row>
    <row r="960" ht="12.75">
      <c r="A960" s="380"/>
    </row>
    <row r="961" ht="12.75">
      <c r="A961" s="380"/>
    </row>
    <row r="962" ht="12.75">
      <c r="A962" s="380"/>
    </row>
    <row r="963" ht="12.75">
      <c r="A963" s="380"/>
    </row>
    <row r="964" ht="12.75">
      <c r="A964" s="380"/>
    </row>
    <row r="965" ht="12.75">
      <c r="A965" s="380"/>
    </row>
    <row r="966" ht="12.75">
      <c r="A966" s="380"/>
    </row>
    <row r="967" ht="12.75">
      <c r="A967" s="380"/>
    </row>
    <row r="968" ht="12.75">
      <c r="A968" s="380"/>
    </row>
    <row r="969" ht="12.75">
      <c r="A969" s="380"/>
    </row>
    <row r="970" ht="12.75">
      <c r="A970" s="380"/>
    </row>
    <row r="971" ht="12.75">
      <c r="A971" s="380"/>
    </row>
    <row r="972" ht="12.75">
      <c r="A972" s="380"/>
    </row>
    <row r="973" ht="12.75">
      <c r="A973" s="380"/>
    </row>
    <row r="974" ht="12.75">
      <c r="A974" s="380"/>
    </row>
    <row r="975" ht="12.75">
      <c r="A975" s="380"/>
    </row>
    <row r="976" ht="12.75">
      <c r="A976" s="380"/>
    </row>
    <row r="977" ht="12.75">
      <c r="A977" s="380"/>
    </row>
    <row r="978" ht="12.75">
      <c r="A978" s="380"/>
    </row>
    <row r="979" ht="12.75">
      <c r="A979" s="380"/>
    </row>
    <row r="980" ht="12.75">
      <c r="A980" s="380"/>
    </row>
    <row r="981" ht="12.75">
      <c r="A981" s="380"/>
    </row>
    <row r="982" ht="12.75">
      <c r="A982" s="380"/>
    </row>
    <row r="983" ht="12.75">
      <c r="A983" s="380"/>
    </row>
    <row r="984" ht="12.75">
      <c r="A984" s="380"/>
    </row>
    <row r="985" ht="12.75">
      <c r="A985" s="380"/>
    </row>
    <row r="986" ht="12.75">
      <c r="A986" s="380"/>
    </row>
    <row r="987" ht="12.75">
      <c r="A987" s="380"/>
    </row>
    <row r="988" ht="12.75">
      <c r="A988" s="380"/>
    </row>
    <row r="989" ht="12.75">
      <c r="A989" s="380"/>
    </row>
    <row r="990" ht="12.75">
      <c r="A990" s="380"/>
    </row>
    <row r="991" ht="12.75">
      <c r="A991" s="380"/>
    </row>
    <row r="992" ht="12.75">
      <c r="A992" s="380"/>
    </row>
    <row r="993" ht="12.75">
      <c r="A993" s="380"/>
    </row>
    <row r="994" ht="12.75">
      <c r="A994" s="380"/>
    </row>
    <row r="995" ht="12.75">
      <c r="A995" s="380"/>
    </row>
    <row r="996" ht="12.75">
      <c r="A996" s="380"/>
    </row>
    <row r="997" ht="12.75">
      <c r="A997" s="380"/>
    </row>
    <row r="998" ht="12.75">
      <c r="A998" s="380"/>
    </row>
    <row r="999" ht="12.75">
      <c r="A999" s="380"/>
    </row>
    <row r="1000" ht="12.75">
      <c r="A1000" s="380"/>
    </row>
    <row r="1001" ht="12.75">
      <c r="A1001" s="380"/>
    </row>
    <row r="1002" ht="12.75">
      <c r="A1002" s="380"/>
    </row>
    <row r="1003" ht="12.75">
      <c r="A1003" s="380"/>
    </row>
    <row r="1004" ht="12.75">
      <c r="A1004" s="380"/>
    </row>
    <row r="1005" ht="12.75">
      <c r="A1005" s="380"/>
    </row>
    <row r="1006" ht="12.75">
      <c r="A1006" s="380"/>
    </row>
    <row r="1007" ht="12.75">
      <c r="A1007" s="380"/>
    </row>
    <row r="1008" ht="12.75">
      <c r="A1008" s="380"/>
    </row>
    <row r="1009" ht="12.75">
      <c r="A1009" s="380"/>
    </row>
    <row r="1010" ht="12.75">
      <c r="A1010" s="380"/>
    </row>
    <row r="1011" ht="12.75">
      <c r="A1011" s="380"/>
    </row>
    <row r="1012" ht="12.75">
      <c r="A1012" s="380"/>
    </row>
    <row r="1013" ht="12.75">
      <c r="A1013" s="380"/>
    </row>
    <row r="1014" ht="12.75">
      <c r="A1014" s="380"/>
    </row>
    <row r="1015" ht="12.75">
      <c r="A1015" s="380"/>
    </row>
    <row r="1016" ht="12.75">
      <c r="A1016" s="380"/>
    </row>
    <row r="1017" ht="12.75">
      <c r="A1017" s="380"/>
    </row>
    <row r="1018" ht="12.75">
      <c r="A1018" s="380"/>
    </row>
    <row r="1019" ht="12.75">
      <c r="A1019" s="380"/>
    </row>
    <row r="1020" ht="12.75">
      <c r="A1020" s="380"/>
    </row>
    <row r="1021" ht="12.75">
      <c r="A1021" s="380"/>
    </row>
    <row r="1022" ht="12.75">
      <c r="A1022" s="380"/>
    </row>
    <row r="1023" ht="12.75">
      <c r="A1023" s="380"/>
    </row>
    <row r="1024" ht="12.75">
      <c r="A1024" s="380"/>
    </row>
    <row r="1025" ht="12.75">
      <c r="A1025" s="380"/>
    </row>
    <row r="1026" ht="12.75">
      <c r="A1026" s="380"/>
    </row>
    <row r="1027" ht="12.75">
      <c r="A1027" s="380"/>
    </row>
    <row r="1028" ht="12.75">
      <c r="A1028" s="380"/>
    </row>
    <row r="1029" ht="12.75">
      <c r="A1029" s="380"/>
    </row>
    <row r="1030" ht="12.75">
      <c r="A1030" s="380"/>
    </row>
    <row r="1031" ht="12.75">
      <c r="A1031" s="380"/>
    </row>
    <row r="1032" ht="12.75">
      <c r="A1032" s="380"/>
    </row>
    <row r="1033" ht="12.75">
      <c r="A1033" s="380"/>
    </row>
    <row r="1034" ht="12.75">
      <c r="A1034" s="380"/>
    </row>
    <row r="1035" ht="12.75">
      <c r="A1035" s="380"/>
    </row>
    <row r="1036" ht="12.75">
      <c r="A1036" s="380"/>
    </row>
    <row r="1037" ht="12.75">
      <c r="A1037" s="380"/>
    </row>
    <row r="1038" ht="12.75">
      <c r="A1038" s="380"/>
    </row>
    <row r="1039" ht="12.75">
      <c r="A1039" s="380"/>
    </row>
    <row r="1040" ht="12.75">
      <c r="A1040" s="380"/>
    </row>
    <row r="1041" ht="12.75">
      <c r="A1041" s="380"/>
    </row>
    <row r="1042" ht="12.75">
      <c r="A1042" s="380"/>
    </row>
    <row r="1043" ht="12.75">
      <c r="A1043" s="380"/>
    </row>
    <row r="1044" ht="12.75">
      <c r="A1044" s="380"/>
    </row>
    <row r="1045" ht="12.75">
      <c r="A1045" s="380"/>
    </row>
    <row r="1046" ht="12.75">
      <c r="A1046" s="380"/>
    </row>
    <row r="1047" ht="12.75">
      <c r="A1047" s="380"/>
    </row>
    <row r="1048" ht="12.75">
      <c r="A1048" s="380"/>
    </row>
    <row r="1049" ht="12.75">
      <c r="A1049" s="380"/>
    </row>
    <row r="1050" ht="12.75">
      <c r="A1050" s="380"/>
    </row>
    <row r="1051" ht="12.75">
      <c r="A1051" s="380"/>
    </row>
    <row r="1052" ht="12.75">
      <c r="A1052" s="380"/>
    </row>
    <row r="1053" ht="12.75">
      <c r="A1053" s="380"/>
    </row>
    <row r="1054" ht="12.75">
      <c r="A1054" s="380"/>
    </row>
    <row r="1055" ht="12.75">
      <c r="A1055" s="380"/>
    </row>
    <row r="1056" ht="12.75">
      <c r="A1056" s="380"/>
    </row>
    <row r="1057" ht="12.75">
      <c r="A1057" s="380"/>
    </row>
    <row r="1058" ht="12.75">
      <c r="A1058" s="380"/>
    </row>
    <row r="1059" ht="12.75">
      <c r="A1059" s="380"/>
    </row>
    <row r="1060" ht="12.75">
      <c r="A1060" s="380"/>
    </row>
    <row r="1061" ht="12.75">
      <c r="A1061" s="380"/>
    </row>
    <row r="1062" ht="12.75">
      <c r="A1062" s="380"/>
    </row>
    <row r="1063" ht="12.75">
      <c r="A1063" s="380"/>
    </row>
    <row r="1064" ht="12.75">
      <c r="A1064" s="380"/>
    </row>
    <row r="1065" ht="12.75">
      <c r="A1065" s="380"/>
    </row>
    <row r="1066" ht="12.75">
      <c r="A1066" s="380"/>
    </row>
    <row r="1067" ht="12.75">
      <c r="A1067" s="380"/>
    </row>
    <row r="1068" ht="12.75">
      <c r="A1068" s="380"/>
    </row>
    <row r="1069" ht="12.75">
      <c r="A1069" s="380"/>
    </row>
    <row r="1070" ht="12.75">
      <c r="A1070" s="380"/>
    </row>
    <row r="1071" ht="12.75">
      <c r="A1071" s="380"/>
    </row>
    <row r="1072" ht="12.75">
      <c r="A1072" s="380"/>
    </row>
    <row r="1073" ht="12.75">
      <c r="A1073" s="380"/>
    </row>
    <row r="1074" ht="12.75">
      <c r="A1074" s="380"/>
    </row>
    <row r="1075" ht="12.75">
      <c r="A1075" s="380"/>
    </row>
    <row r="1076" ht="12.75">
      <c r="A1076" s="380"/>
    </row>
    <row r="1077" ht="12.75">
      <c r="A1077" s="380"/>
    </row>
    <row r="1078" ht="12.75">
      <c r="A1078" s="380"/>
    </row>
    <row r="1079" ht="12.75">
      <c r="A1079" s="380"/>
    </row>
    <row r="1080" ht="12.75">
      <c r="A1080" s="380"/>
    </row>
    <row r="1081" ht="12.75">
      <c r="A1081" s="380"/>
    </row>
    <row r="1082" ht="12.75">
      <c r="A1082" s="380"/>
    </row>
    <row r="1083" ht="12.75">
      <c r="A1083" s="380"/>
    </row>
    <row r="1084" ht="12.75">
      <c r="A1084" s="380"/>
    </row>
    <row r="1085" ht="12.75">
      <c r="A1085" s="380"/>
    </row>
    <row r="1086" ht="12.75">
      <c r="A1086" s="380"/>
    </row>
    <row r="1087" ht="12.75">
      <c r="A1087" s="380"/>
    </row>
    <row r="1088" ht="12.75">
      <c r="A1088" s="380"/>
    </row>
    <row r="1089" ht="12.75">
      <c r="A1089" s="380"/>
    </row>
    <row r="1090" ht="12.75">
      <c r="A1090" s="380"/>
    </row>
    <row r="1091" ht="12.75">
      <c r="A1091" s="380"/>
    </row>
    <row r="1092" ht="12.75">
      <c r="A1092" s="380"/>
    </row>
    <row r="1093" ht="12.75">
      <c r="A1093" s="380"/>
    </row>
    <row r="1094" ht="12.75">
      <c r="A1094" s="380"/>
    </row>
    <row r="1095" ht="12.75">
      <c r="A1095" s="380"/>
    </row>
    <row r="1096" ht="12.75">
      <c r="A1096" s="380"/>
    </row>
    <row r="1097" ht="12.75">
      <c r="A1097" s="380"/>
    </row>
    <row r="1098" ht="12.75">
      <c r="A1098" s="380"/>
    </row>
    <row r="1099" ht="12.75">
      <c r="A1099" s="380"/>
    </row>
    <row r="1100" ht="12.75">
      <c r="A1100" s="380"/>
    </row>
    <row r="1101" ht="12.75">
      <c r="A1101" s="380"/>
    </row>
    <row r="1102" ht="12.75">
      <c r="A1102" s="380"/>
    </row>
    <row r="1103" ht="12.75">
      <c r="A1103" s="380"/>
    </row>
    <row r="1104" ht="12.75">
      <c r="A1104" s="380"/>
    </row>
    <row r="1105" ht="12.75">
      <c r="A1105" s="380"/>
    </row>
    <row r="1106" ht="12.75">
      <c r="A1106" s="380"/>
    </row>
    <row r="1107" ht="12.75">
      <c r="A1107" s="380"/>
    </row>
    <row r="1108" ht="12.75">
      <c r="A1108" s="380"/>
    </row>
    <row r="1109" ht="12.75">
      <c r="A1109" s="380"/>
    </row>
    <row r="1110" ht="12.75">
      <c r="A1110" s="380"/>
    </row>
    <row r="1111" ht="12.75">
      <c r="A1111" s="380"/>
    </row>
    <row r="1112" ht="12.75">
      <c r="A1112" s="380"/>
    </row>
    <row r="1113" ht="12.75">
      <c r="A1113" s="380"/>
    </row>
    <row r="1114" ht="12.75">
      <c r="A1114" s="380"/>
    </row>
    <row r="1115" ht="12.75">
      <c r="A1115" s="380"/>
    </row>
    <row r="1116" ht="12.75">
      <c r="A1116" s="380"/>
    </row>
    <row r="1117" ht="12.75">
      <c r="A1117" s="380"/>
    </row>
    <row r="1118" ht="12.75">
      <c r="A1118" s="380"/>
    </row>
    <row r="1119" ht="12.75">
      <c r="A1119" s="380"/>
    </row>
    <row r="1120" ht="12.75">
      <c r="A1120" s="380"/>
    </row>
    <row r="1121" ht="12.75">
      <c r="A1121" s="380"/>
    </row>
    <row r="1122" ht="12.75">
      <c r="A1122" s="380"/>
    </row>
    <row r="1123" ht="12.75">
      <c r="A1123" s="380"/>
    </row>
    <row r="1124" ht="12.75">
      <c r="A1124" s="380"/>
    </row>
    <row r="1125" ht="12.75">
      <c r="A1125" s="380"/>
    </row>
    <row r="1126" ht="12.75">
      <c r="A1126" s="380"/>
    </row>
    <row r="1127" ht="12.75">
      <c r="A1127" s="380"/>
    </row>
    <row r="1128" ht="12.75">
      <c r="A1128" s="380"/>
    </row>
    <row r="1129" ht="12.75">
      <c r="A1129" s="380"/>
    </row>
    <row r="1130" ht="12.75">
      <c r="A1130" s="380"/>
    </row>
    <row r="1131" ht="12.75">
      <c r="A1131" s="380"/>
    </row>
    <row r="1132" ht="12.75">
      <c r="A1132" s="380"/>
    </row>
    <row r="1133" ht="12.75">
      <c r="A1133" s="380"/>
    </row>
    <row r="1134" ht="12.75">
      <c r="A1134" s="380"/>
    </row>
    <row r="1135" ht="12.75">
      <c r="A1135" s="380"/>
    </row>
    <row r="1136" ht="12.75">
      <c r="A1136" s="380"/>
    </row>
    <row r="1137" ht="12.75">
      <c r="A1137" s="380"/>
    </row>
    <row r="1138" ht="12.75">
      <c r="A1138" s="380"/>
    </row>
    <row r="1139" ht="12.75">
      <c r="A1139" s="380"/>
    </row>
    <row r="1140" ht="12.75">
      <c r="A1140" s="380"/>
    </row>
    <row r="1141" ht="12.75">
      <c r="A1141" s="380"/>
    </row>
    <row r="1142" ht="12.75">
      <c r="A1142" s="380"/>
    </row>
    <row r="1143" ht="12.75">
      <c r="A1143" s="380"/>
    </row>
    <row r="1144" ht="12.75">
      <c r="A1144" s="380"/>
    </row>
    <row r="1145" ht="12.75">
      <c r="A1145" s="380"/>
    </row>
    <row r="1146" ht="12.75">
      <c r="A1146" s="380"/>
    </row>
    <row r="1147" ht="12.75">
      <c r="A1147" s="380"/>
    </row>
    <row r="1148" ht="12.75">
      <c r="A1148" s="380"/>
    </row>
    <row r="1149" ht="12.75">
      <c r="A1149" s="380"/>
    </row>
    <row r="1150" ht="12.75">
      <c r="A1150" s="380"/>
    </row>
    <row r="1151" ht="12.75">
      <c r="A1151" s="380"/>
    </row>
    <row r="1152" ht="12.75">
      <c r="A1152" s="380"/>
    </row>
    <row r="1153" ht="12.75">
      <c r="A1153" s="380"/>
    </row>
    <row r="1154" ht="12.75">
      <c r="A1154" s="380"/>
    </row>
    <row r="1155" ht="12.75">
      <c r="A1155" s="380"/>
    </row>
    <row r="1156" ht="12.75">
      <c r="A1156" s="380"/>
    </row>
    <row r="1157" ht="12.75">
      <c r="A1157" s="380"/>
    </row>
    <row r="1158" ht="12.75">
      <c r="A1158" s="380"/>
    </row>
    <row r="1159" ht="12.75">
      <c r="A1159" s="380"/>
    </row>
    <row r="1160" ht="12.75">
      <c r="A1160" s="380"/>
    </row>
    <row r="1161" ht="12.75">
      <c r="A1161" s="380"/>
    </row>
    <row r="1162" ht="12.75">
      <c r="A1162" s="380"/>
    </row>
    <row r="1163" ht="12.75">
      <c r="A1163" s="380"/>
    </row>
    <row r="1164" ht="12.75">
      <c r="A1164" s="380"/>
    </row>
    <row r="1165" ht="12.75">
      <c r="A1165" s="380"/>
    </row>
    <row r="1166" ht="12.75">
      <c r="A1166" s="380"/>
    </row>
    <row r="1167" ht="12.75">
      <c r="A1167" s="380"/>
    </row>
    <row r="1168" ht="12.75">
      <c r="A1168" s="380"/>
    </row>
    <row r="1169" ht="12.75">
      <c r="A1169" s="380"/>
    </row>
    <row r="1170" ht="12.75">
      <c r="A1170" s="380"/>
    </row>
    <row r="1171" ht="12.75">
      <c r="A1171" s="380"/>
    </row>
    <row r="1172" ht="12.75">
      <c r="A1172" s="380"/>
    </row>
    <row r="1173" ht="12.75">
      <c r="A1173" s="380"/>
    </row>
    <row r="1174" ht="12.75">
      <c r="A1174" s="380"/>
    </row>
    <row r="1175" ht="12.75">
      <c r="A1175" s="380"/>
    </row>
    <row r="1176" ht="12.75">
      <c r="A1176" s="380"/>
    </row>
    <row r="1177" ht="12.75">
      <c r="A1177" s="380"/>
    </row>
    <row r="1178" ht="12.75">
      <c r="A1178" s="380"/>
    </row>
    <row r="1179" ht="12.75">
      <c r="A1179" s="380"/>
    </row>
    <row r="1180" ht="12.75">
      <c r="A1180" s="380"/>
    </row>
    <row r="1181" ht="12.75">
      <c r="A1181" s="380"/>
    </row>
    <row r="1182" ht="12.75">
      <c r="A1182" s="380"/>
    </row>
    <row r="1183" ht="12.75">
      <c r="A1183" s="380"/>
    </row>
    <row r="1184" ht="12.75">
      <c r="A1184" s="380"/>
    </row>
    <row r="1185" ht="12.75">
      <c r="A1185" s="380"/>
    </row>
    <row r="1186" ht="12.75">
      <c r="A1186" s="380"/>
    </row>
    <row r="1187" ht="12.75">
      <c r="A1187" s="380"/>
    </row>
    <row r="1188" ht="12.75">
      <c r="A1188" s="380"/>
    </row>
    <row r="1189" ht="12.75">
      <c r="A1189" s="380"/>
    </row>
    <row r="1190" ht="12.75">
      <c r="A1190" s="380"/>
    </row>
    <row r="1191" ht="12.75">
      <c r="A1191" s="380"/>
    </row>
    <row r="1192" ht="12.75">
      <c r="A1192" s="380"/>
    </row>
    <row r="1193" ht="12.75">
      <c r="A1193" s="380"/>
    </row>
    <row r="1194" ht="12.75">
      <c r="A1194" s="380"/>
    </row>
    <row r="1195" ht="12.75">
      <c r="A1195" s="380"/>
    </row>
    <row r="1196" ht="12.75">
      <c r="A1196" s="380"/>
    </row>
    <row r="1197" ht="12.75">
      <c r="A1197" s="380"/>
    </row>
    <row r="1198" ht="12.75">
      <c r="A1198" s="380"/>
    </row>
    <row r="1199" ht="12.75">
      <c r="A1199" s="380"/>
    </row>
    <row r="1200" ht="12.75">
      <c r="A1200" s="380"/>
    </row>
    <row r="1201" ht="12.75">
      <c r="A1201" s="380"/>
    </row>
    <row r="1202" ht="12.75">
      <c r="A1202" s="380"/>
    </row>
    <row r="1203" ht="12.75">
      <c r="A1203" s="380"/>
    </row>
    <row r="1204" ht="12.75">
      <c r="A1204" s="380"/>
    </row>
    <row r="1205" ht="12.75">
      <c r="A1205" s="380"/>
    </row>
    <row r="1206" ht="12.75">
      <c r="A1206" s="380"/>
    </row>
    <row r="1207" ht="12.75">
      <c r="A1207" s="380"/>
    </row>
    <row r="1208" ht="12.75">
      <c r="A1208" s="380"/>
    </row>
    <row r="1209" ht="12.75">
      <c r="A1209" s="380"/>
    </row>
    <row r="1210" ht="12.75">
      <c r="A1210" s="380"/>
    </row>
    <row r="1211" ht="12.75">
      <c r="A1211" s="380"/>
    </row>
    <row r="1212" ht="12.75">
      <c r="A1212" s="380"/>
    </row>
    <row r="1213" ht="12.75">
      <c r="A1213" s="380"/>
    </row>
    <row r="1214" ht="12.75">
      <c r="A1214" s="380"/>
    </row>
    <row r="1215" ht="12.75">
      <c r="A1215" s="380"/>
    </row>
    <row r="1216" ht="12.75">
      <c r="A1216" s="380"/>
    </row>
    <row r="1217" ht="12.75">
      <c r="A1217" s="380"/>
    </row>
    <row r="1218" ht="12.75">
      <c r="A1218" s="380"/>
    </row>
    <row r="1219" ht="12.75">
      <c r="A1219" s="380"/>
    </row>
    <row r="1220" ht="12.75">
      <c r="A1220" s="380"/>
    </row>
    <row r="1221" ht="12.75">
      <c r="A1221" s="380"/>
    </row>
    <row r="1222" ht="12.75">
      <c r="A1222" s="380"/>
    </row>
    <row r="1223" ht="12.75">
      <c r="A1223" s="380"/>
    </row>
    <row r="1224" ht="12.75">
      <c r="A1224" s="380"/>
    </row>
    <row r="1225" ht="12.75">
      <c r="A1225" s="380"/>
    </row>
    <row r="1226" ht="12.75">
      <c r="A1226" s="380"/>
    </row>
    <row r="1227" ht="12.75">
      <c r="A1227" s="380"/>
    </row>
    <row r="1228" ht="12.75">
      <c r="A1228" s="380"/>
    </row>
    <row r="1229" ht="12.75">
      <c r="A1229" s="380"/>
    </row>
    <row r="1230" ht="12.75">
      <c r="A1230" s="380"/>
    </row>
    <row r="1231" ht="12.75">
      <c r="A1231" s="380"/>
    </row>
    <row r="1232" ht="12.75">
      <c r="A1232" s="380"/>
    </row>
    <row r="1233" ht="12.75">
      <c r="A1233" s="380"/>
    </row>
    <row r="1234" ht="12.75">
      <c r="A1234" s="380"/>
    </row>
    <row r="1235" ht="12.75">
      <c r="A1235" s="380"/>
    </row>
    <row r="1236" ht="12.75">
      <c r="A1236" s="380"/>
    </row>
    <row r="1237" ht="12.75">
      <c r="A1237" s="380"/>
    </row>
    <row r="1238" ht="12.75">
      <c r="A1238" s="380"/>
    </row>
    <row r="1239" ht="12.75">
      <c r="A1239" s="380"/>
    </row>
    <row r="1240" ht="12.75">
      <c r="A1240" s="380"/>
    </row>
    <row r="1241" ht="12.75">
      <c r="A1241" s="380"/>
    </row>
    <row r="1242" ht="12.75">
      <c r="A1242" s="380"/>
    </row>
    <row r="1243" ht="12.75">
      <c r="A1243" s="380"/>
    </row>
    <row r="1244" ht="12.75">
      <c r="A1244" s="380"/>
    </row>
    <row r="1245" ht="12.75">
      <c r="A1245" s="380"/>
    </row>
    <row r="1246" ht="12.75">
      <c r="A1246" s="380"/>
    </row>
    <row r="1247" ht="12.75">
      <c r="A1247" s="380"/>
    </row>
    <row r="1248" ht="12.75">
      <c r="A1248" s="380"/>
    </row>
    <row r="1249" ht="12.75">
      <c r="A1249" s="380"/>
    </row>
    <row r="1250" ht="12.75">
      <c r="A1250" s="380"/>
    </row>
    <row r="1251" ht="12.75">
      <c r="A1251" s="380"/>
    </row>
    <row r="1252" ht="12.75">
      <c r="A1252" s="380"/>
    </row>
    <row r="1253" ht="12.75">
      <c r="A1253" s="380"/>
    </row>
    <row r="1254" ht="12.75">
      <c r="A1254" s="380"/>
    </row>
    <row r="1255" ht="12.75">
      <c r="A1255" s="380"/>
    </row>
    <row r="1256" ht="12.75">
      <c r="A1256" s="380"/>
    </row>
    <row r="1257" ht="12.75">
      <c r="A1257" s="380"/>
    </row>
    <row r="1258" ht="12.75">
      <c r="A1258" s="380"/>
    </row>
    <row r="1259" ht="12.75">
      <c r="A1259" s="380"/>
    </row>
    <row r="1260" ht="12.75">
      <c r="A1260" s="380"/>
    </row>
    <row r="1261" ht="12.75">
      <c r="A1261" s="380"/>
    </row>
    <row r="1262" ht="12.75">
      <c r="A1262" s="380"/>
    </row>
    <row r="1263" ht="12.75">
      <c r="A1263" s="380"/>
    </row>
    <row r="1264" ht="12.75">
      <c r="A1264" s="380"/>
    </row>
    <row r="1265" ht="12.75">
      <c r="A1265" s="380"/>
    </row>
    <row r="1266" ht="12.75">
      <c r="A1266" s="380"/>
    </row>
    <row r="1267" ht="12.75">
      <c r="A1267" s="380"/>
    </row>
    <row r="1268" ht="12.75">
      <c r="A1268" s="380"/>
    </row>
    <row r="1269" ht="12.75">
      <c r="A1269" s="380"/>
    </row>
    <row r="1270" ht="12.75">
      <c r="A1270" s="380"/>
    </row>
    <row r="1271" ht="12.75">
      <c r="A1271" s="380"/>
    </row>
    <row r="1272" ht="12.75">
      <c r="A1272" s="380"/>
    </row>
    <row r="1273" ht="12.75">
      <c r="A1273" s="380"/>
    </row>
    <row r="1274" ht="12.75">
      <c r="A1274" s="380"/>
    </row>
    <row r="1275" ht="12.75">
      <c r="A1275" s="380"/>
    </row>
    <row r="1276" ht="12.75">
      <c r="A1276" s="380"/>
    </row>
    <row r="1277" ht="12.75">
      <c r="A1277" s="380"/>
    </row>
    <row r="1278" ht="12.75">
      <c r="A1278" s="380"/>
    </row>
    <row r="1279" ht="12.75">
      <c r="A1279" s="380"/>
    </row>
    <row r="1280" ht="12.75">
      <c r="A1280" s="380"/>
    </row>
    <row r="1281" ht="12.75">
      <c r="A1281" s="380"/>
    </row>
    <row r="1282" ht="12.75">
      <c r="A1282" s="380"/>
    </row>
    <row r="1283" ht="12.75">
      <c r="A1283" s="380"/>
    </row>
    <row r="1284" ht="12.75">
      <c r="A1284" s="380"/>
    </row>
    <row r="1285" ht="12.75">
      <c r="A1285" s="380"/>
    </row>
    <row r="1286" ht="12.75">
      <c r="A1286" s="380"/>
    </row>
    <row r="1287" ht="12.75">
      <c r="A1287" s="380"/>
    </row>
    <row r="1288" ht="12.75">
      <c r="A1288" s="380"/>
    </row>
    <row r="1289" ht="12.75">
      <c r="A1289" s="380"/>
    </row>
    <row r="1290" ht="12.75">
      <c r="A1290" s="380"/>
    </row>
    <row r="1291" ht="12.75">
      <c r="A1291" s="380"/>
    </row>
    <row r="1292" ht="12.75">
      <c r="A1292" s="380"/>
    </row>
    <row r="1293" ht="12.75">
      <c r="A1293" s="380"/>
    </row>
    <row r="1294" ht="12.75">
      <c r="A1294" s="380"/>
    </row>
    <row r="1295" ht="12.75">
      <c r="A1295" s="380"/>
    </row>
    <row r="1296" ht="12.75">
      <c r="A1296" s="380"/>
    </row>
    <row r="1297" ht="12.75">
      <c r="A1297" s="380"/>
    </row>
    <row r="1298" ht="12.75">
      <c r="A1298" s="380"/>
    </row>
    <row r="1299" ht="12.75">
      <c r="A1299" s="380"/>
    </row>
    <row r="1300" ht="12.75">
      <c r="A1300" s="380"/>
    </row>
    <row r="1301" ht="12.75">
      <c r="A1301" s="380"/>
    </row>
    <row r="1302" ht="12.75">
      <c r="A1302" s="380"/>
    </row>
    <row r="1303" ht="12.75">
      <c r="A1303" s="380"/>
    </row>
    <row r="1304" ht="12.75">
      <c r="A1304" s="380"/>
    </row>
    <row r="1305" ht="12.75">
      <c r="A1305" s="380"/>
    </row>
    <row r="1306" ht="12.75">
      <c r="A1306" s="380"/>
    </row>
    <row r="1307" ht="12.75">
      <c r="A1307" s="380"/>
    </row>
    <row r="1308" ht="12.75">
      <c r="A1308" s="380"/>
    </row>
    <row r="1309" ht="12.75">
      <c r="A1309" s="380"/>
    </row>
    <row r="1310" ht="12.75">
      <c r="A1310" s="380"/>
    </row>
    <row r="1311" ht="12.75">
      <c r="A1311" s="380"/>
    </row>
    <row r="1312" ht="12.75">
      <c r="A1312" s="380"/>
    </row>
    <row r="1313" ht="12.75">
      <c r="A1313" s="380"/>
    </row>
    <row r="1314" ht="12.75">
      <c r="A1314" s="380"/>
    </row>
    <row r="1315" ht="12.75">
      <c r="A1315" s="380"/>
    </row>
    <row r="1316" ht="12.75">
      <c r="A1316" s="380"/>
    </row>
    <row r="1317" ht="12.75">
      <c r="A1317" s="380"/>
    </row>
    <row r="1318" ht="12.75">
      <c r="A1318" s="380"/>
    </row>
    <row r="1319" ht="12.75">
      <c r="A1319" s="380"/>
    </row>
    <row r="1320" ht="12.75">
      <c r="A1320" s="380"/>
    </row>
    <row r="1321" ht="12.75">
      <c r="A1321" s="380"/>
    </row>
    <row r="1322" ht="12.75">
      <c r="A1322" s="380"/>
    </row>
    <row r="1323" ht="12.75">
      <c r="A1323" s="380"/>
    </row>
    <row r="1324" ht="12.75">
      <c r="A1324" s="380"/>
    </row>
    <row r="1325" ht="12.75">
      <c r="A1325" s="380"/>
    </row>
    <row r="1326" ht="12.75">
      <c r="A1326" s="380"/>
    </row>
    <row r="1327" ht="12.75">
      <c r="A1327" s="380"/>
    </row>
    <row r="1328" ht="12.75">
      <c r="A1328" s="380"/>
    </row>
    <row r="1329" ht="12.75">
      <c r="A1329" s="380"/>
    </row>
    <row r="1330" ht="12.75">
      <c r="A1330" s="380"/>
    </row>
    <row r="1331" ht="12.75">
      <c r="A1331" s="380"/>
    </row>
    <row r="1332" ht="12.75">
      <c r="A1332" s="380"/>
    </row>
    <row r="1333" ht="12.75">
      <c r="A1333" s="380"/>
    </row>
    <row r="1334" ht="12.75">
      <c r="A1334" s="380"/>
    </row>
    <row r="1335" ht="12.75">
      <c r="A1335" s="380"/>
    </row>
    <row r="1336" ht="12.75">
      <c r="A1336" s="380"/>
    </row>
    <row r="1337" ht="12.75">
      <c r="A1337" s="380"/>
    </row>
    <row r="1338" ht="12.75">
      <c r="A1338" s="380"/>
    </row>
    <row r="1339" ht="12.75">
      <c r="A1339" s="380"/>
    </row>
    <row r="1340" ht="12.75">
      <c r="A1340" s="380"/>
    </row>
    <row r="1341" ht="12.75">
      <c r="A1341" s="380"/>
    </row>
    <row r="1342" ht="12.75">
      <c r="A1342" s="380"/>
    </row>
    <row r="1343" ht="12.75">
      <c r="A1343" s="380"/>
    </row>
    <row r="1344" ht="12.75">
      <c r="A1344" s="380"/>
    </row>
    <row r="1345" ht="12.75">
      <c r="A1345" s="380"/>
    </row>
    <row r="1346" ht="12.75">
      <c r="A1346" s="380"/>
    </row>
    <row r="1347" ht="12.75">
      <c r="A1347" s="380"/>
    </row>
    <row r="1348" ht="12.75">
      <c r="A1348" s="380"/>
    </row>
    <row r="1349" ht="12.75">
      <c r="A1349" s="380"/>
    </row>
    <row r="1350" ht="12.75">
      <c r="A1350" s="380"/>
    </row>
    <row r="1351" ht="12.75">
      <c r="A1351" s="380"/>
    </row>
    <row r="1352" ht="12.75">
      <c r="A1352" s="380"/>
    </row>
    <row r="1353" ht="12.75">
      <c r="A1353" s="380"/>
    </row>
    <row r="1354" ht="12.75">
      <c r="A1354" s="380"/>
    </row>
    <row r="1355" ht="12.75">
      <c r="A1355" s="380"/>
    </row>
    <row r="1356" ht="12.75">
      <c r="A1356" s="380"/>
    </row>
    <row r="1357" ht="12.75">
      <c r="A1357" s="380"/>
    </row>
    <row r="1358" ht="12.75">
      <c r="A1358" s="380"/>
    </row>
    <row r="1359" ht="12.75">
      <c r="A1359" s="380"/>
    </row>
    <row r="1360" ht="12.75">
      <c r="A1360" s="380"/>
    </row>
    <row r="1361" ht="12.75">
      <c r="A1361" s="380"/>
    </row>
    <row r="1362" ht="12.75">
      <c r="A1362" s="380"/>
    </row>
    <row r="1363" ht="12.75">
      <c r="A1363" s="380"/>
    </row>
    <row r="1364" ht="12.75">
      <c r="A1364" s="380"/>
    </row>
    <row r="1365" ht="12.75">
      <c r="A1365" s="380"/>
    </row>
    <row r="1366" ht="12.75">
      <c r="A1366" s="380"/>
    </row>
    <row r="1367" ht="12.75">
      <c r="A1367" s="380"/>
    </row>
    <row r="1368" ht="12.75">
      <c r="A1368" s="380"/>
    </row>
    <row r="1369" ht="12.75">
      <c r="A1369" s="380"/>
    </row>
    <row r="1370" ht="12.75">
      <c r="A1370" s="380"/>
    </row>
    <row r="1371" ht="12.75">
      <c r="A1371" s="380"/>
    </row>
    <row r="1372" ht="12.75">
      <c r="A1372" s="380"/>
    </row>
    <row r="1373" ht="12.75">
      <c r="A1373" s="380"/>
    </row>
    <row r="1374" ht="12.75">
      <c r="A1374" s="380"/>
    </row>
    <row r="1375" ht="12.75">
      <c r="A1375" s="380"/>
    </row>
    <row r="1376" ht="12.75">
      <c r="A1376" s="380"/>
    </row>
    <row r="1377" ht="12.75">
      <c r="A1377" s="380"/>
    </row>
    <row r="1378" ht="12.75">
      <c r="A1378" s="380"/>
    </row>
    <row r="1379" ht="12.75">
      <c r="A1379" s="380"/>
    </row>
    <row r="1380" ht="12.75">
      <c r="A1380" s="380"/>
    </row>
    <row r="1381" ht="12.75">
      <c r="A1381" s="380"/>
    </row>
    <row r="1382" ht="12.75">
      <c r="A1382" s="380"/>
    </row>
    <row r="1383" ht="12.75">
      <c r="A1383" s="380"/>
    </row>
    <row r="1384" ht="12.75">
      <c r="A1384" s="380"/>
    </row>
    <row r="1385" ht="12.75">
      <c r="A1385" s="380"/>
    </row>
    <row r="1386" ht="12.75">
      <c r="A1386" s="380"/>
    </row>
    <row r="1387" ht="12.75">
      <c r="A1387" s="380"/>
    </row>
    <row r="1388" ht="12.75">
      <c r="A1388" s="380"/>
    </row>
    <row r="1389" ht="12.75">
      <c r="A1389" s="380"/>
    </row>
    <row r="1390" ht="12.75">
      <c r="A1390" s="380"/>
    </row>
    <row r="1391" ht="12.75">
      <c r="A1391" s="380"/>
    </row>
    <row r="1392" ht="12.75">
      <c r="A1392" s="380"/>
    </row>
    <row r="1393" ht="12.75">
      <c r="A1393" s="380"/>
    </row>
    <row r="1394" ht="12.75">
      <c r="A1394" s="380"/>
    </row>
    <row r="1395" ht="12.75">
      <c r="A1395" s="380"/>
    </row>
    <row r="1396" ht="12.75">
      <c r="A1396" s="380"/>
    </row>
    <row r="1397" ht="12.75">
      <c r="A1397" s="380"/>
    </row>
    <row r="1398" ht="12.75">
      <c r="A1398" s="380"/>
    </row>
    <row r="1399" ht="12.75">
      <c r="A1399" s="380"/>
    </row>
    <row r="1400" ht="12.75">
      <c r="A1400" s="380"/>
    </row>
    <row r="1401" ht="12.75">
      <c r="A1401" s="380"/>
    </row>
    <row r="1402" ht="12.75">
      <c r="A1402" s="380"/>
    </row>
    <row r="1403" ht="12.75">
      <c r="A1403" s="380"/>
    </row>
    <row r="1404" ht="12.75">
      <c r="A1404" s="380"/>
    </row>
    <row r="1405" ht="12.75">
      <c r="A1405" s="380"/>
    </row>
    <row r="1406" ht="12.75">
      <c r="A1406" s="380"/>
    </row>
    <row r="1407" ht="12.75">
      <c r="A1407" s="380"/>
    </row>
    <row r="1408" ht="12.75">
      <c r="A1408" s="380"/>
    </row>
    <row r="1409" ht="12.75">
      <c r="A1409" s="380"/>
    </row>
    <row r="1410" ht="12.75">
      <c r="A1410" s="380"/>
    </row>
    <row r="1411" ht="12.75">
      <c r="A1411" s="380"/>
    </row>
    <row r="1412" ht="12.75">
      <c r="A1412" s="380"/>
    </row>
    <row r="1413" ht="12.75">
      <c r="A1413" s="380"/>
    </row>
    <row r="1414" ht="12.75">
      <c r="A1414" s="380"/>
    </row>
    <row r="1415" ht="12.75">
      <c r="A1415" s="380"/>
    </row>
    <row r="1416" ht="12.75">
      <c r="A1416" s="380"/>
    </row>
    <row r="1417" ht="12.75">
      <c r="A1417" s="380"/>
    </row>
    <row r="1418" ht="12.75">
      <c r="A1418" s="380"/>
    </row>
    <row r="1419" ht="12.75">
      <c r="A1419" s="380"/>
    </row>
    <row r="1420" ht="12.75">
      <c r="A1420" s="380"/>
    </row>
    <row r="1421" ht="12.75">
      <c r="A1421" s="380"/>
    </row>
    <row r="1422" ht="12.75">
      <c r="A1422" s="380"/>
    </row>
    <row r="1423" ht="12.75">
      <c r="A1423" s="380"/>
    </row>
    <row r="1424" ht="12.75">
      <c r="A1424" s="380"/>
    </row>
    <row r="1425" ht="12.75">
      <c r="A1425" s="380"/>
    </row>
    <row r="1426" ht="12.75">
      <c r="A1426" s="380"/>
    </row>
    <row r="1427" ht="12.75">
      <c r="A1427" s="380"/>
    </row>
    <row r="1428" ht="12.75">
      <c r="A1428" s="380"/>
    </row>
    <row r="1429" ht="12.75">
      <c r="A1429" s="380"/>
    </row>
    <row r="1430" ht="12.75">
      <c r="A1430" s="380"/>
    </row>
    <row r="1431" ht="12.75">
      <c r="A1431" s="380"/>
    </row>
    <row r="1432" ht="12.75">
      <c r="A1432" s="380"/>
    </row>
    <row r="1433" ht="12.75">
      <c r="A1433" s="380"/>
    </row>
    <row r="1434" ht="12.75">
      <c r="A1434" s="380"/>
    </row>
    <row r="1435" ht="12.75">
      <c r="A1435" s="380"/>
    </row>
    <row r="1436" ht="12.75">
      <c r="A1436" s="380"/>
    </row>
    <row r="1437" ht="12.75">
      <c r="A1437" s="380"/>
    </row>
    <row r="1438" ht="12.75">
      <c r="A1438" s="380"/>
    </row>
    <row r="1439" ht="12.75">
      <c r="A1439" s="380"/>
    </row>
    <row r="1440" ht="12.75">
      <c r="A1440" s="380"/>
    </row>
    <row r="1441" ht="12.75">
      <c r="A1441" s="380"/>
    </row>
    <row r="1442" ht="12.75">
      <c r="A1442" s="380"/>
    </row>
    <row r="1443" ht="12.75">
      <c r="A1443" s="380"/>
    </row>
    <row r="1444" ht="12.75">
      <c r="A1444" s="380"/>
    </row>
    <row r="1445" ht="12.75">
      <c r="A1445" s="380"/>
    </row>
    <row r="1446" ht="12.75">
      <c r="A1446" s="380"/>
    </row>
    <row r="1447" ht="12.75">
      <c r="A1447" s="380"/>
    </row>
    <row r="1448" ht="12.75">
      <c r="A1448" s="380"/>
    </row>
    <row r="1449" ht="12.75">
      <c r="A1449" s="380"/>
    </row>
    <row r="1450" ht="12.75">
      <c r="A1450" s="380"/>
    </row>
    <row r="1451" ht="12.75">
      <c r="A1451" s="380"/>
    </row>
    <row r="1452" ht="12.75">
      <c r="A1452" s="380"/>
    </row>
    <row r="1453" ht="12.75">
      <c r="A1453" s="380"/>
    </row>
    <row r="1454" ht="12.75">
      <c r="A1454" s="380"/>
    </row>
    <row r="1455" ht="12.75">
      <c r="A1455" s="380"/>
    </row>
    <row r="1456" ht="12.75">
      <c r="A1456" s="380"/>
    </row>
    <row r="1457" ht="12.75">
      <c r="A1457" s="380"/>
    </row>
    <row r="1458" ht="12.75">
      <c r="A1458" s="380"/>
    </row>
    <row r="1459" ht="12.75">
      <c r="A1459" s="380"/>
    </row>
    <row r="1460" ht="12.75">
      <c r="A1460" s="380"/>
    </row>
    <row r="1461" ht="12.75">
      <c r="A1461" s="380"/>
    </row>
    <row r="1462" ht="12.75">
      <c r="A1462" s="380"/>
    </row>
    <row r="1463" ht="12.75">
      <c r="A1463" s="380"/>
    </row>
    <row r="1464" ht="12.75">
      <c r="A1464" s="380"/>
    </row>
    <row r="1465" ht="12.75">
      <c r="A1465" s="380"/>
    </row>
    <row r="1466" ht="12.75">
      <c r="A1466" s="380"/>
    </row>
    <row r="1467" ht="12.75">
      <c r="A1467" s="380"/>
    </row>
    <row r="1468" ht="12.75">
      <c r="A1468" s="380"/>
    </row>
    <row r="1469" ht="12.75">
      <c r="A1469" s="380"/>
    </row>
    <row r="1470" ht="12.75">
      <c r="A1470" s="380"/>
    </row>
    <row r="1471" ht="12.75">
      <c r="A1471" s="380"/>
    </row>
    <row r="1472" ht="12.75">
      <c r="A1472" s="380"/>
    </row>
    <row r="1473" ht="12.75">
      <c r="A1473" s="380"/>
    </row>
    <row r="1474" ht="12.75">
      <c r="A1474" s="380"/>
    </row>
    <row r="1475" ht="12.75">
      <c r="A1475" s="380"/>
    </row>
    <row r="1476" ht="12.75">
      <c r="A1476" s="380"/>
    </row>
    <row r="1477" ht="12.75">
      <c r="A1477" s="380"/>
    </row>
    <row r="1478" ht="12.75">
      <c r="A1478" s="380"/>
    </row>
    <row r="1479" ht="12.75">
      <c r="A1479" s="380"/>
    </row>
    <row r="1480" ht="12.75">
      <c r="A1480" s="380"/>
    </row>
    <row r="1481" ht="12.75">
      <c r="A1481" s="380"/>
    </row>
    <row r="1482" ht="12.75">
      <c r="A1482" s="380"/>
    </row>
    <row r="1483" ht="12.75">
      <c r="A1483" s="380"/>
    </row>
    <row r="1484" ht="12.75">
      <c r="A1484" s="380"/>
    </row>
    <row r="1485" ht="12.75">
      <c r="A1485" s="380"/>
    </row>
    <row r="1486" ht="12.75">
      <c r="A1486" s="380"/>
    </row>
    <row r="1487" ht="12.75">
      <c r="A1487" s="380"/>
    </row>
    <row r="1488" ht="12.75">
      <c r="A1488" s="380"/>
    </row>
    <row r="1489" ht="12.75">
      <c r="A1489" s="380"/>
    </row>
    <row r="1490" ht="12.75">
      <c r="A1490" s="380"/>
    </row>
    <row r="1491" ht="12.75">
      <c r="A1491" s="380"/>
    </row>
    <row r="1492" ht="12.75">
      <c r="A1492" s="380"/>
    </row>
    <row r="1493" ht="12.75">
      <c r="A1493" s="380"/>
    </row>
    <row r="1494" ht="12.75">
      <c r="A1494" s="380"/>
    </row>
    <row r="1495" ht="12.75">
      <c r="A1495" s="380"/>
    </row>
    <row r="1496" ht="12.75">
      <c r="A1496" s="380"/>
    </row>
    <row r="1497" ht="12.75">
      <c r="A1497" s="380"/>
    </row>
    <row r="1498" ht="12.75">
      <c r="A1498" s="380"/>
    </row>
    <row r="1499" ht="12.75">
      <c r="A1499" s="380"/>
    </row>
    <row r="1500" ht="12.75">
      <c r="A1500" s="380"/>
    </row>
    <row r="1501" ht="12.75">
      <c r="A1501" s="380"/>
    </row>
    <row r="1502" ht="12.75">
      <c r="A1502" s="380"/>
    </row>
    <row r="1503" ht="12.75">
      <c r="A1503" s="380"/>
    </row>
    <row r="1504" ht="12.75">
      <c r="A1504" s="380"/>
    </row>
    <row r="1505" ht="12.75">
      <c r="A1505" s="380"/>
    </row>
    <row r="1506" ht="12.75">
      <c r="A1506" s="380"/>
    </row>
    <row r="1507" ht="12.75">
      <c r="A1507" s="380"/>
    </row>
    <row r="1508" ht="12.75">
      <c r="A1508" s="380"/>
    </row>
    <row r="1509" ht="12.75">
      <c r="A1509" s="380"/>
    </row>
    <row r="1510" ht="12.75">
      <c r="A1510" s="380"/>
    </row>
    <row r="1511" ht="12.75">
      <c r="A1511" s="380"/>
    </row>
  </sheetData>
  <mergeCells count="163">
    <mergeCell ref="B467:P467"/>
    <mergeCell ref="A463:A486"/>
    <mergeCell ref="A487:C487"/>
    <mergeCell ref="B463:P463"/>
    <mergeCell ref="B464:P464"/>
    <mergeCell ref="B465:P465"/>
    <mergeCell ref="B466:P466"/>
    <mergeCell ref="A74:A81"/>
    <mergeCell ref="B74:P74"/>
    <mergeCell ref="B75:P75"/>
    <mergeCell ref="B76:P76"/>
    <mergeCell ref="B77:P77"/>
    <mergeCell ref="A340:A358"/>
    <mergeCell ref="B340:P340"/>
    <mergeCell ref="B341:P341"/>
    <mergeCell ref="B342:P342"/>
    <mergeCell ref="B343:P343"/>
    <mergeCell ref="A309:A339"/>
    <mergeCell ref="B313:P313"/>
    <mergeCell ref="B309:P309"/>
    <mergeCell ref="B310:P310"/>
    <mergeCell ref="B311:P311"/>
    <mergeCell ref="B312:P312"/>
    <mergeCell ref="A63:A72"/>
    <mergeCell ref="B238:P238"/>
    <mergeCell ref="B239:P239"/>
    <mergeCell ref="B259:P259"/>
    <mergeCell ref="B124:P124"/>
    <mergeCell ref="B125:P125"/>
    <mergeCell ref="B143:P143"/>
    <mergeCell ref="B144:P144"/>
    <mergeCell ref="B103:P103"/>
    <mergeCell ref="B104:P104"/>
    <mergeCell ref="A12:A22"/>
    <mergeCell ref="A23:A32"/>
    <mergeCell ref="A33:A43"/>
    <mergeCell ref="A54:A62"/>
    <mergeCell ref="A44:A53"/>
    <mergeCell ref="B434:P434"/>
    <mergeCell ref="B260:P260"/>
    <mergeCell ref="B217:P217"/>
    <mergeCell ref="B218:P218"/>
    <mergeCell ref="B236:P236"/>
    <mergeCell ref="B237:P237"/>
    <mergeCell ref="B430:P430"/>
    <mergeCell ref="B431:P431"/>
    <mergeCell ref="B432:P432"/>
    <mergeCell ref="B433:P433"/>
    <mergeCell ref="B261:P261"/>
    <mergeCell ref="B262:P262"/>
    <mergeCell ref="B145:P145"/>
    <mergeCell ref="B146:P146"/>
    <mergeCell ref="B147:P147"/>
    <mergeCell ref="B215:P215"/>
    <mergeCell ref="B216:P216"/>
    <mergeCell ref="B170:P170"/>
    <mergeCell ref="B171:P171"/>
    <mergeCell ref="B172:P172"/>
    <mergeCell ref="B122:P122"/>
    <mergeCell ref="B123:P123"/>
    <mergeCell ref="B94:P94"/>
    <mergeCell ref="B95:P95"/>
    <mergeCell ref="B101:P101"/>
    <mergeCell ref="B102:P102"/>
    <mergeCell ref="B66:P66"/>
    <mergeCell ref="B69:C69"/>
    <mergeCell ref="B92:P92"/>
    <mergeCell ref="B93:P93"/>
    <mergeCell ref="B84:P84"/>
    <mergeCell ref="B83:P83"/>
    <mergeCell ref="B67:P67"/>
    <mergeCell ref="B57:P57"/>
    <mergeCell ref="B63:P63"/>
    <mergeCell ref="B64:P64"/>
    <mergeCell ref="B65:P65"/>
    <mergeCell ref="B39:C39"/>
    <mergeCell ref="B54:P54"/>
    <mergeCell ref="B55:P55"/>
    <mergeCell ref="B56:P56"/>
    <mergeCell ref="B44:P44"/>
    <mergeCell ref="B45:P45"/>
    <mergeCell ref="B46:P46"/>
    <mergeCell ref="B47:P47"/>
    <mergeCell ref="A82:A91"/>
    <mergeCell ref="B168:P168"/>
    <mergeCell ref="B26:P26"/>
    <mergeCell ref="B27:P27"/>
    <mergeCell ref="B29:C29"/>
    <mergeCell ref="B33:P33"/>
    <mergeCell ref="B34:P34"/>
    <mergeCell ref="B35:P35"/>
    <mergeCell ref="B36:P36"/>
    <mergeCell ref="B37:P37"/>
    <mergeCell ref="A2:P2"/>
    <mergeCell ref="E4:F4"/>
    <mergeCell ref="B23:P23"/>
    <mergeCell ref="H6:P6"/>
    <mergeCell ref="G5:P5"/>
    <mergeCell ref="H8:H9"/>
    <mergeCell ref="H7:K7"/>
    <mergeCell ref="G6:G9"/>
    <mergeCell ref="D4:D9"/>
    <mergeCell ref="C4:C9"/>
    <mergeCell ref="A4:A9"/>
    <mergeCell ref="E5:E9"/>
    <mergeCell ref="F5:F9"/>
    <mergeCell ref="M8:P8"/>
    <mergeCell ref="L8:L9"/>
    <mergeCell ref="L7:P7"/>
    <mergeCell ref="I8:K8"/>
    <mergeCell ref="B4:B9"/>
    <mergeCell ref="G4:P4"/>
    <mergeCell ref="A259:A273"/>
    <mergeCell ref="B12:P12"/>
    <mergeCell ref="B13:P13"/>
    <mergeCell ref="B14:P14"/>
    <mergeCell ref="B82:P82"/>
    <mergeCell ref="B24:P24"/>
    <mergeCell ref="B25:P25"/>
    <mergeCell ref="B15:P15"/>
    <mergeCell ref="B16:P16"/>
    <mergeCell ref="B18:C18"/>
    <mergeCell ref="A92:A100"/>
    <mergeCell ref="A122:A142"/>
    <mergeCell ref="A143:A167"/>
    <mergeCell ref="A101:A121"/>
    <mergeCell ref="B297:P297"/>
    <mergeCell ref="B169:P169"/>
    <mergeCell ref="A168:A191"/>
    <mergeCell ref="A215:A235"/>
    <mergeCell ref="A236:A258"/>
    <mergeCell ref="A192:A214"/>
    <mergeCell ref="B192:P192"/>
    <mergeCell ref="B193:P193"/>
    <mergeCell ref="B194:P194"/>
    <mergeCell ref="B195:P195"/>
    <mergeCell ref="K1:P1"/>
    <mergeCell ref="A295:A308"/>
    <mergeCell ref="A430:A462"/>
    <mergeCell ref="B274:P274"/>
    <mergeCell ref="B275:P275"/>
    <mergeCell ref="B276:P276"/>
    <mergeCell ref="B277:P277"/>
    <mergeCell ref="A274:A294"/>
    <mergeCell ref="B295:P295"/>
    <mergeCell ref="B296:P296"/>
    <mergeCell ref="A359:A381"/>
    <mergeCell ref="B382:P382"/>
    <mergeCell ref="B383:P383"/>
    <mergeCell ref="B385:P385"/>
    <mergeCell ref="B359:P359"/>
    <mergeCell ref="B360:P360"/>
    <mergeCell ref="B361:P361"/>
    <mergeCell ref="B362:P362"/>
    <mergeCell ref="B386:P386"/>
    <mergeCell ref="B384:P384"/>
    <mergeCell ref="A382:A405"/>
    <mergeCell ref="B406:P406"/>
    <mergeCell ref="A406:A429"/>
    <mergeCell ref="B407:P407"/>
    <mergeCell ref="B408:P408"/>
    <mergeCell ref="B409:P409"/>
    <mergeCell ref="B410:P410"/>
  </mergeCells>
  <printOptions/>
  <pageMargins left="0" right="0" top="0" bottom="0" header="0.5118110236220472" footer="0.5118110236220472"/>
  <pageSetup horizontalDpi="600" verticalDpi="600" orientation="landscape" paperSize="9" scale="65" r:id="rId1"/>
  <headerFooter alignWithMargins="0">
    <oddFooter>&amp;CStrona &amp;P</oddFooter>
  </headerFooter>
  <rowBreaks count="10" manualBreakCount="10">
    <brk id="53" max="15" man="1"/>
    <brk id="91" max="15" man="1"/>
    <brk id="121" max="15" man="1"/>
    <brk id="167" max="15" man="1"/>
    <brk id="214" max="15" man="1"/>
    <brk id="258" max="15" man="1"/>
    <brk id="294" max="15" man="1"/>
    <brk id="339" max="15" man="1"/>
    <brk id="381" max="15" man="1"/>
    <brk id="429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35"/>
  <sheetViews>
    <sheetView workbookViewId="0" topLeftCell="A1">
      <selection activeCell="E1" sqref="E1:L1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5.25390625" style="0" customWidth="1"/>
    <col min="4" max="4" width="51.375" style="0" customWidth="1"/>
    <col min="5" max="5" width="14.25390625" style="0" customWidth="1"/>
    <col min="6" max="6" width="12.625" style="0" customWidth="1"/>
    <col min="7" max="7" width="11.75390625" style="0" customWidth="1"/>
    <col min="8" max="8" width="11.625" style="0" customWidth="1"/>
    <col min="9" max="9" width="11.75390625" style="0" customWidth="1"/>
    <col min="10" max="10" width="10.75390625" style="0" customWidth="1"/>
    <col min="11" max="11" width="12.625" style="0" customWidth="1"/>
    <col min="12" max="12" width="11.375" style="0" customWidth="1"/>
  </cols>
  <sheetData>
    <row r="1" spans="5:12" ht="14.25" customHeight="1">
      <c r="E1" s="701" t="s">
        <v>890</v>
      </c>
      <c r="F1" s="701"/>
      <c r="G1" s="701"/>
      <c r="H1" s="701"/>
      <c r="I1" s="701"/>
      <c r="J1" s="701"/>
      <c r="K1" s="701"/>
      <c r="L1" s="701"/>
    </row>
    <row r="2" ht="3" customHeight="1" hidden="1"/>
    <row r="3" ht="12.75" hidden="1"/>
    <row r="4" ht="12.75" hidden="1"/>
    <row r="5" spans="1:12" ht="15" customHeight="1">
      <c r="A5" s="702" t="s">
        <v>238</v>
      </c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</row>
    <row r="6" s="6" customFormat="1" ht="13.5" thickBot="1"/>
    <row r="7" spans="1:12" ht="11.25" customHeight="1">
      <c r="A7" s="709" t="s">
        <v>614</v>
      </c>
      <c r="B7" s="710"/>
      <c r="C7" s="710"/>
      <c r="D7" s="707" t="s">
        <v>615</v>
      </c>
      <c r="E7" s="711" t="s">
        <v>239</v>
      </c>
      <c r="F7" s="683" t="s">
        <v>240</v>
      </c>
      <c r="G7" s="716" t="s">
        <v>599</v>
      </c>
      <c r="H7" s="716"/>
      <c r="I7" s="716"/>
      <c r="J7" s="716"/>
      <c r="K7" s="716"/>
      <c r="L7" s="705" t="s">
        <v>617</v>
      </c>
    </row>
    <row r="8" spans="1:12" ht="9.75" customHeight="1">
      <c r="A8" s="311"/>
      <c r="B8" s="385"/>
      <c r="C8" s="385"/>
      <c r="D8" s="708"/>
      <c r="E8" s="712"/>
      <c r="F8" s="680"/>
      <c r="G8" s="713" t="s">
        <v>871</v>
      </c>
      <c r="H8" s="714" t="s">
        <v>671</v>
      </c>
      <c r="I8" s="714"/>
      <c r="J8" s="714"/>
      <c r="K8" s="717" t="s">
        <v>931</v>
      </c>
      <c r="L8" s="706"/>
    </row>
    <row r="9" spans="1:12" ht="24.75" customHeight="1">
      <c r="A9" s="384" t="s">
        <v>618</v>
      </c>
      <c r="B9" s="382" t="s">
        <v>619</v>
      </c>
      <c r="C9" s="382" t="s">
        <v>961</v>
      </c>
      <c r="D9" s="708"/>
      <c r="E9" s="712"/>
      <c r="F9" s="680"/>
      <c r="G9" s="713"/>
      <c r="H9" s="283" t="s">
        <v>480</v>
      </c>
      <c r="I9" s="284" t="s">
        <v>782</v>
      </c>
      <c r="J9" s="284" t="s">
        <v>783</v>
      </c>
      <c r="K9" s="717"/>
      <c r="L9" s="706"/>
    </row>
    <row r="10" spans="1:12" ht="11.25" customHeight="1">
      <c r="A10" s="301">
        <v>1</v>
      </c>
      <c r="B10" s="267">
        <v>2</v>
      </c>
      <c r="C10" s="267">
        <v>3</v>
      </c>
      <c r="D10" s="267">
        <v>4</v>
      </c>
      <c r="E10" s="267">
        <v>5</v>
      </c>
      <c r="F10" s="267">
        <v>6</v>
      </c>
      <c r="G10" s="267">
        <v>7</v>
      </c>
      <c r="H10" s="267">
        <v>8</v>
      </c>
      <c r="I10" s="267">
        <v>9</v>
      </c>
      <c r="J10" s="267">
        <v>10</v>
      </c>
      <c r="K10" s="267">
        <v>11</v>
      </c>
      <c r="L10" s="302">
        <v>12</v>
      </c>
    </row>
    <row r="11" spans="1:13" ht="12" customHeight="1">
      <c r="A11" s="120" t="s">
        <v>620</v>
      </c>
      <c r="B11" s="125"/>
      <c r="C11" s="125"/>
      <c r="D11" s="125" t="s">
        <v>621</v>
      </c>
      <c r="E11" s="176">
        <v>0</v>
      </c>
      <c r="F11" s="176">
        <v>0</v>
      </c>
      <c r="G11" s="176"/>
      <c r="H11" s="176"/>
      <c r="I11" s="176"/>
      <c r="J11" s="176"/>
      <c r="K11" s="176"/>
      <c r="L11" s="177">
        <f>L12+L13</f>
        <v>234500</v>
      </c>
      <c r="M11" t="s">
        <v>926</v>
      </c>
    </row>
    <row r="12" spans="1:12" ht="12.75">
      <c r="A12" s="193" t="s">
        <v>962</v>
      </c>
      <c r="B12" s="194" t="s">
        <v>849</v>
      </c>
      <c r="C12" s="194" t="s">
        <v>850</v>
      </c>
      <c r="D12" s="194" t="s">
        <v>851</v>
      </c>
      <c r="E12" s="178">
        <v>0</v>
      </c>
      <c r="F12" s="178">
        <v>0</v>
      </c>
      <c r="G12" s="178"/>
      <c r="H12" s="178"/>
      <c r="I12" s="178"/>
      <c r="J12" s="178"/>
      <c r="K12" s="178"/>
      <c r="L12" s="179">
        <v>500</v>
      </c>
    </row>
    <row r="13" spans="1:12" ht="14.25" customHeight="1">
      <c r="A13" s="193">
        <v>700</v>
      </c>
      <c r="B13" s="194">
        <v>70005</v>
      </c>
      <c r="C13" s="194">
        <v>2350</v>
      </c>
      <c r="D13" s="195" t="s">
        <v>393</v>
      </c>
      <c r="E13" s="178">
        <v>0</v>
      </c>
      <c r="F13" s="178">
        <v>0</v>
      </c>
      <c r="G13" s="178"/>
      <c r="H13" s="178"/>
      <c r="I13" s="178"/>
      <c r="J13" s="178"/>
      <c r="K13" s="178"/>
      <c r="L13" s="179">
        <v>234000</v>
      </c>
    </row>
    <row r="14" spans="1:12" ht="12.75">
      <c r="A14" s="175" t="s">
        <v>622</v>
      </c>
      <c r="B14" s="718" t="s">
        <v>623</v>
      </c>
      <c r="C14" s="718"/>
      <c r="D14" s="718"/>
      <c r="E14" s="718"/>
      <c r="F14" s="718"/>
      <c r="G14" s="180"/>
      <c r="H14" s="180"/>
      <c r="I14" s="180"/>
      <c r="J14" s="180"/>
      <c r="K14" s="180"/>
      <c r="L14" s="181"/>
    </row>
    <row r="15" spans="1:12" ht="17.25" customHeight="1">
      <c r="A15" s="196" t="s">
        <v>962</v>
      </c>
      <c r="B15" s="192" t="s">
        <v>363</v>
      </c>
      <c r="C15" s="192" t="s">
        <v>505</v>
      </c>
      <c r="D15" s="197" t="s">
        <v>625</v>
      </c>
      <c r="E15" s="182">
        <f>'Z 1'!I10</f>
        <v>61000</v>
      </c>
      <c r="F15" s="182">
        <f>F16+F17</f>
        <v>61000</v>
      </c>
      <c r="G15" s="182">
        <f aca="true" t="shared" si="0" ref="G15:L15">G16+G17</f>
        <v>61000</v>
      </c>
      <c r="H15" s="182">
        <f t="shared" si="0"/>
        <v>5000</v>
      </c>
      <c r="I15" s="182">
        <f t="shared" si="0"/>
        <v>0</v>
      </c>
      <c r="J15" s="182">
        <f t="shared" si="0"/>
        <v>0</v>
      </c>
      <c r="K15" s="182">
        <f t="shared" si="0"/>
        <v>0</v>
      </c>
      <c r="L15" s="278">
        <f t="shared" si="0"/>
        <v>0</v>
      </c>
    </row>
    <row r="16" spans="1:12" ht="12.75">
      <c r="A16" s="166"/>
      <c r="B16" s="167"/>
      <c r="C16" s="167" t="s">
        <v>865</v>
      </c>
      <c r="D16" s="198" t="s">
        <v>866</v>
      </c>
      <c r="E16" s="158"/>
      <c r="F16" s="158">
        <f>'Z 2 '!G10</f>
        <v>5000</v>
      </c>
      <c r="G16" s="158">
        <f>F16</f>
        <v>5000</v>
      </c>
      <c r="H16" s="158">
        <f>G16</f>
        <v>5000</v>
      </c>
      <c r="I16" s="158"/>
      <c r="J16" s="158"/>
      <c r="K16" s="158"/>
      <c r="L16" s="254"/>
    </row>
    <row r="17" spans="1:12" ht="12.75">
      <c r="A17" s="183"/>
      <c r="B17" s="80"/>
      <c r="C17" s="80" t="s">
        <v>355</v>
      </c>
      <c r="D17" s="174" t="s">
        <v>443</v>
      </c>
      <c r="E17" s="80"/>
      <c r="F17" s="158">
        <f>'Z 2 '!G11</f>
        <v>56000</v>
      </c>
      <c r="G17" s="80">
        <f>F17</f>
        <v>56000</v>
      </c>
      <c r="H17" s="80"/>
      <c r="I17" s="80"/>
      <c r="J17" s="80"/>
      <c r="K17" s="80"/>
      <c r="L17" s="184">
        <v>0</v>
      </c>
    </row>
    <row r="18" spans="1:12" ht="12.75" hidden="1">
      <c r="A18" s="185" t="s">
        <v>962</v>
      </c>
      <c r="B18" s="92" t="s">
        <v>972</v>
      </c>
      <c r="C18" s="92" t="s">
        <v>624</v>
      </c>
      <c r="D18" s="92" t="s">
        <v>647</v>
      </c>
      <c r="E18" s="92" t="e">
        <f>'Z 1'!#REF!</f>
        <v>#REF!</v>
      </c>
      <c r="F18" s="92">
        <f>F19+F20+F21+F22+F24+F23+F25+F26+F27+F28+F29+F30</f>
        <v>0</v>
      </c>
      <c r="G18" s="92"/>
      <c r="H18" s="92"/>
      <c r="I18" s="92"/>
      <c r="J18" s="92"/>
      <c r="K18" s="92"/>
      <c r="L18" s="186">
        <v>0</v>
      </c>
    </row>
    <row r="19" spans="1:12" ht="12.75" hidden="1">
      <c r="A19" s="183"/>
      <c r="B19" s="80"/>
      <c r="C19" s="80" t="s">
        <v>342</v>
      </c>
      <c r="D19" s="174" t="s">
        <v>343</v>
      </c>
      <c r="E19" s="80">
        <v>0</v>
      </c>
      <c r="F19" s="80">
        <v>0</v>
      </c>
      <c r="G19" s="80"/>
      <c r="H19" s="80"/>
      <c r="I19" s="80"/>
      <c r="J19" s="80"/>
      <c r="K19" s="80"/>
      <c r="L19" s="184">
        <v>0</v>
      </c>
    </row>
    <row r="20" spans="1:12" ht="12.75" hidden="1">
      <c r="A20" s="183"/>
      <c r="B20" s="80"/>
      <c r="C20" s="80" t="s">
        <v>344</v>
      </c>
      <c r="D20" s="174" t="s">
        <v>345</v>
      </c>
      <c r="E20" s="80">
        <v>0</v>
      </c>
      <c r="F20" s="80">
        <v>0</v>
      </c>
      <c r="G20" s="80"/>
      <c r="H20" s="80"/>
      <c r="I20" s="80"/>
      <c r="J20" s="80"/>
      <c r="K20" s="80"/>
      <c r="L20" s="184">
        <v>0</v>
      </c>
    </row>
    <row r="21" spans="1:12" ht="12.75" hidden="1">
      <c r="A21" s="183"/>
      <c r="B21" s="80"/>
      <c r="C21" s="80" t="s">
        <v>346</v>
      </c>
      <c r="D21" s="80" t="s">
        <v>648</v>
      </c>
      <c r="E21" s="80">
        <v>0</v>
      </c>
      <c r="F21" s="80">
        <v>0</v>
      </c>
      <c r="G21" s="80"/>
      <c r="H21" s="80"/>
      <c r="I21" s="80"/>
      <c r="J21" s="80"/>
      <c r="K21" s="80"/>
      <c r="L21" s="184">
        <v>0</v>
      </c>
    </row>
    <row r="22" spans="1:12" ht="12.75" hidden="1">
      <c r="A22" s="183"/>
      <c r="B22" s="80"/>
      <c r="C22" s="174" t="s">
        <v>372</v>
      </c>
      <c r="D22" s="174" t="s">
        <v>649</v>
      </c>
      <c r="E22" s="80">
        <v>0</v>
      </c>
      <c r="F22" s="80">
        <v>0</v>
      </c>
      <c r="G22" s="80"/>
      <c r="H22" s="80"/>
      <c r="I22" s="80"/>
      <c r="J22" s="80"/>
      <c r="K22" s="80"/>
      <c r="L22" s="184">
        <v>0</v>
      </c>
    </row>
    <row r="23" spans="1:12" ht="12.75" hidden="1">
      <c r="A23" s="183"/>
      <c r="B23" s="80"/>
      <c r="C23" s="174" t="s">
        <v>348</v>
      </c>
      <c r="D23" s="174" t="s">
        <v>349</v>
      </c>
      <c r="E23" s="80">
        <v>0</v>
      </c>
      <c r="F23" s="80">
        <v>0</v>
      </c>
      <c r="G23" s="80"/>
      <c r="H23" s="80"/>
      <c r="I23" s="80"/>
      <c r="J23" s="80"/>
      <c r="K23" s="80"/>
      <c r="L23" s="184">
        <v>0</v>
      </c>
    </row>
    <row r="24" spans="1:12" ht="12.75" hidden="1">
      <c r="A24" s="183"/>
      <c r="B24" s="80"/>
      <c r="C24" s="187">
        <v>4210</v>
      </c>
      <c r="D24" s="80" t="s">
        <v>351</v>
      </c>
      <c r="E24" s="80">
        <v>0</v>
      </c>
      <c r="F24" s="80">
        <v>0</v>
      </c>
      <c r="G24" s="80"/>
      <c r="H24" s="80"/>
      <c r="I24" s="80"/>
      <c r="J24" s="80"/>
      <c r="K24" s="80"/>
      <c r="L24" s="184">
        <v>0</v>
      </c>
    </row>
    <row r="25" spans="1:12" ht="12.75" hidden="1">
      <c r="A25" s="183"/>
      <c r="B25" s="80"/>
      <c r="C25" s="187">
        <v>4260</v>
      </c>
      <c r="D25" s="80" t="s">
        <v>441</v>
      </c>
      <c r="E25" s="80">
        <v>0</v>
      </c>
      <c r="F25" s="80">
        <v>0</v>
      </c>
      <c r="G25" s="80"/>
      <c r="H25" s="80"/>
      <c r="I25" s="80"/>
      <c r="J25" s="80"/>
      <c r="K25" s="80"/>
      <c r="L25" s="184">
        <v>0</v>
      </c>
    </row>
    <row r="26" spans="1:12" ht="12.75" hidden="1">
      <c r="A26" s="183"/>
      <c r="B26" s="80"/>
      <c r="C26" s="187">
        <v>4270</v>
      </c>
      <c r="D26" s="80" t="s">
        <v>442</v>
      </c>
      <c r="E26" s="80">
        <v>0</v>
      </c>
      <c r="F26" s="80">
        <v>0</v>
      </c>
      <c r="G26" s="80"/>
      <c r="H26" s="80"/>
      <c r="I26" s="80"/>
      <c r="J26" s="80"/>
      <c r="K26" s="80"/>
      <c r="L26" s="184">
        <v>0</v>
      </c>
    </row>
    <row r="27" spans="1:12" ht="12.75" hidden="1">
      <c r="A27" s="183"/>
      <c r="B27" s="80"/>
      <c r="C27" s="187">
        <v>4300</v>
      </c>
      <c r="D27" s="80" t="s">
        <v>443</v>
      </c>
      <c r="E27" s="80">
        <v>0</v>
      </c>
      <c r="F27" s="80">
        <v>0</v>
      </c>
      <c r="G27" s="80"/>
      <c r="H27" s="80"/>
      <c r="I27" s="80"/>
      <c r="J27" s="80"/>
      <c r="K27" s="80"/>
      <c r="L27" s="184">
        <v>0</v>
      </c>
    </row>
    <row r="28" spans="1:12" ht="12.75" hidden="1">
      <c r="A28" s="183"/>
      <c r="B28" s="80"/>
      <c r="C28" s="187">
        <v>4410</v>
      </c>
      <c r="D28" s="80" t="s">
        <v>358</v>
      </c>
      <c r="E28" s="80">
        <v>0</v>
      </c>
      <c r="F28" s="80">
        <v>0</v>
      </c>
      <c r="G28" s="80"/>
      <c r="H28" s="80"/>
      <c r="I28" s="80"/>
      <c r="J28" s="80"/>
      <c r="K28" s="80"/>
      <c r="L28" s="184">
        <v>0</v>
      </c>
    </row>
    <row r="29" spans="1:12" ht="12.75" hidden="1">
      <c r="A29" s="183"/>
      <c r="B29" s="80"/>
      <c r="C29" s="187">
        <v>4430</v>
      </c>
      <c r="D29" s="80" t="s">
        <v>360</v>
      </c>
      <c r="E29" s="80">
        <v>0</v>
      </c>
      <c r="F29" s="80">
        <v>0</v>
      </c>
      <c r="G29" s="80"/>
      <c r="H29" s="80"/>
      <c r="I29" s="80"/>
      <c r="J29" s="80"/>
      <c r="K29" s="80"/>
      <c r="L29" s="184">
        <v>0</v>
      </c>
    </row>
    <row r="30" spans="1:12" ht="12.75" hidden="1">
      <c r="A30" s="183"/>
      <c r="B30" s="80"/>
      <c r="C30" s="187">
        <v>4440</v>
      </c>
      <c r="D30" s="80" t="s">
        <v>362</v>
      </c>
      <c r="E30" s="80">
        <v>0</v>
      </c>
      <c r="F30" s="80">
        <v>0</v>
      </c>
      <c r="G30" s="80"/>
      <c r="H30" s="80"/>
      <c r="I30" s="80"/>
      <c r="J30" s="80"/>
      <c r="K30" s="80"/>
      <c r="L30" s="184">
        <v>0</v>
      </c>
    </row>
    <row r="31" spans="1:12" ht="15.75" customHeight="1" hidden="1">
      <c r="A31" s="185" t="s">
        <v>364</v>
      </c>
      <c r="B31" s="92" t="s">
        <v>366</v>
      </c>
      <c r="C31" s="92" t="s">
        <v>624</v>
      </c>
      <c r="D31" s="92" t="s">
        <v>367</v>
      </c>
      <c r="E31" s="92">
        <v>0</v>
      </c>
      <c r="F31" s="92">
        <f>F32</f>
        <v>0</v>
      </c>
      <c r="G31" s="92"/>
      <c r="H31" s="92"/>
      <c r="I31" s="92"/>
      <c r="J31" s="92"/>
      <c r="K31" s="92"/>
      <c r="L31" s="186">
        <v>0</v>
      </c>
    </row>
    <row r="32" spans="1:12" ht="15" customHeight="1" hidden="1">
      <c r="A32" s="183"/>
      <c r="B32" s="80"/>
      <c r="C32" s="80"/>
      <c r="D32" s="80" t="s">
        <v>471</v>
      </c>
      <c r="E32" s="80"/>
      <c r="F32" s="80">
        <v>0</v>
      </c>
      <c r="G32" s="80"/>
      <c r="H32" s="80"/>
      <c r="I32" s="80"/>
      <c r="J32" s="80"/>
      <c r="K32" s="80"/>
      <c r="L32" s="184">
        <v>0</v>
      </c>
    </row>
    <row r="33" spans="1:12" ht="17.25" customHeight="1">
      <c r="A33" s="196" t="s">
        <v>379</v>
      </c>
      <c r="B33" s="192" t="s">
        <v>392</v>
      </c>
      <c r="C33" s="192" t="s">
        <v>505</v>
      </c>
      <c r="D33" s="197" t="s">
        <v>393</v>
      </c>
      <c r="E33" s="182">
        <f>'Z 1'!I32</f>
        <v>70000</v>
      </c>
      <c r="F33" s="182">
        <f aca="true" t="shared" si="1" ref="F33:L33">SUM(F34:F40)</f>
        <v>70000</v>
      </c>
      <c r="G33" s="182">
        <f t="shared" si="1"/>
        <v>70000</v>
      </c>
      <c r="H33" s="182">
        <f t="shared" si="1"/>
        <v>0</v>
      </c>
      <c r="I33" s="182">
        <f t="shared" si="1"/>
        <v>0</v>
      </c>
      <c r="J33" s="182">
        <f t="shared" si="1"/>
        <v>0</v>
      </c>
      <c r="K33" s="182">
        <f t="shared" si="1"/>
        <v>0</v>
      </c>
      <c r="L33" s="278">
        <f t="shared" si="1"/>
        <v>0</v>
      </c>
    </row>
    <row r="34" spans="1:12" ht="12.75" customHeight="1">
      <c r="A34" s="118"/>
      <c r="B34" s="124"/>
      <c r="C34" s="115" t="s">
        <v>350</v>
      </c>
      <c r="D34" s="198" t="s">
        <v>28</v>
      </c>
      <c r="E34" s="153"/>
      <c r="F34" s="80">
        <f>'Z 2 '!G51</f>
        <v>5000</v>
      </c>
      <c r="G34" s="153">
        <f aca="true" t="shared" si="2" ref="G34:G40">F34</f>
        <v>5000</v>
      </c>
      <c r="H34" s="153"/>
      <c r="I34" s="153"/>
      <c r="J34" s="153"/>
      <c r="K34" s="153"/>
      <c r="L34" s="155"/>
    </row>
    <row r="35" spans="1:12" ht="12.75">
      <c r="A35" s="113"/>
      <c r="B35" s="191"/>
      <c r="C35" s="28" t="s">
        <v>352</v>
      </c>
      <c r="D35" s="27" t="s">
        <v>441</v>
      </c>
      <c r="E35" s="80"/>
      <c r="F35" s="80">
        <f>'Z 2 '!G52</f>
        <v>3000</v>
      </c>
      <c r="G35" s="153">
        <f t="shared" si="2"/>
        <v>3000</v>
      </c>
      <c r="H35" s="80"/>
      <c r="I35" s="80"/>
      <c r="J35" s="80"/>
      <c r="K35" s="80"/>
      <c r="L35" s="93"/>
    </row>
    <row r="36" spans="1:12" ht="12.75">
      <c r="A36" s="113"/>
      <c r="B36" s="191"/>
      <c r="C36" s="26" t="s">
        <v>354</v>
      </c>
      <c r="D36" s="22" t="s">
        <v>442</v>
      </c>
      <c r="E36" s="80"/>
      <c r="F36" s="80">
        <v>18000</v>
      </c>
      <c r="G36" s="153">
        <f t="shared" si="2"/>
        <v>18000</v>
      </c>
      <c r="H36" s="80"/>
      <c r="I36" s="80"/>
      <c r="J36" s="80"/>
      <c r="K36" s="80"/>
      <c r="L36" s="93"/>
    </row>
    <row r="37" spans="1:12" ht="12.75">
      <c r="A37" s="112"/>
      <c r="B37" s="28"/>
      <c r="C37" s="28" t="s">
        <v>355</v>
      </c>
      <c r="D37" s="27" t="s">
        <v>443</v>
      </c>
      <c r="E37" s="80"/>
      <c r="F37" s="80">
        <v>31517</v>
      </c>
      <c r="G37" s="153">
        <f t="shared" si="2"/>
        <v>31517</v>
      </c>
      <c r="H37" s="80"/>
      <c r="I37" s="80"/>
      <c r="J37" s="80"/>
      <c r="K37" s="80"/>
      <c r="L37" s="81"/>
    </row>
    <row r="38" spans="1:12" ht="12.75">
      <c r="A38" s="112"/>
      <c r="B38" s="28"/>
      <c r="C38" s="28" t="s">
        <v>359</v>
      </c>
      <c r="D38" s="27" t="s">
        <v>360</v>
      </c>
      <c r="E38" s="80"/>
      <c r="F38" s="80">
        <v>5000</v>
      </c>
      <c r="G38" s="153">
        <f t="shared" si="2"/>
        <v>5000</v>
      </c>
      <c r="H38" s="80"/>
      <c r="I38" s="80"/>
      <c r="J38" s="80"/>
      <c r="K38" s="80"/>
      <c r="L38" s="81"/>
    </row>
    <row r="39" spans="1:12" ht="12.75">
      <c r="A39" s="113"/>
      <c r="B39" s="191"/>
      <c r="C39" s="28" t="s">
        <v>375</v>
      </c>
      <c r="D39" s="27" t="s">
        <v>376</v>
      </c>
      <c r="E39" s="80"/>
      <c r="F39" s="80">
        <v>3647</v>
      </c>
      <c r="G39" s="153">
        <f t="shared" si="2"/>
        <v>3647</v>
      </c>
      <c r="H39" s="80"/>
      <c r="I39" s="80"/>
      <c r="J39" s="80"/>
      <c r="K39" s="80"/>
      <c r="L39" s="184"/>
    </row>
    <row r="40" spans="1:12" ht="12.75">
      <c r="A40" s="113"/>
      <c r="B40" s="191"/>
      <c r="C40" s="28" t="s">
        <v>424</v>
      </c>
      <c r="D40" s="27" t="s">
        <v>432</v>
      </c>
      <c r="E40" s="80"/>
      <c r="F40" s="80">
        <v>3836</v>
      </c>
      <c r="G40" s="153">
        <f t="shared" si="2"/>
        <v>3836</v>
      </c>
      <c r="H40" s="80"/>
      <c r="I40" s="80"/>
      <c r="J40" s="80"/>
      <c r="K40" s="80"/>
      <c r="L40" s="184"/>
    </row>
    <row r="41" spans="1:12" ht="12.75" hidden="1">
      <c r="A41" s="113"/>
      <c r="B41" s="191"/>
      <c r="C41" s="28" t="s">
        <v>948</v>
      </c>
      <c r="D41" s="27" t="s">
        <v>796</v>
      </c>
      <c r="E41" s="80">
        <v>0</v>
      </c>
      <c r="F41" s="80">
        <v>0</v>
      </c>
      <c r="G41" s="80"/>
      <c r="H41" s="80"/>
      <c r="I41" s="80"/>
      <c r="J41" s="80"/>
      <c r="K41" s="80"/>
      <c r="L41" s="184">
        <v>0</v>
      </c>
    </row>
    <row r="42" spans="1:12" ht="12.75" hidden="1">
      <c r="A42" s="113"/>
      <c r="B42" s="191"/>
      <c r="C42" s="28" t="s">
        <v>584</v>
      </c>
      <c r="D42" s="27" t="s">
        <v>949</v>
      </c>
      <c r="E42" s="80">
        <v>0</v>
      </c>
      <c r="F42" s="80">
        <v>0</v>
      </c>
      <c r="G42" s="80"/>
      <c r="H42" s="80"/>
      <c r="I42" s="80"/>
      <c r="J42" s="80"/>
      <c r="K42" s="80"/>
      <c r="L42" s="184">
        <v>0</v>
      </c>
    </row>
    <row r="43" spans="1:12" ht="17.25" customHeight="1">
      <c r="A43" s="196" t="s">
        <v>394</v>
      </c>
      <c r="B43" s="192" t="s">
        <v>396</v>
      </c>
      <c r="C43" s="192" t="s">
        <v>505</v>
      </c>
      <c r="D43" s="197" t="s">
        <v>397</v>
      </c>
      <c r="E43" s="182">
        <f>'Z 1'!I35</f>
        <v>44000</v>
      </c>
      <c r="F43" s="182">
        <f aca="true" t="shared" si="3" ref="F43:K43">F44</f>
        <v>44000</v>
      </c>
      <c r="G43" s="182">
        <f t="shared" si="3"/>
        <v>44000</v>
      </c>
      <c r="H43" s="182">
        <f t="shared" si="3"/>
        <v>0</v>
      </c>
      <c r="I43" s="182">
        <f t="shared" si="3"/>
        <v>0</v>
      </c>
      <c r="J43" s="182">
        <f t="shared" si="3"/>
        <v>0</v>
      </c>
      <c r="K43" s="182">
        <f t="shared" si="3"/>
        <v>0</v>
      </c>
      <c r="L43" s="179">
        <v>0</v>
      </c>
    </row>
    <row r="44" spans="1:12" ht="12.75">
      <c r="A44" s="113"/>
      <c r="B44" s="191"/>
      <c r="C44" s="28" t="s">
        <v>355</v>
      </c>
      <c r="D44" s="27" t="s">
        <v>443</v>
      </c>
      <c r="E44" s="80"/>
      <c r="F44" s="80">
        <f>'Z 2 '!G61</f>
        <v>44000</v>
      </c>
      <c r="G44" s="80">
        <f>F44</f>
        <v>44000</v>
      </c>
      <c r="H44" s="80"/>
      <c r="I44" s="80"/>
      <c r="J44" s="80"/>
      <c r="K44" s="80"/>
      <c r="L44" s="186">
        <v>0</v>
      </c>
    </row>
    <row r="45" spans="1:12" ht="12.75">
      <c r="A45" s="196" t="s">
        <v>394</v>
      </c>
      <c r="B45" s="192" t="s">
        <v>398</v>
      </c>
      <c r="C45" s="192" t="s">
        <v>505</v>
      </c>
      <c r="D45" s="197" t="s">
        <v>399</v>
      </c>
      <c r="E45" s="182">
        <f>'Z 1'!I37</f>
        <v>11000</v>
      </c>
      <c r="F45" s="182">
        <f aca="true" t="shared" si="4" ref="F45:K45">F46</f>
        <v>11000</v>
      </c>
      <c r="G45" s="182">
        <f t="shared" si="4"/>
        <v>11000</v>
      </c>
      <c r="H45" s="182">
        <f t="shared" si="4"/>
        <v>0</v>
      </c>
      <c r="I45" s="182">
        <f t="shared" si="4"/>
        <v>0</v>
      </c>
      <c r="J45" s="182">
        <f t="shared" si="4"/>
        <v>0</v>
      </c>
      <c r="K45" s="182">
        <f t="shared" si="4"/>
        <v>0</v>
      </c>
      <c r="L45" s="179">
        <v>0</v>
      </c>
    </row>
    <row r="46" spans="1:12" ht="12.75">
      <c r="A46" s="112"/>
      <c r="B46" s="28"/>
      <c r="C46" s="28" t="s">
        <v>355</v>
      </c>
      <c r="D46" s="27" t="s">
        <v>443</v>
      </c>
      <c r="E46" s="80"/>
      <c r="F46" s="80">
        <f>'Z 2 '!G63</f>
        <v>11000</v>
      </c>
      <c r="G46" s="80">
        <f>F46</f>
        <v>11000</v>
      </c>
      <c r="H46" s="80"/>
      <c r="I46" s="80"/>
      <c r="J46" s="80"/>
      <c r="K46" s="80"/>
      <c r="L46" s="184">
        <v>0</v>
      </c>
    </row>
    <row r="47" spans="1:12" ht="12.75">
      <c r="A47" s="196" t="s">
        <v>394</v>
      </c>
      <c r="B47" s="192" t="s">
        <v>400</v>
      </c>
      <c r="C47" s="192" t="s">
        <v>505</v>
      </c>
      <c r="D47" s="192" t="s">
        <v>401</v>
      </c>
      <c r="E47" s="182">
        <f>'Z 1'!I40</f>
        <v>265044</v>
      </c>
      <c r="F47" s="182">
        <f aca="true" t="shared" si="5" ref="F47:K47">SUM(F48:F67)</f>
        <v>265044</v>
      </c>
      <c r="G47" s="182">
        <f t="shared" si="5"/>
        <v>265044</v>
      </c>
      <c r="H47" s="182">
        <f t="shared" si="5"/>
        <v>203652</v>
      </c>
      <c r="I47" s="182">
        <f t="shared" si="5"/>
        <v>36531</v>
      </c>
      <c r="J47" s="182">
        <f t="shared" si="5"/>
        <v>0</v>
      </c>
      <c r="K47" s="182">
        <f t="shared" si="5"/>
        <v>0</v>
      </c>
      <c r="L47" s="179">
        <v>0</v>
      </c>
    </row>
    <row r="48" spans="1:12" ht="14.25" customHeight="1">
      <c r="A48" s="112"/>
      <c r="B48" s="191"/>
      <c r="C48" s="28" t="s">
        <v>342</v>
      </c>
      <c r="D48" s="27" t="s">
        <v>343</v>
      </c>
      <c r="E48" s="80"/>
      <c r="F48" s="80">
        <f>'Z 2 '!G65</f>
        <v>71640</v>
      </c>
      <c r="G48" s="80">
        <f>F48</f>
        <v>71640</v>
      </c>
      <c r="H48" s="80">
        <f>G48</f>
        <v>71640</v>
      </c>
      <c r="I48" s="80"/>
      <c r="J48" s="80"/>
      <c r="K48" s="80"/>
      <c r="L48" s="184">
        <v>0</v>
      </c>
    </row>
    <row r="49" spans="1:12" ht="14.25" customHeight="1">
      <c r="A49" s="112"/>
      <c r="B49" s="191"/>
      <c r="C49" s="28" t="s">
        <v>344</v>
      </c>
      <c r="D49" s="27" t="s">
        <v>345</v>
      </c>
      <c r="E49" s="80"/>
      <c r="F49" s="80">
        <f>'Z 2 '!G66</f>
        <v>117300</v>
      </c>
      <c r="G49" s="80">
        <f aca="true" t="shared" si="6" ref="G49:H67">F49</f>
        <v>117300</v>
      </c>
      <c r="H49" s="80">
        <f t="shared" si="6"/>
        <v>117300</v>
      </c>
      <c r="I49" s="80"/>
      <c r="J49" s="80"/>
      <c r="K49" s="80"/>
      <c r="L49" s="184">
        <v>0</v>
      </c>
    </row>
    <row r="50" spans="1:12" ht="12.75">
      <c r="A50" s="112"/>
      <c r="B50" s="191"/>
      <c r="C50" s="28" t="s">
        <v>346</v>
      </c>
      <c r="D50" s="28" t="s">
        <v>648</v>
      </c>
      <c r="E50" s="80"/>
      <c r="F50" s="80">
        <f>'Z 2 '!G67</f>
        <v>14712</v>
      </c>
      <c r="G50" s="80">
        <f t="shared" si="6"/>
        <v>14712</v>
      </c>
      <c r="H50" s="80">
        <f t="shared" si="6"/>
        <v>14712</v>
      </c>
      <c r="I50" s="80"/>
      <c r="J50" s="80"/>
      <c r="K50" s="80"/>
      <c r="L50" s="184">
        <v>0</v>
      </c>
    </row>
    <row r="51" spans="1:12" ht="12.75">
      <c r="A51" s="112"/>
      <c r="B51" s="191"/>
      <c r="C51" s="27" t="s">
        <v>372</v>
      </c>
      <c r="D51" s="27" t="s">
        <v>419</v>
      </c>
      <c r="E51" s="80"/>
      <c r="F51" s="80">
        <f>'Z 2 '!G68</f>
        <v>31659</v>
      </c>
      <c r="G51" s="80">
        <f t="shared" si="6"/>
        <v>31659</v>
      </c>
      <c r="H51" s="80"/>
      <c r="I51" s="80">
        <f>G51</f>
        <v>31659</v>
      </c>
      <c r="J51" s="80"/>
      <c r="K51" s="80"/>
      <c r="L51" s="184">
        <v>0</v>
      </c>
    </row>
    <row r="52" spans="1:12" ht="13.5" customHeight="1">
      <c r="A52" s="112"/>
      <c r="B52" s="191"/>
      <c r="C52" s="27" t="s">
        <v>348</v>
      </c>
      <c r="D52" s="27" t="s">
        <v>349</v>
      </c>
      <c r="E52" s="80"/>
      <c r="F52" s="80">
        <f>'Z 2 '!G69</f>
        <v>4872</v>
      </c>
      <c r="G52" s="80">
        <f t="shared" si="6"/>
        <v>4872</v>
      </c>
      <c r="H52" s="80"/>
      <c r="I52" s="80">
        <f>G52</f>
        <v>4872</v>
      </c>
      <c r="J52" s="80"/>
      <c r="K52" s="80"/>
      <c r="L52" s="184">
        <v>0</v>
      </c>
    </row>
    <row r="53" spans="1:12" ht="15" customHeight="1">
      <c r="A53" s="112"/>
      <c r="B53" s="191"/>
      <c r="C53" s="28" t="s">
        <v>350</v>
      </c>
      <c r="D53" s="28" t="s">
        <v>351</v>
      </c>
      <c r="E53" s="80"/>
      <c r="F53" s="80">
        <f>'Z 2 '!G70</f>
        <v>4911</v>
      </c>
      <c r="G53" s="80">
        <f t="shared" si="6"/>
        <v>4911</v>
      </c>
      <c r="H53" s="80"/>
      <c r="I53" s="80"/>
      <c r="J53" s="80"/>
      <c r="K53" s="80"/>
      <c r="L53" s="184">
        <v>0</v>
      </c>
    </row>
    <row r="54" spans="1:12" ht="15" customHeight="1">
      <c r="A54" s="112"/>
      <c r="B54" s="191"/>
      <c r="C54" s="28" t="s">
        <v>352</v>
      </c>
      <c r="D54" s="27" t="s">
        <v>441</v>
      </c>
      <c r="E54" s="80"/>
      <c r="F54" s="80">
        <f>'Z 2 '!G71</f>
        <v>2590</v>
      </c>
      <c r="G54" s="80">
        <f t="shared" si="6"/>
        <v>2590</v>
      </c>
      <c r="H54" s="80"/>
      <c r="I54" s="80"/>
      <c r="J54" s="80"/>
      <c r="K54" s="80"/>
      <c r="L54" s="184">
        <v>0</v>
      </c>
    </row>
    <row r="55" spans="1:12" ht="15" customHeight="1">
      <c r="A55" s="112"/>
      <c r="B55" s="191"/>
      <c r="C55" s="28" t="s">
        <v>425</v>
      </c>
      <c r="D55" s="27" t="s">
        <v>429</v>
      </c>
      <c r="E55" s="80"/>
      <c r="F55" s="80">
        <f>'Z 2 '!G72</f>
        <v>200</v>
      </c>
      <c r="G55" s="80">
        <f t="shared" si="6"/>
        <v>200</v>
      </c>
      <c r="H55" s="80"/>
      <c r="I55" s="80"/>
      <c r="J55" s="80"/>
      <c r="K55" s="80"/>
      <c r="L55" s="184">
        <v>0</v>
      </c>
    </row>
    <row r="56" spans="1:12" ht="15" customHeight="1">
      <c r="A56" s="112"/>
      <c r="B56" s="191"/>
      <c r="C56" s="28" t="s">
        <v>355</v>
      </c>
      <c r="D56" s="28" t="s">
        <v>443</v>
      </c>
      <c r="E56" s="80"/>
      <c r="F56" s="80">
        <f>'Z 2 '!G73</f>
        <v>5000</v>
      </c>
      <c r="G56" s="80">
        <f t="shared" si="6"/>
        <v>5000</v>
      </c>
      <c r="H56" s="80"/>
      <c r="I56" s="80"/>
      <c r="J56" s="80"/>
      <c r="K56" s="80"/>
      <c r="L56" s="184">
        <v>0</v>
      </c>
    </row>
    <row r="57" spans="1:12" ht="15" customHeight="1">
      <c r="A57" s="112"/>
      <c r="B57" s="191"/>
      <c r="C57" s="28" t="s">
        <v>568</v>
      </c>
      <c r="D57" s="27" t="s">
        <v>570</v>
      </c>
      <c r="E57" s="80"/>
      <c r="F57" s="80">
        <f>'Z 2 '!G74</f>
        <v>500</v>
      </c>
      <c r="G57" s="80">
        <f t="shared" si="6"/>
        <v>500</v>
      </c>
      <c r="H57" s="80"/>
      <c r="I57" s="80"/>
      <c r="J57" s="80"/>
      <c r="K57" s="80"/>
      <c r="L57" s="184">
        <v>0</v>
      </c>
    </row>
    <row r="58" spans="1:12" ht="15" customHeight="1">
      <c r="A58" s="112"/>
      <c r="B58" s="191"/>
      <c r="C58" s="28" t="s">
        <v>550</v>
      </c>
      <c r="D58" s="27" t="s">
        <v>554</v>
      </c>
      <c r="E58" s="80"/>
      <c r="F58" s="80">
        <f>'Z 2 '!G75</f>
        <v>2020</v>
      </c>
      <c r="G58" s="80">
        <f t="shared" si="6"/>
        <v>2020</v>
      </c>
      <c r="H58" s="80"/>
      <c r="I58" s="80"/>
      <c r="J58" s="80"/>
      <c r="K58" s="80"/>
      <c r="L58" s="184">
        <v>0</v>
      </c>
    </row>
    <row r="59" spans="1:12" ht="15" customHeight="1">
      <c r="A59" s="112"/>
      <c r="B59" s="191"/>
      <c r="C59" s="28" t="s">
        <v>169</v>
      </c>
      <c r="D59" s="22" t="s">
        <v>170</v>
      </c>
      <c r="E59" s="80"/>
      <c r="F59" s="80">
        <f>'Z 2 '!G76</f>
        <v>50</v>
      </c>
      <c r="G59" s="80">
        <f t="shared" si="6"/>
        <v>50</v>
      </c>
      <c r="H59" s="80"/>
      <c r="I59" s="80"/>
      <c r="J59" s="80"/>
      <c r="K59" s="80"/>
      <c r="L59" s="184"/>
    </row>
    <row r="60" spans="1:12" ht="15" customHeight="1">
      <c r="A60" s="112"/>
      <c r="B60" s="191"/>
      <c r="C60" s="28" t="s">
        <v>574</v>
      </c>
      <c r="D60" s="27" t="s">
        <v>575</v>
      </c>
      <c r="E60" s="80"/>
      <c r="F60" s="80">
        <f>'Z 2 '!G77</f>
        <v>2970</v>
      </c>
      <c r="G60" s="80">
        <f t="shared" si="6"/>
        <v>2970</v>
      </c>
      <c r="H60" s="80"/>
      <c r="I60" s="80"/>
      <c r="J60" s="80"/>
      <c r="K60" s="80"/>
      <c r="L60" s="184">
        <v>0</v>
      </c>
    </row>
    <row r="61" spans="1:12" ht="15" customHeight="1">
      <c r="A61" s="112"/>
      <c r="B61" s="191"/>
      <c r="C61" s="28" t="s">
        <v>357</v>
      </c>
      <c r="D61" s="28" t="s">
        <v>358</v>
      </c>
      <c r="E61" s="80"/>
      <c r="F61" s="80">
        <f>'Z 2 '!G78</f>
        <v>250</v>
      </c>
      <c r="G61" s="80">
        <f t="shared" si="6"/>
        <v>250</v>
      </c>
      <c r="H61" s="80"/>
      <c r="I61" s="80"/>
      <c r="J61" s="80"/>
      <c r="K61" s="80"/>
      <c r="L61" s="184">
        <v>0</v>
      </c>
    </row>
    <row r="62" spans="1:12" ht="15" customHeight="1">
      <c r="A62" s="112"/>
      <c r="B62" s="191"/>
      <c r="C62" s="28" t="s">
        <v>359</v>
      </c>
      <c r="D62" s="28" t="s">
        <v>508</v>
      </c>
      <c r="E62" s="80"/>
      <c r="F62" s="80">
        <f>'Z 2 '!G79</f>
        <v>1053</v>
      </c>
      <c r="G62" s="80">
        <f t="shared" si="6"/>
        <v>1053</v>
      </c>
      <c r="H62" s="80"/>
      <c r="I62" s="80"/>
      <c r="J62" s="80"/>
      <c r="K62" s="80"/>
      <c r="L62" s="184">
        <v>0</v>
      </c>
    </row>
    <row r="63" spans="1:12" ht="15" customHeight="1">
      <c r="A63" s="112"/>
      <c r="B63" s="191"/>
      <c r="C63" s="28" t="s">
        <v>361</v>
      </c>
      <c r="D63" s="28" t="s">
        <v>362</v>
      </c>
      <c r="E63" s="80"/>
      <c r="F63" s="80">
        <f>'Z 2 '!G80</f>
        <v>3667</v>
      </c>
      <c r="G63" s="80">
        <f t="shared" si="6"/>
        <v>3667</v>
      </c>
      <c r="H63" s="80"/>
      <c r="I63" s="80"/>
      <c r="J63" s="80"/>
      <c r="K63" s="80"/>
      <c r="L63" s="184">
        <v>0</v>
      </c>
    </row>
    <row r="64" spans="1:12" ht="15" customHeight="1">
      <c r="A64" s="112"/>
      <c r="B64" s="191"/>
      <c r="C64" s="28">
        <v>4550</v>
      </c>
      <c r="D64" s="199" t="s">
        <v>981</v>
      </c>
      <c r="E64" s="80"/>
      <c r="F64" s="80">
        <f>'Z 2 '!G81</f>
        <v>450</v>
      </c>
      <c r="G64" s="80">
        <f t="shared" si="6"/>
        <v>450</v>
      </c>
      <c r="H64" s="80"/>
      <c r="I64" s="80"/>
      <c r="J64" s="80"/>
      <c r="K64" s="80"/>
      <c r="L64" s="184"/>
    </row>
    <row r="65" spans="1:12" ht="15" customHeight="1">
      <c r="A65" s="112"/>
      <c r="B65" s="191"/>
      <c r="C65" s="28" t="s">
        <v>551</v>
      </c>
      <c r="D65" s="199" t="s">
        <v>212</v>
      </c>
      <c r="E65" s="80"/>
      <c r="F65" s="80">
        <f>'Z 2 '!G82</f>
        <v>450</v>
      </c>
      <c r="G65" s="80">
        <f t="shared" si="6"/>
        <v>450</v>
      </c>
      <c r="H65" s="80"/>
      <c r="I65" s="80"/>
      <c r="J65" s="80"/>
      <c r="K65" s="80"/>
      <c r="L65" s="184"/>
    </row>
    <row r="66" spans="1:12" ht="15" customHeight="1">
      <c r="A66" s="112"/>
      <c r="B66" s="191"/>
      <c r="C66" s="28" t="s">
        <v>552</v>
      </c>
      <c r="D66" s="27" t="s">
        <v>566</v>
      </c>
      <c r="E66" s="80"/>
      <c r="F66" s="80">
        <f>'Z 2 '!G83</f>
        <v>350</v>
      </c>
      <c r="G66" s="80">
        <f t="shared" si="6"/>
        <v>350</v>
      </c>
      <c r="H66" s="80"/>
      <c r="I66" s="80"/>
      <c r="J66" s="80"/>
      <c r="K66" s="80"/>
      <c r="L66" s="184">
        <v>0</v>
      </c>
    </row>
    <row r="67" spans="1:12" ht="15" customHeight="1">
      <c r="A67" s="112"/>
      <c r="B67" s="191"/>
      <c r="C67" s="28" t="s">
        <v>553</v>
      </c>
      <c r="D67" s="27" t="s">
        <v>567</v>
      </c>
      <c r="E67" s="80"/>
      <c r="F67" s="80">
        <f>'Z 2 '!G84</f>
        <v>400</v>
      </c>
      <c r="G67" s="80">
        <f t="shared" si="6"/>
        <v>400</v>
      </c>
      <c r="H67" s="80"/>
      <c r="I67" s="80"/>
      <c r="J67" s="80"/>
      <c r="K67" s="80"/>
      <c r="L67" s="184">
        <v>0</v>
      </c>
    </row>
    <row r="68" spans="1:12" ht="12.75">
      <c r="A68" s="196" t="s">
        <v>403</v>
      </c>
      <c r="B68" s="192" t="s">
        <v>405</v>
      </c>
      <c r="C68" s="192" t="s">
        <v>505</v>
      </c>
      <c r="D68" s="192" t="s">
        <v>406</v>
      </c>
      <c r="E68" s="182">
        <f>'Z 1'!I43</f>
        <v>183643</v>
      </c>
      <c r="F68" s="182">
        <f>SUM(F69:F78)</f>
        <v>183643</v>
      </c>
      <c r="G68" s="182">
        <f aca="true" t="shared" si="7" ref="G68:L68">SUM(G69:G78)</f>
        <v>183643</v>
      </c>
      <c r="H68" s="182">
        <f t="shared" si="7"/>
        <v>147560</v>
      </c>
      <c r="I68" s="182">
        <f t="shared" si="7"/>
        <v>22010</v>
      </c>
      <c r="J68" s="182">
        <f t="shared" si="7"/>
        <v>0</v>
      </c>
      <c r="K68" s="182">
        <f t="shared" si="7"/>
        <v>0</v>
      </c>
      <c r="L68" s="278">
        <f t="shared" si="7"/>
        <v>0</v>
      </c>
    </row>
    <row r="69" spans="1:12" ht="12.75">
      <c r="A69" s="112"/>
      <c r="B69" s="191"/>
      <c r="C69" s="28" t="s">
        <v>342</v>
      </c>
      <c r="D69" s="27" t="s">
        <v>343</v>
      </c>
      <c r="E69" s="80"/>
      <c r="F69" s="80">
        <f>'Z 2 '!G87</f>
        <v>92900</v>
      </c>
      <c r="G69" s="80">
        <f>F69</f>
        <v>92900</v>
      </c>
      <c r="H69" s="80">
        <f>G69</f>
        <v>92900</v>
      </c>
      <c r="I69" s="80"/>
      <c r="J69" s="80"/>
      <c r="K69" s="80"/>
      <c r="L69" s="184">
        <v>0</v>
      </c>
    </row>
    <row r="70" spans="1:12" ht="12.75">
      <c r="A70" s="112"/>
      <c r="B70" s="191"/>
      <c r="C70" s="28" t="s">
        <v>346</v>
      </c>
      <c r="D70" s="28" t="s">
        <v>648</v>
      </c>
      <c r="E70" s="80"/>
      <c r="F70" s="80">
        <f>'Z 2 '!G88</f>
        <v>8760</v>
      </c>
      <c r="G70" s="80">
        <f aca="true" t="shared" si="8" ref="G70:G78">F70</f>
        <v>8760</v>
      </c>
      <c r="H70" s="80">
        <f>G70</f>
        <v>8760</v>
      </c>
      <c r="I70" s="80"/>
      <c r="J70" s="80"/>
      <c r="K70" s="80"/>
      <c r="L70" s="184">
        <v>0</v>
      </c>
    </row>
    <row r="71" spans="1:12" ht="12.75">
      <c r="A71" s="112"/>
      <c r="B71" s="191"/>
      <c r="C71" s="27" t="s">
        <v>372</v>
      </c>
      <c r="D71" s="27" t="s">
        <v>419</v>
      </c>
      <c r="E71" s="80"/>
      <c r="F71" s="80">
        <f>'Z 2 '!G89</f>
        <v>18935</v>
      </c>
      <c r="G71" s="80">
        <f t="shared" si="8"/>
        <v>18935</v>
      </c>
      <c r="H71" s="80"/>
      <c r="I71" s="80">
        <f>G71</f>
        <v>18935</v>
      </c>
      <c r="J71" s="80"/>
      <c r="K71" s="80"/>
      <c r="L71" s="184">
        <v>0</v>
      </c>
    </row>
    <row r="72" spans="1:12" ht="12.75">
      <c r="A72" s="112"/>
      <c r="B72" s="191"/>
      <c r="C72" s="27" t="s">
        <v>348</v>
      </c>
      <c r="D72" s="27" t="s">
        <v>349</v>
      </c>
      <c r="E72" s="80"/>
      <c r="F72" s="80">
        <f>'Z 2 '!G90</f>
        <v>3075</v>
      </c>
      <c r="G72" s="80">
        <f t="shared" si="8"/>
        <v>3075</v>
      </c>
      <c r="H72" s="80"/>
      <c r="I72" s="80">
        <f>G72</f>
        <v>3075</v>
      </c>
      <c r="J72" s="80"/>
      <c r="K72" s="80"/>
      <c r="L72" s="184">
        <v>0</v>
      </c>
    </row>
    <row r="73" spans="1:12" ht="12.75">
      <c r="A73" s="112"/>
      <c r="B73" s="191"/>
      <c r="C73" s="27" t="s">
        <v>865</v>
      </c>
      <c r="D73" s="27" t="s">
        <v>866</v>
      </c>
      <c r="E73" s="80"/>
      <c r="F73" s="80">
        <f>'Z 2 '!G91</f>
        <v>45900</v>
      </c>
      <c r="G73" s="80">
        <f t="shared" si="8"/>
        <v>45900</v>
      </c>
      <c r="H73" s="80">
        <f>G73</f>
        <v>45900</v>
      </c>
      <c r="I73" s="80"/>
      <c r="J73" s="80"/>
      <c r="K73" s="80"/>
      <c r="L73" s="184"/>
    </row>
    <row r="74" spans="1:12" ht="12.75">
      <c r="A74" s="112"/>
      <c r="B74" s="191"/>
      <c r="C74" s="28" t="s">
        <v>350</v>
      </c>
      <c r="D74" s="28" t="s">
        <v>351</v>
      </c>
      <c r="E74" s="80"/>
      <c r="F74" s="80">
        <f>'Z 2 '!G92</f>
        <v>1200</v>
      </c>
      <c r="G74" s="80">
        <f t="shared" si="8"/>
        <v>1200</v>
      </c>
      <c r="H74" s="80"/>
      <c r="I74" s="80"/>
      <c r="J74" s="80"/>
      <c r="K74" s="80"/>
      <c r="L74" s="184">
        <v>0</v>
      </c>
    </row>
    <row r="75" spans="1:12" ht="12.75">
      <c r="A75" s="112"/>
      <c r="B75" s="191"/>
      <c r="C75" s="28" t="s">
        <v>355</v>
      </c>
      <c r="D75" s="28" t="s">
        <v>443</v>
      </c>
      <c r="E75" s="80"/>
      <c r="F75" s="80">
        <f>'Z 2 '!G93</f>
        <v>6500</v>
      </c>
      <c r="G75" s="80">
        <f t="shared" si="8"/>
        <v>6500</v>
      </c>
      <c r="H75" s="80"/>
      <c r="I75" s="80"/>
      <c r="J75" s="80"/>
      <c r="K75" s="80"/>
      <c r="L75" s="184">
        <v>0</v>
      </c>
    </row>
    <row r="76" spans="1:12" ht="12.75">
      <c r="A76" s="112"/>
      <c r="B76" s="191"/>
      <c r="C76" s="28" t="s">
        <v>361</v>
      </c>
      <c r="D76" s="28" t="s">
        <v>362</v>
      </c>
      <c r="E76" s="80"/>
      <c r="F76" s="80">
        <f>'Z 2 '!G94</f>
        <v>3850</v>
      </c>
      <c r="G76" s="80">
        <f t="shared" si="8"/>
        <v>3850</v>
      </c>
      <c r="H76" s="80"/>
      <c r="I76" s="80"/>
      <c r="J76" s="80"/>
      <c r="K76" s="80"/>
      <c r="L76" s="184">
        <v>0</v>
      </c>
    </row>
    <row r="77" spans="1:12" ht="12.75">
      <c r="A77" s="112"/>
      <c r="B77" s="191"/>
      <c r="C77" s="28">
        <v>4740</v>
      </c>
      <c r="D77" s="27" t="s">
        <v>566</v>
      </c>
      <c r="E77" s="80"/>
      <c r="F77" s="80">
        <f>'Z 2 '!G95</f>
        <v>700</v>
      </c>
      <c r="G77" s="80">
        <f t="shared" si="8"/>
        <v>700</v>
      </c>
      <c r="H77" s="80"/>
      <c r="I77" s="80"/>
      <c r="J77" s="80"/>
      <c r="K77" s="80"/>
      <c r="L77" s="184"/>
    </row>
    <row r="78" spans="1:12" ht="12.75">
      <c r="A78" s="112"/>
      <c r="B78" s="191"/>
      <c r="C78" s="28" t="s">
        <v>553</v>
      </c>
      <c r="D78" s="124" t="s">
        <v>567</v>
      </c>
      <c r="E78" s="80"/>
      <c r="F78" s="80">
        <f>'Z 2 '!G96</f>
        <v>1823</v>
      </c>
      <c r="G78" s="80">
        <f t="shared" si="8"/>
        <v>1823</v>
      </c>
      <c r="H78" s="80"/>
      <c r="I78" s="80"/>
      <c r="J78" s="80"/>
      <c r="K78" s="80"/>
      <c r="L78" s="184"/>
    </row>
    <row r="79" spans="1:12" ht="13.5" customHeight="1">
      <c r="A79" s="196" t="s">
        <v>403</v>
      </c>
      <c r="B79" s="192" t="s">
        <v>417</v>
      </c>
      <c r="C79" s="192" t="s">
        <v>505</v>
      </c>
      <c r="D79" s="192" t="s">
        <v>418</v>
      </c>
      <c r="E79" s="182">
        <f>'Z 1'!I50</f>
        <v>10455</v>
      </c>
      <c r="F79" s="182">
        <f aca="true" t="shared" si="9" ref="F79:K79">SUM(F80:F82)</f>
        <v>10455</v>
      </c>
      <c r="G79" s="182">
        <f t="shared" si="9"/>
        <v>10455</v>
      </c>
      <c r="H79" s="182">
        <f t="shared" si="9"/>
        <v>2880</v>
      </c>
      <c r="I79" s="182">
        <f t="shared" si="9"/>
        <v>435</v>
      </c>
      <c r="J79" s="182">
        <f t="shared" si="9"/>
        <v>0</v>
      </c>
      <c r="K79" s="182">
        <f t="shared" si="9"/>
        <v>0</v>
      </c>
      <c r="L79" s="179">
        <v>0</v>
      </c>
    </row>
    <row r="80" spans="1:12" ht="14.25" customHeight="1">
      <c r="A80" s="113"/>
      <c r="B80" s="191"/>
      <c r="C80" s="28" t="s">
        <v>341</v>
      </c>
      <c r="D80" s="28" t="s">
        <v>659</v>
      </c>
      <c r="E80" s="80"/>
      <c r="F80" s="80">
        <f>'Z 2 '!G135</f>
        <v>7140</v>
      </c>
      <c r="G80" s="80">
        <f>F80</f>
        <v>7140</v>
      </c>
      <c r="H80" s="80"/>
      <c r="I80" s="80"/>
      <c r="J80" s="80"/>
      <c r="K80" s="80"/>
      <c r="L80" s="184">
        <v>0</v>
      </c>
    </row>
    <row r="81" spans="1:12" ht="14.25" customHeight="1">
      <c r="A81" s="113"/>
      <c r="B81" s="191"/>
      <c r="C81" s="28" t="s">
        <v>372</v>
      </c>
      <c r="D81" s="28" t="s">
        <v>419</v>
      </c>
      <c r="E81" s="80"/>
      <c r="F81" s="80">
        <f>'Z 2 '!G136</f>
        <v>435</v>
      </c>
      <c r="G81" s="80">
        <f>F81</f>
        <v>435</v>
      </c>
      <c r="H81" s="80"/>
      <c r="I81" s="80">
        <f>G81</f>
        <v>435</v>
      </c>
      <c r="J81" s="80"/>
      <c r="K81" s="80"/>
      <c r="L81" s="184">
        <v>0</v>
      </c>
    </row>
    <row r="82" spans="1:12" ht="15.75" customHeight="1">
      <c r="A82" s="113"/>
      <c r="B82" s="191"/>
      <c r="C82" s="28" t="s">
        <v>865</v>
      </c>
      <c r="D82" s="28" t="s">
        <v>866</v>
      </c>
      <c r="E82" s="80"/>
      <c r="F82" s="80">
        <f>'Z 2 '!G137</f>
        <v>2880</v>
      </c>
      <c r="G82" s="80">
        <f>F82</f>
        <v>2880</v>
      </c>
      <c r="H82" s="80">
        <f>G82</f>
        <v>2880</v>
      </c>
      <c r="I82" s="80"/>
      <c r="J82" s="80"/>
      <c r="K82" s="80"/>
      <c r="L82" s="184">
        <v>0</v>
      </c>
    </row>
    <row r="83" spans="1:12" ht="23.25" customHeight="1">
      <c r="A83" s="196" t="s">
        <v>422</v>
      </c>
      <c r="B83" s="192" t="s">
        <v>444</v>
      </c>
      <c r="C83" s="197" t="s">
        <v>505</v>
      </c>
      <c r="D83" s="197" t="s">
        <v>663</v>
      </c>
      <c r="E83" s="182">
        <f>'Z 1'!I56</f>
        <v>2840000</v>
      </c>
      <c r="F83" s="182">
        <f aca="true" t="shared" si="10" ref="F83:L83">SUM(F84:F109)</f>
        <v>2840000</v>
      </c>
      <c r="G83" s="182">
        <f t="shared" si="10"/>
        <v>2840000</v>
      </c>
      <c r="H83" s="182">
        <f t="shared" si="10"/>
        <v>2294000</v>
      </c>
      <c r="I83" s="182">
        <f t="shared" si="10"/>
        <v>11000</v>
      </c>
      <c r="J83" s="182">
        <f t="shared" si="10"/>
        <v>0</v>
      </c>
      <c r="K83" s="182">
        <f t="shared" si="10"/>
        <v>0</v>
      </c>
      <c r="L83" s="278">
        <f t="shared" si="10"/>
        <v>0</v>
      </c>
    </row>
    <row r="84" spans="1:12" ht="15.75" customHeight="1">
      <c r="A84" s="114"/>
      <c r="B84" s="200"/>
      <c r="C84" s="124" t="s">
        <v>754</v>
      </c>
      <c r="D84" s="27" t="s">
        <v>930</v>
      </c>
      <c r="E84" s="153"/>
      <c r="F84" s="153">
        <f>'Z 2 '!G159</f>
        <v>154669</v>
      </c>
      <c r="G84" s="153">
        <f>F84</f>
        <v>154669</v>
      </c>
      <c r="H84" s="153"/>
      <c r="I84" s="153"/>
      <c r="J84" s="153"/>
      <c r="K84" s="153"/>
      <c r="L84" s="188"/>
    </row>
    <row r="85" spans="1:12" ht="14.25" customHeight="1">
      <c r="A85" s="113"/>
      <c r="B85" s="28"/>
      <c r="C85" s="28" t="s">
        <v>344</v>
      </c>
      <c r="D85" s="27" t="s">
        <v>664</v>
      </c>
      <c r="E85" s="80"/>
      <c r="F85" s="153">
        <f>'Z 2 '!G160</f>
        <v>61000</v>
      </c>
      <c r="G85" s="153">
        <f aca="true" t="shared" si="11" ref="G85:H100">F85</f>
        <v>61000</v>
      </c>
      <c r="H85" s="153">
        <f t="shared" si="11"/>
        <v>61000</v>
      </c>
      <c r="I85" s="153"/>
      <c r="J85" s="153"/>
      <c r="K85" s="153"/>
      <c r="L85" s="184">
        <v>0</v>
      </c>
    </row>
    <row r="86" spans="1:12" ht="14.25" customHeight="1">
      <c r="A86" s="113"/>
      <c r="B86" s="28"/>
      <c r="C86" s="28" t="s">
        <v>346</v>
      </c>
      <c r="D86" s="27" t="s">
        <v>660</v>
      </c>
      <c r="E86" s="80"/>
      <c r="F86" s="153">
        <f>'Z 2 '!G161</f>
        <v>5189</v>
      </c>
      <c r="G86" s="153">
        <f t="shared" si="11"/>
        <v>5189</v>
      </c>
      <c r="H86" s="153">
        <f t="shared" si="11"/>
        <v>5189</v>
      </c>
      <c r="I86" s="153"/>
      <c r="J86" s="153"/>
      <c r="K86" s="153"/>
      <c r="L86" s="184">
        <v>0</v>
      </c>
    </row>
    <row r="87" spans="1:12" ht="16.5" customHeight="1">
      <c r="A87" s="113"/>
      <c r="B87" s="28"/>
      <c r="C87" s="28" t="s">
        <v>433</v>
      </c>
      <c r="D87" s="27" t="s">
        <v>513</v>
      </c>
      <c r="E87" s="80"/>
      <c r="F87" s="153">
        <f>'Z 2 '!G162</f>
        <v>1943000</v>
      </c>
      <c r="G87" s="153">
        <f t="shared" si="11"/>
        <v>1943000</v>
      </c>
      <c r="H87" s="153">
        <f t="shared" si="11"/>
        <v>1943000</v>
      </c>
      <c r="I87" s="153"/>
      <c r="J87" s="153"/>
      <c r="K87" s="153"/>
      <c r="L87" s="184">
        <v>0</v>
      </c>
    </row>
    <row r="88" spans="1:12" ht="15" customHeight="1">
      <c r="A88" s="113"/>
      <c r="B88" s="28"/>
      <c r="C88" s="28" t="s">
        <v>434</v>
      </c>
      <c r="D88" s="28" t="s">
        <v>661</v>
      </c>
      <c r="E88" s="80"/>
      <c r="F88" s="153">
        <f>'Z 2 '!G163</f>
        <v>123000</v>
      </c>
      <c r="G88" s="153">
        <f t="shared" si="11"/>
        <v>123000</v>
      </c>
      <c r="H88" s="153">
        <f t="shared" si="11"/>
        <v>123000</v>
      </c>
      <c r="I88" s="153"/>
      <c r="J88" s="153"/>
      <c r="K88" s="153"/>
      <c r="L88" s="184">
        <v>0</v>
      </c>
    </row>
    <row r="89" spans="1:12" ht="14.25" customHeight="1">
      <c r="A89" s="113"/>
      <c r="B89" s="28"/>
      <c r="C89" s="28" t="s">
        <v>436</v>
      </c>
      <c r="D89" s="28" t="s">
        <v>437</v>
      </c>
      <c r="E89" s="80"/>
      <c r="F89" s="153">
        <f>'Z 2 '!G164</f>
        <v>161811</v>
      </c>
      <c r="G89" s="153">
        <f t="shared" si="11"/>
        <v>161811</v>
      </c>
      <c r="H89" s="153">
        <f t="shared" si="11"/>
        <v>161811</v>
      </c>
      <c r="I89" s="153"/>
      <c r="J89" s="153"/>
      <c r="K89" s="153"/>
      <c r="L89" s="184">
        <v>0</v>
      </c>
    </row>
    <row r="90" spans="1:12" ht="15.75" customHeight="1">
      <c r="A90" s="113"/>
      <c r="B90" s="28"/>
      <c r="C90" s="28" t="s">
        <v>213</v>
      </c>
      <c r="D90" s="22" t="s">
        <v>527</v>
      </c>
      <c r="E90" s="80"/>
      <c r="F90" s="153">
        <f>'Z 2 '!G165</f>
        <v>2000</v>
      </c>
      <c r="G90" s="153">
        <f t="shared" si="11"/>
        <v>2000</v>
      </c>
      <c r="H90" s="153"/>
      <c r="I90" s="153"/>
      <c r="J90" s="153"/>
      <c r="K90" s="153"/>
      <c r="L90" s="184"/>
    </row>
    <row r="91" spans="1:12" ht="15.75" customHeight="1">
      <c r="A91" s="113"/>
      <c r="B91" s="28"/>
      <c r="C91" s="27" t="s">
        <v>372</v>
      </c>
      <c r="D91" s="27" t="s">
        <v>662</v>
      </c>
      <c r="E91" s="80"/>
      <c r="F91" s="153">
        <f>'Z 2 '!G166</f>
        <v>9300</v>
      </c>
      <c r="G91" s="153">
        <f t="shared" si="11"/>
        <v>9300</v>
      </c>
      <c r="H91" s="153"/>
      <c r="I91" s="153">
        <f>G91</f>
        <v>9300</v>
      </c>
      <c r="J91" s="153"/>
      <c r="K91" s="153"/>
      <c r="L91" s="184">
        <v>0</v>
      </c>
    </row>
    <row r="92" spans="1:12" ht="16.5" customHeight="1">
      <c r="A92" s="113"/>
      <c r="B92" s="28"/>
      <c r="C92" s="27" t="s">
        <v>348</v>
      </c>
      <c r="D92" s="27" t="s">
        <v>349</v>
      </c>
      <c r="E92" s="80"/>
      <c r="F92" s="153">
        <f>'Z 2 '!G167</f>
        <v>1700</v>
      </c>
      <c r="G92" s="153">
        <f t="shared" si="11"/>
        <v>1700</v>
      </c>
      <c r="H92" s="153"/>
      <c r="I92" s="153">
        <f>G92</f>
        <v>1700</v>
      </c>
      <c r="J92" s="153"/>
      <c r="K92" s="153"/>
      <c r="L92" s="184">
        <v>0</v>
      </c>
    </row>
    <row r="93" spans="1:12" ht="13.5" customHeight="1">
      <c r="A93" s="113"/>
      <c r="B93" s="28"/>
      <c r="C93" s="28" t="s">
        <v>755</v>
      </c>
      <c r="D93" s="27" t="s">
        <v>756</v>
      </c>
      <c r="E93" s="80"/>
      <c r="F93" s="153">
        <f>'Z 2 '!G168</f>
        <v>91235</v>
      </c>
      <c r="G93" s="153">
        <f t="shared" si="11"/>
        <v>91235</v>
      </c>
      <c r="H93" s="153"/>
      <c r="I93" s="153"/>
      <c r="J93" s="153"/>
      <c r="K93" s="153"/>
      <c r="L93" s="184">
        <v>0</v>
      </c>
    </row>
    <row r="94" spans="1:12" ht="15" customHeight="1">
      <c r="A94" s="113"/>
      <c r="B94" s="191"/>
      <c r="C94" s="28" t="s">
        <v>350</v>
      </c>
      <c r="D94" s="28" t="s">
        <v>351</v>
      </c>
      <c r="E94" s="80"/>
      <c r="F94" s="153">
        <v>117000</v>
      </c>
      <c r="G94" s="153">
        <f t="shared" si="11"/>
        <v>117000</v>
      </c>
      <c r="H94" s="153"/>
      <c r="I94" s="153"/>
      <c r="J94" s="153"/>
      <c r="K94" s="153"/>
      <c r="L94" s="189">
        <v>0</v>
      </c>
    </row>
    <row r="95" spans="1:12" ht="15.75" customHeight="1">
      <c r="A95" s="113"/>
      <c r="B95" s="191"/>
      <c r="C95" s="28" t="s">
        <v>439</v>
      </c>
      <c r="D95" s="28" t="s">
        <v>440</v>
      </c>
      <c r="E95" s="80"/>
      <c r="F95" s="153">
        <v>6000</v>
      </c>
      <c r="G95" s="153">
        <f t="shared" si="11"/>
        <v>6000</v>
      </c>
      <c r="H95" s="153"/>
      <c r="I95" s="153"/>
      <c r="J95" s="153"/>
      <c r="K95" s="153"/>
      <c r="L95" s="189">
        <v>0</v>
      </c>
    </row>
    <row r="96" spans="1:12" ht="15" customHeight="1">
      <c r="A96" s="113"/>
      <c r="B96" s="191"/>
      <c r="C96" s="28" t="s">
        <v>352</v>
      </c>
      <c r="D96" s="28" t="s">
        <v>441</v>
      </c>
      <c r="E96" s="80"/>
      <c r="F96" s="153">
        <f>'Z 2 '!G171</f>
        <v>30000</v>
      </c>
      <c r="G96" s="153">
        <f t="shared" si="11"/>
        <v>30000</v>
      </c>
      <c r="H96" s="153"/>
      <c r="I96" s="153"/>
      <c r="J96" s="153"/>
      <c r="K96" s="153"/>
      <c r="L96" s="189">
        <v>0</v>
      </c>
    </row>
    <row r="97" spans="1:12" ht="16.5" customHeight="1">
      <c r="A97" s="113"/>
      <c r="B97" s="191"/>
      <c r="C97" s="28" t="s">
        <v>354</v>
      </c>
      <c r="D97" s="28" t="s">
        <v>442</v>
      </c>
      <c r="E97" s="80"/>
      <c r="F97" s="153">
        <f>'Z 2 '!G172</f>
        <v>25000</v>
      </c>
      <c r="G97" s="153">
        <f t="shared" si="11"/>
        <v>25000</v>
      </c>
      <c r="H97" s="153"/>
      <c r="I97" s="153"/>
      <c r="J97" s="153"/>
      <c r="K97" s="153"/>
      <c r="L97" s="189">
        <v>0</v>
      </c>
    </row>
    <row r="98" spans="1:12" ht="15.75" customHeight="1">
      <c r="A98" s="113"/>
      <c r="B98" s="191"/>
      <c r="C98" s="28" t="s">
        <v>425</v>
      </c>
      <c r="D98" s="28" t="s">
        <v>429</v>
      </c>
      <c r="E98" s="80"/>
      <c r="F98" s="153">
        <f>'Z 2 '!G173</f>
        <v>15000</v>
      </c>
      <c r="G98" s="153">
        <f t="shared" si="11"/>
        <v>15000</v>
      </c>
      <c r="H98" s="153"/>
      <c r="I98" s="153"/>
      <c r="J98" s="153"/>
      <c r="K98" s="153"/>
      <c r="L98" s="189"/>
    </row>
    <row r="99" spans="1:12" ht="15" customHeight="1">
      <c r="A99" s="113"/>
      <c r="B99" s="191"/>
      <c r="C99" s="28" t="s">
        <v>355</v>
      </c>
      <c r="D99" s="28" t="s">
        <v>443</v>
      </c>
      <c r="E99" s="80"/>
      <c r="F99" s="153">
        <f>'Z 2 '!G174</f>
        <v>38000</v>
      </c>
      <c r="G99" s="153">
        <f t="shared" si="11"/>
        <v>38000</v>
      </c>
      <c r="H99" s="153"/>
      <c r="I99" s="153"/>
      <c r="J99" s="153"/>
      <c r="K99" s="153"/>
      <c r="L99" s="189">
        <v>0</v>
      </c>
    </row>
    <row r="100" spans="1:12" ht="14.25" customHeight="1">
      <c r="A100" s="113"/>
      <c r="B100" s="191"/>
      <c r="C100" s="28" t="s">
        <v>867</v>
      </c>
      <c r="D100" s="27" t="s">
        <v>868</v>
      </c>
      <c r="E100" s="80"/>
      <c r="F100" s="153">
        <f>'Z 2 '!G175</f>
        <v>2000</v>
      </c>
      <c r="G100" s="153">
        <f t="shared" si="11"/>
        <v>2000</v>
      </c>
      <c r="H100" s="153"/>
      <c r="I100" s="153"/>
      <c r="J100" s="153"/>
      <c r="K100" s="153"/>
      <c r="L100" s="189"/>
    </row>
    <row r="101" spans="1:12" ht="14.25" customHeight="1">
      <c r="A101" s="113"/>
      <c r="B101" s="191"/>
      <c r="C101" s="28" t="s">
        <v>568</v>
      </c>
      <c r="D101" s="27" t="s">
        <v>570</v>
      </c>
      <c r="E101" s="80"/>
      <c r="F101" s="153">
        <f>'Z 2 '!G176</f>
        <v>5000</v>
      </c>
      <c r="G101" s="153">
        <f aca="true" t="shared" si="12" ref="G101:G109">F101</f>
        <v>5000</v>
      </c>
      <c r="H101" s="153"/>
      <c r="I101" s="153"/>
      <c r="J101" s="153"/>
      <c r="K101" s="153"/>
      <c r="L101" s="189"/>
    </row>
    <row r="102" spans="1:12" ht="14.25" customHeight="1">
      <c r="A102" s="113"/>
      <c r="B102" s="191"/>
      <c r="C102" s="28" t="s">
        <v>550</v>
      </c>
      <c r="D102" s="27" t="s">
        <v>554</v>
      </c>
      <c r="E102" s="80"/>
      <c r="F102" s="153">
        <f>'Z 2 '!G177</f>
        <v>5000</v>
      </c>
      <c r="G102" s="153">
        <f t="shared" si="12"/>
        <v>5000</v>
      </c>
      <c r="H102" s="153"/>
      <c r="I102" s="153"/>
      <c r="J102" s="153"/>
      <c r="K102" s="153"/>
      <c r="L102" s="189"/>
    </row>
    <row r="103" spans="1:12" ht="14.25" customHeight="1">
      <c r="A103" s="113"/>
      <c r="B103" s="191"/>
      <c r="C103" s="28" t="s">
        <v>357</v>
      </c>
      <c r="D103" s="28" t="s">
        <v>358</v>
      </c>
      <c r="E103" s="80"/>
      <c r="F103" s="153">
        <f>'Z 2 '!G178</f>
        <v>7000</v>
      </c>
      <c r="G103" s="153">
        <f t="shared" si="12"/>
        <v>7000</v>
      </c>
      <c r="H103" s="153"/>
      <c r="I103" s="153"/>
      <c r="J103" s="153"/>
      <c r="K103" s="153"/>
      <c r="L103" s="189">
        <v>0</v>
      </c>
    </row>
    <row r="104" spans="1:12" ht="13.5" customHeight="1">
      <c r="A104" s="113"/>
      <c r="B104" s="191"/>
      <c r="C104" s="28" t="s">
        <v>359</v>
      </c>
      <c r="D104" s="28" t="s">
        <v>360</v>
      </c>
      <c r="E104" s="80"/>
      <c r="F104" s="153">
        <f>'Z 2 '!G179</f>
        <v>12000</v>
      </c>
      <c r="G104" s="153">
        <f t="shared" si="12"/>
        <v>12000</v>
      </c>
      <c r="H104" s="153"/>
      <c r="I104" s="153"/>
      <c r="J104" s="153"/>
      <c r="K104" s="153"/>
      <c r="L104" s="189">
        <v>0</v>
      </c>
    </row>
    <row r="105" spans="1:12" ht="12" customHeight="1">
      <c r="A105" s="113"/>
      <c r="B105" s="191"/>
      <c r="C105" s="28" t="s">
        <v>361</v>
      </c>
      <c r="D105" s="28" t="s">
        <v>362</v>
      </c>
      <c r="E105" s="80"/>
      <c r="F105" s="153">
        <f>'Z 2 '!G180</f>
        <v>2096</v>
      </c>
      <c r="G105" s="153">
        <f t="shared" si="12"/>
        <v>2096</v>
      </c>
      <c r="H105" s="153"/>
      <c r="I105" s="153"/>
      <c r="J105" s="153"/>
      <c r="K105" s="153"/>
      <c r="L105" s="189">
        <v>0</v>
      </c>
    </row>
    <row r="106" spans="1:12" ht="14.25" customHeight="1">
      <c r="A106" s="113"/>
      <c r="B106" s="191"/>
      <c r="C106" s="28" t="s">
        <v>424</v>
      </c>
      <c r="D106" s="28" t="s">
        <v>432</v>
      </c>
      <c r="E106" s="80"/>
      <c r="F106" s="153">
        <f>'Z 2 '!G181</f>
        <v>14040</v>
      </c>
      <c r="G106" s="153">
        <f t="shared" si="12"/>
        <v>14040</v>
      </c>
      <c r="H106" s="153"/>
      <c r="I106" s="153"/>
      <c r="J106" s="153"/>
      <c r="K106" s="153"/>
      <c r="L106" s="189">
        <v>0</v>
      </c>
    </row>
    <row r="107" spans="1:12" ht="14.25" customHeight="1">
      <c r="A107" s="113"/>
      <c r="B107" s="191"/>
      <c r="C107" s="28" t="s">
        <v>446</v>
      </c>
      <c r="D107" s="28" t="s">
        <v>665</v>
      </c>
      <c r="E107" s="80"/>
      <c r="F107" s="153">
        <f>'Z 2 '!G182</f>
        <v>160</v>
      </c>
      <c r="G107" s="153">
        <f t="shared" si="12"/>
        <v>160</v>
      </c>
      <c r="H107" s="153"/>
      <c r="I107" s="153"/>
      <c r="J107" s="153"/>
      <c r="K107" s="153"/>
      <c r="L107" s="189">
        <v>0</v>
      </c>
    </row>
    <row r="108" spans="1:12" ht="14.25" customHeight="1">
      <c r="A108" s="113"/>
      <c r="B108" s="191"/>
      <c r="C108" s="28" t="s">
        <v>552</v>
      </c>
      <c r="D108" s="27" t="s">
        <v>566</v>
      </c>
      <c r="E108" s="80"/>
      <c r="F108" s="153">
        <f>'Z 2 '!G183</f>
        <v>5800</v>
      </c>
      <c r="G108" s="153">
        <f t="shared" si="12"/>
        <v>5800</v>
      </c>
      <c r="H108" s="153"/>
      <c r="I108" s="153"/>
      <c r="J108" s="153"/>
      <c r="K108" s="153"/>
      <c r="L108" s="189"/>
    </row>
    <row r="109" spans="1:12" ht="14.25" customHeight="1">
      <c r="A109" s="113"/>
      <c r="B109" s="191"/>
      <c r="C109" s="28" t="s">
        <v>553</v>
      </c>
      <c r="D109" s="124" t="s">
        <v>567</v>
      </c>
      <c r="E109" s="80"/>
      <c r="F109" s="153">
        <f>'Z 2 '!G184</f>
        <v>3000</v>
      </c>
      <c r="G109" s="153">
        <f t="shared" si="12"/>
        <v>3000</v>
      </c>
      <c r="H109" s="153"/>
      <c r="I109" s="153"/>
      <c r="J109" s="153"/>
      <c r="K109" s="153"/>
      <c r="L109" s="189"/>
    </row>
    <row r="110" spans="1:12" ht="14.25" customHeight="1">
      <c r="A110" s="196" t="s">
        <v>422</v>
      </c>
      <c r="B110" s="192" t="s">
        <v>941</v>
      </c>
      <c r="C110" s="499" t="s">
        <v>505</v>
      </c>
      <c r="D110" s="499" t="s">
        <v>939</v>
      </c>
      <c r="E110" s="500">
        <f>'Z 1'!I59</f>
        <v>575</v>
      </c>
      <c r="F110" s="500">
        <f>SUM(F111:F112)</f>
        <v>575</v>
      </c>
      <c r="G110" s="500">
        <f aca="true" t="shared" si="13" ref="G110:L110">SUM(G111:G112)</f>
        <v>575</v>
      </c>
      <c r="H110" s="500">
        <f t="shared" si="13"/>
        <v>0</v>
      </c>
      <c r="I110" s="500">
        <f t="shared" si="13"/>
        <v>0</v>
      </c>
      <c r="J110" s="500">
        <f t="shared" si="13"/>
        <v>0</v>
      </c>
      <c r="K110" s="500">
        <f t="shared" si="13"/>
        <v>0</v>
      </c>
      <c r="L110" s="500">
        <f t="shared" si="13"/>
        <v>0</v>
      </c>
    </row>
    <row r="111" spans="1:12" ht="14.25" customHeight="1">
      <c r="A111" s="113"/>
      <c r="B111" s="191"/>
      <c r="C111" s="28" t="s">
        <v>350</v>
      </c>
      <c r="D111" s="28" t="s">
        <v>351</v>
      </c>
      <c r="E111" s="80"/>
      <c r="F111" s="153">
        <f>'Z 2 '!G198</f>
        <v>529</v>
      </c>
      <c r="G111" s="153">
        <f>F111</f>
        <v>529</v>
      </c>
      <c r="H111" s="153"/>
      <c r="I111" s="153"/>
      <c r="J111" s="153"/>
      <c r="K111" s="153"/>
      <c r="L111" s="189"/>
    </row>
    <row r="112" spans="1:12" ht="14.25" customHeight="1">
      <c r="A112" s="113"/>
      <c r="B112" s="191"/>
      <c r="C112" s="28" t="s">
        <v>355</v>
      </c>
      <c r="D112" s="28" t="s">
        <v>443</v>
      </c>
      <c r="E112" s="80"/>
      <c r="F112" s="153">
        <f>'Z 2 '!G199</f>
        <v>46</v>
      </c>
      <c r="G112" s="153">
        <f>F112</f>
        <v>46</v>
      </c>
      <c r="H112" s="153"/>
      <c r="I112" s="153"/>
      <c r="J112" s="153"/>
      <c r="K112" s="153"/>
      <c r="L112" s="189"/>
    </row>
    <row r="113" spans="1:12" ht="17.25" customHeight="1">
      <c r="A113" s="196" t="s">
        <v>519</v>
      </c>
      <c r="B113" s="192" t="s">
        <v>525</v>
      </c>
      <c r="C113" s="192" t="s">
        <v>505</v>
      </c>
      <c r="D113" s="197" t="s">
        <v>666</v>
      </c>
      <c r="E113" s="182">
        <f>'Z 1'!I108</f>
        <v>1746462</v>
      </c>
      <c r="F113" s="182">
        <f aca="true" t="shared" si="14" ref="F113:K113">F114</f>
        <v>1746462</v>
      </c>
      <c r="G113" s="182">
        <f t="shared" si="14"/>
        <v>1746462</v>
      </c>
      <c r="H113" s="182">
        <f t="shared" si="14"/>
        <v>0</v>
      </c>
      <c r="I113" s="182">
        <f t="shared" si="14"/>
        <v>0</v>
      </c>
      <c r="J113" s="182">
        <f t="shared" si="14"/>
        <v>1746462</v>
      </c>
      <c r="K113" s="182">
        <f t="shared" si="14"/>
        <v>0</v>
      </c>
      <c r="L113" s="190">
        <v>0</v>
      </c>
    </row>
    <row r="114" spans="1:12" ht="17.25" customHeight="1">
      <c r="A114" s="113"/>
      <c r="B114" s="191"/>
      <c r="C114" s="28" t="s">
        <v>526</v>
      </c>
      <c r="D114" s="27" t="s">
        <v>667</v>
      </c>
      <c r="E114" s="80"/>
      <c r="F114" s="80">
        <f>'Z 2 '!G402</f>
        <v>1746462</v>
      </c>
      <c r="G114" s="80">
        <f>F114</f>
        <v>1746462</v>
      </c>
      <c r="H114" s="80"/>
      <c r="I114" s="80"/>
      <c r="J114" s="80">
        <f>G114</f>
        <v>1746462</v>
      </c>
      <c r="K114" s="80"/>
      <c r="L114" s="189">
        <v>0</v>
      </c>
    </row>
    <row r="115" spans="1:12" ht="16.5" customHeight="1">
      <c r="A115" s="196">
        <v>852</v>
      </c>
      <c r="B115" s="192" t="s">
        <v>210</v>
      </c>
      <c r="C115" s="192">
        <v>2110</v>
      </c>
      <c r="D115" s="201" t="s">
        <v>208</v>
      </c>
      <c r="E115" s="182">
        <f>'Z 1'!I128</f>
        <v>373500</v>
      </c>
      <c r="F115" s="182">
        <f aca="true" t="shared" si="15" ref="F115:L115">SUM(F116:F129)</f>
        <v>373500</v>
      </c>
      <c r="G115" s="182">
        <f t="shared" si="15"/>
        <v>373500</v>
      </c>
      <c r="H115" s="182">
        <f t="shared" si="15"/>
        <v>291669</v>
      </c>
      <c r="I115" s="182">
        <f t="shared" si="15"/>
        <v>51831</v>
      </c>
      <c r="J115" s="182">
        <f t="shared" si="15"/>
        <v>0</v>
      </c>
      <c r="K115" s="182">
        <f t="shared" si="15"/>
        <v>0</v>
      </c>
      <c r="L115" s="278">
        <f t="shared" si="15"/>
        <v>0</v>
      </c>
    </row>
    <row r="116" spans="1:12" ht="16.5" customHeight="1">
      <c r="A116" s="112"/>
      <c r="B116" s="191"/>
      <c r="C116" s="28" t="s">
        <v>342</v>
      </c>
      <c r="D116" s="27" t="s">
        <v>343</v>
      </c>
      <c r="E116" s="80"/>
      <c r="F116" s="80">
        <f>'Z 2 '!G456</f>
        <v>269566</v>
      </c>
      <c r="G116" s="80">
        <f>F116</f>
        <v>269566</v>
      </c>
      <c r="H116" s="80">
        <f>G116</f>
        <v>269566</v>
      </c>
      <c r="I116" s="80"/>
      <c r="J116" s="80"/>
      <c r="K116" s="80"/>
      <c r="L116" s="184">
        <v>0</v>
      </c>
    </row>
    <row r="117" spans="1:12" ht="16.5" customHeight="1">
      <c r="A117" s="112"/>
      <c r="B117" s="191"/>
      <c r="C117" s="28" t="s">
        <v>346</v>
      </c>
      <c r="D117" s="27" t="s">
        <v>648</v>
      </c>
      <c r="E117" s="80"/>
      <c r="F117" s="80">
        <f>'Z 2 '!G457</f>
        <v>22103</v>
      </c>
      <c r="G117" s="80">
        <f aca="true" t="shared" si="16" ref="G117:G129">F117</f>
        <v>22103</v>
      </c>
      <c r="H117" s="80">
        <f>G117</f>
        <v>22103</v>
      </c>
      <c r="I117" s="80"/>
      <c r="J117" s="80"/>
      <c r="K117" s="80"/>
      <c r="L117" s="184">
        <v>0</v>
      </c>
    </row>
    <row r="118" spans="1:12" ht="16.5" customHeight="1">
      <c r="A118" s="112"/>
      <c r="B118" s="191"/>
      <c r="C118" s="27" t="s">
        <v>372</v>
      </c>
      <c r="D118" s="27" t="s">
        <v>419</v>
      </c>
      <c r="E118" s="80"/>
      <c r="F118" s="80">
        <f>'Z 2 '!G458</f>
        <v>44673</v>
      </c>
      <c r="G118" s="80">
        <f t="shared" si="16"/>
        <v>44673</v>
      </c>
      <c r="H118" s="80"/>
      <c r="I118" s="80">
        <f>F118</f>
        <v>44673</v>
      </c>
      <c r="J118" s="80"/>
      <c r="K118" s="80"/>
      <c r="L118" s="184">
        <v>0</v>
      </c>
    </row>
    <row r="119" spans="1:12" ht="16.5" customHeight="1">
      <c r="A119" s="112"/>
      <c r="B119" s="191"/>
      <c r="C119" s="27" t="s">
        <v>348</v>
      </c>
      <c r="D119" s="27" t="s">
        <v>349</v>
      </c>
      <c r="E119" s="80"/>
      <c r="F119" s="80">
        <f>'Z 2 '!G459</f>
        <v>7158</v>
      </c>
      <c r="G119" s="80">
        <f t="shared" si="16"/>
        <v>7158</v>
      </c>
      <c r="H119" s="80"/>
      <c r="I119" s="80">
        <f>F119</f>
        <v>7158</v>
      </c>
      <c r="J119" s="80"/>
      <c r="K119" s="80"/>
      <c r="L119" s="184">
        <v>0</v>
      </c>
    </row>
    <row r="120" spans="1:12" ht="17.25" customHeight="1">
      <c r="A120" s="112"/>
      <c r="B120" s="191"/>
      <c r="C120" s="27" t="s">
        <v>350</v>
      </c>
      <c r="D120" s="27" t="s">
        <v>351</v>
      </c>
      <c r="E120" s="80"/>
      <c r="F120" s="80">
        <f>'Z 2 '!G460</f>
        <v>4100</v>
      </c>
      <c r="G120" s="80">
        <f t="shared" si="16"/>
        <v>4100</v>
      </c>
      <c r="H120" s="80"/>
      <c r="I120" s="80"/>
      <c r="J120" s="80"/>
      <c r="K120" s="80"/>
      <c r="L120" s="184">
        <v>0</v>
      </c>
    </row>
    <row r="121" spans="1:12" ht="17.25" customHeight="1">
      <c r="A121" s="112"/>
      <c r="B121" s="191"/>
      <c r="C121" s="116">
        <v>4230</v>
      </c>
      <c r="D121" s="28" t="s">
        <v>985</v>
      </c>
      <c r="E121" s="80"/>
      <c r="F121" s="80">
        <f>'Z 2 '!G461</f>
        <v>200</v>
      </c>
      <c r="G121" s="80">
        <f t="shared" si="16"/>
        <v>200</v>
      </c>
      <c r="H121" s="80"/>
      <c r="I121" s="80"/>
      <c r="J121" s="80"/>
      <c r="K121" s="80"/>
      <c r="L121" s="184"/>
    </row>
    <row r="122" spans="1:12" ht="17.25" customHeight="1">
      <c r="A122" s="112"/>
      <c r="B122" s="191"/>
      <c r="C122" s="27" t="s">
        <v>352</v>
      </c>
      <c r="D122" s="27" t="s">
        <v>441</v>
      </c>
      <c r="E122" s="80"/>
      <c r="F122" s="80">
        <f>'Z 2 '!G462</f>
        <v>6586</v>
      </c>
      <c r="G122" s="80">
        <f t="shared" si="16"/>
        <v>6586</v>
      </c>
      <c r="H122" s="80"/>
      <c r="I122" s="80"/>
      <c r="J122" s="80"/>
      <c r="K122" s="80"/>
      <c r="L122" s="184">
        <v>0</v>
      </c>
    </row>
    <row r="123" spans="1:12" ht="17.25" customHeight="1">
      <c r="A123" s="112"/>
      <c r="B123" s="191"/>
      <c r="C123" s="116" t="s">
        <v>425</v>
      </c>
      <c r="D123" s="28" t="s">
        <v>429</v>
      </c>
      <c r="E123" s="80"/>
      <c r="F123" s="80">
        <f>'Z 2 '!G463</f>
        <v>80</v>
      </c>
      <c r="G123" s="80">
        <f t="shared" si="16"/>
        <v>80</v>
      </c>
      <c r="H123" s="80"/>
      <c r="I123" s="80"/>
      <c r="J123" s="80"/>
      <c r="K123" s="80"/>
      <c r="L123" s="184"/>
    </row>
    <row r="124" spans="1:12" ht="16.5" customHeight="1">
      <c r="A124" s="112"/>
      <c r="B124" s="191"/>
      <c r="C124" s="27" t="s">
        <v>355</v>
      </c>
      <c r="D124" s="27" t="s">
        <v>443</v>
      </c>
      <c r="E124" s="80"/>
      <c r="F124" s="80">
        <f>'Z 2 '!G464</f>
        <v>4000</v>
      </c>
      <c r="G124" s="80">
        <f t="shared" si="16"/>
        <v>4000</v>
      </c>
      <c r="H124" s="80"/>
      <c r="I124" s="80"/>
      <c r="J124" s="80"/>
      <c r="K124" s="80"/>
      <c r="L124" s="184">
        <v>0</v>
      </c>
    </row>
    <row r="125" spans="1:12" ht="16.5" customHeight="1">
      <c r="A125" s="112"/>
      <c r="B125" s="191"/>
      <c r="C125" s="27" t="s">
        <v>867</v>
      </c>
      <c r="D125" s="27" t="s">
        <v>868</v>
      </c>
      <c r="E125" s="80"/>
      <c r="F125" s="80">
        <f>'Z 2 '!G465</f>
        <v>396</v>
      </c>
      <c r="G125" s="80">
        <f t="shared" si="16"/>
        <v>396</v>
      </c>
      <c r="H125" s="80"/>
      <c r="I125" s="80"/>
      <c r="J125" s="80"/>
      <c r="K125" s="80"/>
      <c r="L125" s="184"/>
    </row>
    <row r="126" spans="1:12" ht="16.5" customHeight="1">
      <c r="A126" s="112"/>
      <c r="B126" s="191"/>
      <c r="C126" s="27">
        <v>4370</v>
      </c>
      <c r="D126" s="27" t="s">
        <v>554</v>
      </c>
      <c r="E126" s="80"/>
      <c r="F126" s="80">
        <f>'Z 2 '!G466</f>
        <v>1000</v>
      </c>
      <c r="G126" s="80">
        <f t="shared" si="16"/>
        <v>1000</v>
      </c>
      <c r="H126" s="80"/>
      <c r="I126" s="80"/>
      <c r="J126" s="80"/>
      <c r="K126" s="80"/>
      <c r="L126" s="184"/>
    </row>
    <row r="127" spans="1:12" ht="18" customHeight="1">
      <c r="A127" s="112"/>
      <c r="B127" s="191"/>
      <c r="C127" s="27" t="s">
        <v>357</v>
      </c>
      <c r="D127" s="27" t="s">
        <v>358</v>
      </c>
      <c r="E127" s="80"/>
      <c r="F127" s="80">
        <f>'Z 2 '!G467</f>
        <v>1000</v>
      </c>
      <c r="G127" s="80">
        <f t="shared" si="16"/>
        <v>1000</v>
      </c>
      <c r="H127" s="80"/>
      <c r="I127" s="80"/>
      <c r="J127" s="80"/>
      <c r="K127" s="80"/>
      <c r="L127" s="184">
        <v>0</v>
      </c>
    </row>
    <row r="128" spans="1:12" ht="17.25" customHeight="1">
      <c r="A128" s="112"/>
      <c r="B128" s="191"/>
      <c r="C128" s="27" t="s">
        <v>361</v>
      </c>
      <c r="D128" s="27" t="s">
        <v>362</v>
      </c>
      <c r="E128" s="80"/>
      <c r="F128" s="80">
        <f>'Z 2 '!G468</f>
        <v>11638</v>
      </c>
      <c r="G128" s="80">
        <f t="shared" si="16"/>
        <v>11638</v>
      </c>
      <c r="H128" s="80"/>
      <c r="I128" s="80"/>
      <c r="J128" s="80"/>
      <c r="K128" s="80"/>
      <c r="L128" s="184">
        <v>0</v>
      </c>
    </row>
    <row r="129" spans="1:12" ht="17.25" customHeight="1" thickBot="1">
      <c r="A129" s="386"/>
      <c r="B129" s="387"/>
      <c r="C129" s="388" t="s">
        <v>551</v>
      </c>
      <c r="D129" s="388" t="s">
        <v>212</v>
      </c>
      <c r="E129" s="389"/>
      <c r="F129" s="80">
        <f>'Z 2 '!G469</f>
        <v>1000</v>
      </c>
      <c r="G129" s="80">
        <f t="shared" si="16"/>
        <v>1000</v>
      </c>
      <c r="H129" s="389"/>
      <c r="I129" s="389"/>
      <c r="J129" s="389"/>
      <c r="K129" s="389"/>
      <c r="L129" s="390"/>
    </row>
    <row r="130" spans="1:12" ht="27.75" customHeight="1" thickBot="1">
      <c r="A130" s="703" t="s">
        <v>668</v>
      </c>
      <c r="B130" s="704"/>
      <c r="C130" s="704"/>
      <c r="D130" s="704"/>
      <c r="E130" s="494">
        <f>E15+E33+E43+E45+E47+E68+E79+E83+E110+E113+E115</f>
        <v>5605679</v>
      </c>
      <c r="F130" s="494">
        <f aca="true" t="shared" si="17" ref="F130:L130">F15+F33+F43+F45+F47+F68+F79+F83+F110+F113+F115</f>
        <v>5605679</v>
      </c>
      <c r="G130" s="494">
        <f t="shared" si="17"/>
        <v>5605679</v>
      </c>
      <c r="H130" s="494">
        <f t="shared" si="17"/>
        <v>2944761</v>
      </c>
      <c r="I130" s="494">
        <f t="shared" si="17"/>
        <v>121807</v>
      </c>
      <c r="J130" s="494">
        <f t="shared" si="17"/>
        <v>1746462</v>
      </c>
      <c r="K130" s="494">
        <f t="shared" si="17"/>
        <v>0</v>
      </c>
      <c r="L130" s="494">
        <f t="shared" si="17"/>
        <v>0</v>
      </c>
    </row>
    <row r="133" spans="9:11" ht="12.75">
      <c r="I133" s="715"/>
      <c r="J133" s="715"/>
      <c r="K133" s="715"/>
    </row>
    <row r="134" spans="9:11" ht="12.75">
      <c r="I134" s="138"/>
      <c r="J134" s="138"/>
      <c r="K134" s="138"/>
    </row>
    <row r="135" spans="9:11" ht="12.75">
      <c r="I135" s="715"/>
      <c r="J135" s="715"/>
      <c r="K135" s="715"/>
    </row>
  </sheetData>
  <mergeCells count="15">
    <mergeCell ref="I135:K135"/>
    <mergeCell ref="F7:F9"/>
    <mergeCell ref="G7:K7"/>
    <mergeCell ref="K8:K9"/>
    <mergeCell ref="I133:K133"/>
    <mergeCell ref="B14:F14"/>
    <mergeCell ref="E1:L1"/>
    <mergeCell ref="A5:L5"/>
    <mergeCell ref="A130:D130"/>
    <mergeCell ref="L7:L9"/>
    <mergeCell ref="D7:D9"/>
    <mergeCell ref="A7:C7"/>
    <mergeCell ref="E7:E9"/>
    <mergeCell ref="G8:G9"/>
    <mergeCell ref="H8:J8"/>
  </mergeCells>
  <printOptions/>
  <pageMargins left="0.4330708661417323" right="0.4330708661417323" top="0.35433070866141736" bottom="0" header="0.5118110236220472" footer="0.5118110236220472"/>
  <pageSetup horizontalDpi="600" verticalDpi="600" orientation="landscape" paperSize="9" scale="85" r:id="rId1"/>
  <headerFooter alignWithMargins="0">
    <oddFooter>&amp;CStrona &amp;P</oddFooter>
  </headerFooter>
  <rowBreaks count="2" manualBreakCount="2">
    <brk id="63" max="11" man="1"/>
    <brk id="99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09"/>
  <sheetViews>
    <sheetView workbookViewId="0" topLeftCell="A1">
      <selection activeCell="C1" sqref="C1:K1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725" t="s">
        <v>891</v>
      </c>
      <c r="D1" s="725"/>
      <c r="E1" s="725"/>
      <c r="F1" s="725"/>
      <c r="G1" s="725"/>
      <c r="H1" s="725"/>
      <c r="I1" s="725"/>
      <c r="J1" s="725"/>
      <c r="K1" s="725"/>
      <c r="L1" s="97"/>
    </row>
    <row r="2" spans="1:12" ht="14.25" customHeight="1">
      <c r="A2" s="726" t="s">
        <v>241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39"/>
    </row>
    <row r="3" spans="1:12" ht="10.5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2" customHeight="1">
      <c r="A4" s="727" t="s">
        <v>614</v>
      </c>
      <c r="B4" s="728"/>
      <c r="C4" s="728"/>
      <c r="D4" s="716" t="s">
        <v>615</v>
      </c>
      <c r="E4" s="683" t="s">
        <v>752</v>
      </c>
      <c r="F4" s="567" t="s">
        <v>242</v>
      </c>
      <c r="G4" s="731" t="s">
        <v>781</v>
      </c>
      <c r="H4" s="732"/>
      <c r="I4" s="732"/>
      <c r="J4" s="732"/>
      <c r="K4" s="733"/>
      <c r="L4" s="14"/>
    </row>
    <row r="5" spans="1:13" ht="12" customHeight="1">
      <c r="A5" s="729"/>
      <c r="B5" s="730"/>
      <c r="C5" s="730"/>
      <c r="D5" s="714"/>
      <c r="E5" s="680"/>
      <c r="F5" s="568"/>
      <c r="G5" s="680" t="s">
        <v>871</v>
      </c>
      <c r="H5" s="714" t="s">
        <v>671</v>
      </c>
      <c r="I5" s="714"/>
      <c r="J5" s="714"/>
      <c r="K5" s="724" t="s">
        <v>931</v>
      </c>
      <c r="L5" s="131"/>
      <c r="M5" s="34"/>
    </row>
    <row r="6" spans="1:13" ht="17.25" customHeight="1">
      <c r="A6" s="476" t="s">
        <v>618</v>
      </c>
      <c r="B6" s="282" t="s">
        <v>619</v>
      </c>
      <c r="C6" s="282" t="s">
        <v>961</v>
      </c>
      <c r="D6" s="714"/>
      <c r="E6" s="680"/>
      <c r="F6" s="569"/>
      <c r="G6" s="680"/>
      <c r="H6" s="283" t="s">
        <v>480</v>
      </c>
      <c r="I6" s="284" t="s">
        <v>523</v>
      </c>
      <c r="J6" s="283" t="s">
        <v>524</v>
      </c>
      <c r="K6" s="559"/>
      <c r="L6" s="131"/>
      <c r="M6" s="34"/>
    </row>
    <row r="7" spans="1:13" ht="11.25" customHeight="1">
      <c r="A7" s="135">
        <v>1</v>
      </c>
      <c r="B7" s="16">
        <v>2</v>
      </c>
      <c r="C7" s="16">
        <v>3</v>
      </c>
      <c r="D7" s="16">
        <v>4</v>
      </c>
      <c r="E7" s="102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477">
        <v>11</v>
      </c>
      <c r="L7" s="128"/>
      <c r="M7" s="34"/>
    </row>
    <row r="8" spans="1:13" ht="21.75" customHeight="1">
      <c r="A8" s="478"/>
      <c r="B8" s="35"/>
      <c r="C8" s="35"/>
      <c r="D8" s="36" t="s">
        <v>92</v>
      </c>
      <c r="E8" s="280">
        <f>E9+E12+E19+E21+E23+E25+E27+E29+E31+E48+E62+E70+E72</f>
        <v>3640966</v>
      </c>
      <c r="F8" s="280">
        <f aca="true" t="shared" si="0" ref="F8:K8">F9+F12+F19+F21+F23+F25+F27+F29+F31+F48+F62+F70+F72</f>
        <v>4407428</v>
      </c>
      <c r="G8" s="280">
        <f t="shared" si="0"/>
        <v>815333</v>
      </c>
      <c r="H8" s="280">
        <f t="shared" si="0"/>
        <v>206184</v>
      </c>
      <c r="I8" s="280">
        <f t="shared" si="0"/>
        <v>35095</v>
      </c>
      <c r="J8" s="280">
        <f t="shared" si="0"/>
        <v>147337</v>
      </c>
      <c r="K8" s="479">
        <f t="shared" si="0"/>
        <v>3582003</v>
      </c>
      <c r="L8" s="129"/>
      <c r="M8" s="34"/>
    </row>
    <row r="9" spans="1:13" ht="19.5" customHeight="1">
      <c r="A9" s="480" t="s">
        <v>962</v>
      </c>
      <c r="B9" s="212" t="s">
        <v>798</v>
      </c>
      <c r="C9" s="211"/>
      <c r="D9" s="213" t="s">
        <v>421</v>
      </c>
      <c r="E9" s="279">
        <f>E11</f>
        <v>0</v>
      </c>
      <c r="F9" s="279">
        <f aca="true" t="shared" si="1" ref="F9:K9">F11</f>
        <v>2500</v>
      </c>
      <c r="G9" s="279">
        <f t="shared" si="1"/>
        <v>2500</v>
      </c>
      <c r="H9" s="279">
        <f t="shared" si="1"/>
        <v>0</v>
      </c>
      <c r="I9" s="279">
        <f t="shared" si="1"/>
        <v>0</v>
      </c>
      <c r="J9" s="279">
        <f t="shared" si="1"/>
        <v>2500</v>
      </c>
      <c r="K9" s="481">
        <f t="shared" si="1"/>
        <v>0</v>
      </c>
      <c r="L9" s="129"/>
      <c r="M9" s="34"/>
    </row>
    <row r="10" spans="1:13" ht="15.75" customHeight="1" hidden="1">
      <c r="A10" s="204"/>
      <c r="B10" s="8"/>
      <c r="C10" s="8"/>
      <c r="D10" s="4" t="s">
        <v>956</v>
      </c>
      <c r="E10" s="281">
        <v>0</v>
      </c>
      <c r="F10" s="281"/>
      <c r="G10" s="281"/>
      <c r="H10" s="281"/>
      <c r="I10" s="281"/>
      <c r="J10" s="281"/>
      <c r="K10" s="482"/>
      <c r="L10" s="130"/>
      <c r="M10" s="34"/>
    </row>
    <row r="11" spans="1:13" ht="24.75" customHeight="1">
      <c r="A11" s="204"/>
      <c r="B11" s="8"/>
      <c r="C11" s="16">
        <v>2710</v>
      </c>
      <c r="D11" s="22" t="s">
        <v>95</v>
      </c>
      <c r="E11" s="281"/>
      <c r="F11" s="281">
        <f>'Z 2 '!G13</f>
        <v>2500</v>
      </c>
      <c r="G11" s="281">
        <f>F11</f>
        <v>2500</v>
      </c>
      <c r="H11" s="281"/>
      <c r="I11" s="281"/>
      <c r="J11" s="281">
        <f>G11</f>
        <v>2500</v>
      </c>
      <c r="K11" s="482"/>
      <c r="L11" s="130"/>
      <c r="M11" s="34"/>
    </row>
    <row r="12" spans="1:13" ht="20.25" customHeight="1">
      <c r="A12" s="480" t="s">
        <v>368</v>
      </c>
      <c r="B12" s="212" t="s">
        <v>370</v>
      </c>
      <c r="C12" s="211"/>
      <c r="D12" s="285" t="s">
        <v>955</v>
      </c>
      <c r="E12" s="279">
        <f>E13+E14+E16+E18</f>
        <v>2972970</v>
      </c>
      <c r="F12" s="279">
        <f>F14+F15+F16+F17+F18</f>
        <v>3592095</v>
      </c>
      <c r="G12" s="279">
        <f>G14+G16+G17+G18</f>
        <v>0</v>
      </c>
      <c r="H12" s="279">
        <f>H14+H16+H17+H18</f>
        <v>0</v>
      </c>
      <c r="I12" s="279">
        <f>I14+I16+I17+I18</f>
        <v>0</v>
      </c>
      <c r="J12" s="279">
        <f>J14+J16+J17+J18</f>
        <v>0</v>
      </c>
      <c r="K12" s="481">
        <f>K14+K16+K17+K18</f>
        <v>3582003</v>
      </c>
      <c r="L12" s="129"/>
      <c r="M12" s="34"/>
    </row>
    <row r="13" spans="1:13" ht="24" customHeight="1">
      <c r="A13" s="469"/>
      <c r="B13" s="495"/>
      <c r="C13" s="16">
        <v>2710</v>
      </c>
      <c r="D13" s="22" t="s">
        <v>95</v>
      </c>
      <c r="E13" s="496">
        <f>'Z 1'!I20</f>
        <v>10092</v>
      </c>
      <c r="F13" s="496"/>
      <c r="G13" s="496"/>
      <c r="H13" s="496"/>
      <c r="I13" s="496"/>
      <c r="J13" s="496"/>
      <c r="K13" s="497"/>
      <c r="L13" s="129"/>
      <c r="M13" s="34"/>
    </row>
    <row r="14" spans="1:13" ht="29.25" customHeight="1">
      <c r="A14" s="204"/>
      <c r="B14" s="8"/>
      <c r="C14" s="16">
        <v>6300</v>
      </c>
      <c r="D14" s="22" t="s">
        <v>528</v>
      </c>
      <c r="E14" s="281">
        <f>'Z 1'!I23</f>
        <v>2962878</v>
      </c>
      <c r="F14" s="281"/>
      <c r="G14" s="281"/>
      <c r="H14" s="281"/>
      <c r="I14" s="281"/>
      <c r="J14" s="281"/>
      <c r="K14" s="482"/>
      <c r="L14" s="130"/>
      <c r="M14" s="34"/>
    </row>
    <row r="15" spans="1:13" ht="18.75" customHeight="1">
      <c r="A15" s="204"/>
      <c r="B15" s="8"/>
      <c r="C15" s="16">
        <v>4270</v>
      </c>
      <c r="D15" s="22" t="s">
        <v>442</v>
      </c>
      <c r="E15" s="281"/>
      <c r="F15" s="281">
        <v>10092</v>
      </c>
      <c r="G15" s="281"/>
      <c r="H15" s="281"/>
      <c r="I15" s="281"/>
      <c r="J15" s="281"/>
      <c r="K15" s="482"/>
      <c r="L15" s="130"/>
      <c r="M15" s="34"/>
    </row>
    <row r="16" spans="1:13" ht="18" customHeight="1">
      <c r="A16" s="204"/>
      <c r="B16" s="8"/>
      <c r="C16" s="16">
        <v>6050</v>
      </c>
      <c r="D16" s="47" t="s">
        <v>531</v>
      </c>
      <c r="E16" s="281"/>
      <c r="F16" s="281">
        <v>2802878</v>
      </c>
      <c r="G16" s="281"/>
      <c r="H16" s="281"/>
      <c r="I16" s="281"/>
      <c r="J16" s="281"/>
      <c r="K16" s="482">
        <f>F16</f>
        <v>2802878</v>
      </c>
      <c r="L16" s="130"/>
      <c r="M16" s="34"/>
    </row>
    <row r="17" spans="1:13" ht="21" customHeight="1">
      <c r="A17" s="204"/>
      <c r="B17" s="8"/>
      <c r="C17" s="16">
        <v>6060</v>
      </c>
      <c r="D17" s="47" t="s">
        <v>506</v>
      </c>
      <c r="E17" s="281"/>
      <c r="F17" s="281">
        <v>160000</v>
      </c>
      <c r="G17" s="281"/>
      <c r="H17" s="281"/>
      <c r="I17" s="281"/>
      <c r="J17" s="281"/>
      <c r="K17" s="482">
        <f>F17</f>
        <v>160000</v>
      </c>
      <c r="L17" s="130"/>
      <c r="M17" s="34"/>
    </row>
    <row r="18" spans="1:13" ht="27.75" customHeight="1">
      <c r="A18" s="204"/>
      <c r="B18" s="8"/>
      <c r="C18" s="16">
        <v>6300</v>
      </c>
      <c r="D18" s="22" t="s">
        <v>18</v>
      </c>
      <c r="E18" s="281"/>
      <c r="F18" s="281">
        <f>'Z 2 '!G48</f>
        <v>619125</v>
      </c>
      <c r="G18" s="281"/>
      <c r="H18" s="281"/>
      <c r="I18" s="281"/>
      <c r="J18" s="281"/>
      <c r="K18" s="482">
        <f>F18</f>
        <v>619125</v>
      </c>
      <c r="L18" s="130"/>
      <c r="M18" s="34"/>
    </row>
    <row r="19" spans="1:13" ht="21" customHeight="1">
      <c r="A19" s="483">
        <v>750</v>
      </c>
      <c r="B19" s="211">
        <v>75018</v>
      </c>
      <c r="C19" s="211"/>
      <c r="D19" s="67" t="s">
        <v>932</v>
      </c>
      <c r="E19" s="279">
        <f>E20</f>
        <v>0</v>
      </c>
      <c r="F19" s="279">
        <f aca="true" t="shared" si="2" ref="F19:K19">F20</f>
        <v>3150</v>
      </c>
      <c r="G19" s="279">
        <f t="shared" si="2"/>
        <v>3150</v>
      </c>
      <c r="H19" s="279">
        <f t="shared" si="2"/>
        <v>0</v>
      </c>
      <c r="I19" s="279">
        <f t="shared" si="2"/>
        <v>0</v>
      </c>
      <c r="J19" s="279">
        <f t="shared" si="2"/>
        <v>3150</v>
      </c>
      <c r="K19" s="481">
        <f t="shared" si="2"/>
        <v>0</v>
      </c>
      <c r="L19" s="129"/>
      <c r="M19" s="34"/>
    </row>
    <row r="20" spans="1:13" s="12" customFormat="1" ht="21.75" customHeight="1">
      <c r="A20" s="204"/>
      <c r="B20" s="8"/>
      <c r="C20" s="16">
        <v>2330</v>
      </c>
      <c r="D20" s="22" t="s">
        <v>19</v>
      </c>
      <c r="E20" s="281"/>
      <c r="F20" s="281">
        <f>'Z 2 '!G98</f>
        <v>3150</v>
      </c>
      <c r="G20" s="281">
        <f>F20</f>
        <v>3150</v>
      </c>
      <c r="H20" s="281"/>
      <c r="I20" s="281"/>
      <c r="J20" s="281">
        <f>F20</f>
        <v>3150</v>
      </c>
      <c r="K20" s="482"/>
      <c r="L20" s="130"/>
      <c r="M20" s="134"/>
    </row>
    <row r="21" spans="1:13" ht="21.75" customHeight="1">
      <c r="A21" s="470">
        <v>750</v>
      </c>
      <c r="B21" s="214">
        <v>75020</v>
      </c>
      <c r="C21" s="211"/>
      <c r="D21" s="67" t="s">
        <v>416</v>
      </c>
      <c r="E21" s="279"/>
      <c r="F21" s="279">
        <f aca="true" t="shared" si="3" ref="F21:K21">F22</f>
        <v>1306</v>
      </c>
      <c r="G21" s="279">
        <f t="shared" si="3"/>
        <v>1306</v>
      </c>
      <c r="H21" s="279">
        <f t="shared" si="3"/>
        <v>0</v>
      </c>
      <c r="I21" s="279">
        <f t="shared" si="3"/>
        <v>0</v>
      </c>
      <c r="J21" s="279">
        <f t="shared" si="3"/>
        <v>1306</v>
      </c>
      <c r="K21" s="481">
        <f t="shared" si="3"/>
        <v>0</v>
      </c>
      <c r="L21" s="129"/>
      <c r="M21" s="34"/>
    </row>
    <row r="22" spans="1:13" ht="24.75" customHeight="1">
      <c r="A22" s="10"/>
      <c r="B22" s="1"/>
      <c r="C22" s="267">
        <v>2339</v>
      </c>
      <c r="D22" s="22" t="s">
        <v>19</v>
      </c>
      <c r="E22" s="281"/>
      <c r="F22" s="281">
        <f>'Z 2 '!G109</f>
        <v>1306</v>
      </c>
      <c r="G22" s="281">
        <f>F22</f>
        <v>1306</v>
      </c>
      <c r="H22" s="281"/>
      <c r="I22" s="281"/>
      <c r="J22" s="281">
        <f>F22</f>
        <v>1306</v>
      </c>
      <c r="K22" s="482"/>
      <c r="L22" s="132"/>
      <c r="M22" s="34"/>
    </row>
    <row r="23" spans="1:13" ht="22.5" customHeight="1">
      <c r="A23" s="484">
        <v>750</v>
      </c>
      <c r="B23" s="215">
        <v>75075</v>
      </c>
      <c r="C23" s="215"/>
      <c r="D23" s="208" t="s">
        <v>291</v>
      </c>
      <c r="E23" s="279">
        <f aca="true" t="shared" si="4" ref="E23:K23">E24</f>
        <v>0</v>
      </c>
      <c r="F23" s="279">
        <f t="shared" si="4"/>
        <v>18812</v>
      </c>
      <c r="G23" s="279">
        <f t="shared" si="4"/>
        <v>18812</v>
      </c>
      <c r="H23" s="279">
        <f t="shared" si="4"/>
        <v>0</v>
      </c>
      <c r="I23" s="279">
        <f t="shared" si="4"/>
        <v>0</v>
      </c>
      <c r="J23" s="279">
        <f t="shared" si="4"/>
        <v>18812</v>
      </c>
      <c r="K23" s="481">
        <f t="shared" si="4"/>
        <v>0</v>
      </c>
      <c r="L23" s="132"/>
      <c r="M23" s="34"/>
    </row>
    <row r="24" spans="1:13" ht="27.75" customHeight="1">
      <c r="A24" s="10"/>
      <c r="B24" s="1"/>
      <c r="C24" s="267">
        <v>2329</v>
      </c>
      <c r="D24" s="162" t="s">
        <v>13</v>
      </c>
      <c r="E24" s="281"/>
      <c r="F24" s="281">
        <f>'Z 2 '!G139</f>
        <v>18812</v>
      </c>
      <c r="G24" s="281">
        <f>F24</f>
        <v>18812</v>
      </c>
      <c r="H24" s="281"/>
      <c r="I24" s="281"/>
      <c r="J24" s="281">
        <f>G24</f>
        <v>18812</v>
      </c>
      <c r="K24" s="482"/>
      <c r="L24" s="132"/>
      <c r="M24" s="34"/>
    </row>
    <row r="25" spans="1:13" ht="27.75" customHeight="1">
      <c r="A25" s="484">
        <v>754</v>
      </c>
      <c r="B25" s="215">
        <v>75411</v>
      </c>
      <c r="C25" s="465">
        <v>2710</v>
      </c>
      <c r="D25" s="467" t="s">
        <v>663</v>
      </c>
      <c r="E25" s="466">
        <f>'Z 1'!I57</f>
        <v>28000</v>
      </c>
      <c r="F25" s="466">
        <f aca="true" t="shared" si="5" ref="F25:K25">F26</f>
        <v>28000</v>
      </c>
      <c r="G25" s="466">
        <f t="shared" si="5"/>
        <v>28000</v>
      </c>
      <c r="H25" s="466">
        <f t="shared" si="5"/>
        <v>0</v>
      </c>
      <c r="I25" s="466">
        <f t="shared" si="5"/>
        <v>0</v>
      </c>
      <c r="J25" s="466">
        <f t="shared" si="5"/>
        <v>0</v>
      </c>
      <c r="K25" s="485">
        <f t="shared" si="5"/>
        <v>0</v>
      </c>
      <c r="L25" s="132"/>
      <c r="M25" s="34"/>
    </row>
    <row r="26" spans="1:13" ht="21.75" customHeight="1">
      <c r="A26" s="10"/>
      <c r="B26" s="1"/>
      <c r="C26" s="267">
        <v>4210</v>
      </c>
      <c r="D26" s="268" t="s">
        <v>351</v>
      </c>
      <c r="E26" s="281"/>
      <c r="F26" s="281">
        <v>28000</v>
      </c>
      <c r="G26" s="281">
        <f>F26</f>
        <v>28000</v>
      </c>
      <c r="H26" s="281"/>
      <c r="I26" s="281"/>
      <c r="J26" s="281"/>
      <c r="K26" s="482"/>
      <c r="L26" s="132"/>
      <c r="M26" s="34"/>
    </row>
    <row r="27" spans="1:13" ht="27.75" customHeight="1">
      <c r="A27" s="484">
        <v>801</v>
      </c>
      <c r="B27" s="215">
        <v>80146</v>
      </c>
      <c r="C27" s="215"/>
      <c r="D27" s="209" t="s">
        <v>517</v>
      </c>
      <c r="E27" s="279">
        <f>E28</f>
        <v>0</v>
      </c>
      <c r="F27" s="279">
        <f aca="true" t="shared" si="6" ref="F27:K27">F28</f>
        <v>12000</v>
      </c>
      <c r="G27" s="279">
        <f t="shared" si="6"/>
        <v>12000</v>
      </c>
      <c r="H27" s="279">
        <f t="shared" si="6"/>
        <v>0</v>
      </c>
      <c r="I27" s="279">
        <f t="shared" si="6"/>
        <v>0</v>
      </c>
      <c r="J27" s="279">
        <f t="shared" si="6"/>
        <v>12000</v>
      </c>
      <c r="K27" s="481">
        <f t="shared" si="6"/>
        <v>0</v>
      </c>
      <c r="L27" s="132"/>
      <c r="M27" s="34"/>
    </row>
    <row r="28" spans="1:13" ht="17.25" customHeight="1">
      <c r="A28" s="10"/>
      <c r="B28" s="1"/>
      <c r="C28" s="267">
        <v>2320</v>
      </c>
      <c r="D28" s="47" t="s">
        <v>529</v>
      </c>
      <c r="E28" s="281"/>
      <c r="F28" s="281">
        <f>'Z 2 '!G328</f>
        <v>12000</v>
      </c>
      <c r="G28" s="281">
        <f>F28</f>
        <v>12000</v>
      </c>
      <c r="H28" s="281"/>
      <c r="I28" s="281"/>
      <c r="J28" s="281">
        <f>F28</f>
        <v>12000</v>
      </c>
      <c r="K28" s="482"/>
      <c r="L28" s="132"/>
      <c r="M28" s="34"/>
    </row>
    <row r="29" spans="1:13" ht="17.25" customHeight="1">
      <c r="A29" s="484">
        <v>801</v>
      </c>
      <c r="B29" s="468">
        <v>80147</v>
      </c>
      <c r="C29" s="215"/>
      <c r="D29" s="467" t="s">
        <v>692</v>
      </c>
      <c r="E29" s="466">
        <f>E30</f>
        <v>0</v>
      </c>
      <c r="F29" s="466">
        <f aca="true" t="shared" si="7" ref="F29:K29">F30</f>
        <v>5000</v>
      </c>
      <c r="G29" s="466">
        <f t="shared" si="7"/>
        <v>5000</v>
      </c>
      <c r="H29" s="466">
        <f t="shared" si="7"/>
        <v>0</v>
      </c>
      <c r="I29" s="466">
        <f t="shared" si="7"/>
        <v>0</v>
      </c>
      <c r="J29" s="466">
        <f t="shared" si="7"/>
        <v>5000</v>
      </c>
      <c r="K29" s="485">
        <f t="shared" si="7"/>
        <v>0</v>
      </c>
      <c r="L29" s="132"/>
      <c r="M29" s="34"/>
    </row>
    <row r="30" spans="1:13" ht="22.5" customHeight="1">
      <c r="A30" s="10"/>
      <c r="B30" s="1"/>
      <c r="C30" s="16">
        <v>2330</v>
      </c>
      <c r="D30" s="22" t="s">
        <v>19</v>
      </c>
      <c r="E30" s="281"/>
      <c r="F30" s="281">
        <f>'Z 2 '!G343</f>
        <v>5000</v>
      </c>
      <c r="G30" s="281">
        <f>F30</f>
        <v>5000</v>
      </c>
      <c r="H30" s="281"/>
      <c r="I30" s="281"/>
      <c r="J30" s="281">
        <f>G30</f>
        <v>5000</v>
      </c>
      <c r="K30" s="482"/>
      <c r="L30" s="132"/>
      <c r="M30" s="34"/>
    </row>
    <row r="31" spans="1:13" ht="17.25" customHeight="1">
      <c r="A31" s="484">
        <v>801</v>
      </c>
      <c r="B31" s="215">
        <v>80195</v>
      </c>
      <c r="C31" s="215"/>
      <c r="D31" s="208" t="s">
        <v>421</v>
      </c>
      <c r="E31" s="279">
        <f>E32+E33</f>
        <v>98680</v>
      </c>
      <c r="F31" s="279">
        <f aca="true" t="shared" si="8" ref="F31:K31">SUM(F34:F47)</f>
        <v>98680</v>
      </c>
      <c r="G31" s="279">
        <f t="shared" si="8"/>
        <v>98680</v>
      </c>
      <c r="H31" s="279">
        <f t="shared" si="8"/>
        <v>55126</v>
      </c>
      <c r="I31" s="279">
        <f t="shared" si="8"/>
        <v>9874</v>
      </c>
      <c r="J31" s="279">
        <f t="shared" si="8"/>
        <v>0</v>
      </c>
      <c r="K31" s="481">
        <f t="shared" si="8"/>
        <v>0</v>
      </c>
      <c r="L31" s="132"/>
      <c r="M31" s="34"/>
    </row>
    <row r="32" spans="1:13" ht="31.5" customHeight="1">
      <c r="A32" s="10"/>
      <c r="B32" s="1"/>
      <c r="C32" s="267">
        <v>2887</v>
      </c>
      <c r="D32" s="160" t="s">
        <v>14</v>
      </c>
      <c r="E32" s="281">
        <f>'Z 1'!I99</f>
        <v>83878</v>
      </c>
      <c r="F32" s="281"/>
      <c r="G32" s="281"/>
      <c r="H32" s="281"/>
      <c r="I32" s="281"/>
      <c r="J32" s="281"/>
      <c r="K32" s="482"/>
      <c r="L32" s="132"/>
      <c r="M32" s="34"/>
    </row>
    <row r="33" spans="1:13" ht="30.75" customHeight="1">
      <c r="A33" s="10"/>
      <c r="B33" s="1"/>
      <c r="C33" s="267">
        <v>2889</v>
      </c>
      <c r="D33" s="160" t="s">
        <v>14</v>
      </c>
      <c r="E33" s="281">
        <f>'Z 1'!I100</f>
        <v>14802</v>
      </c>
      <c r="F33" s="281"/>
      <c r="G33" s="281"/>
      <c r="H33" s="281"/>
      <c r="I33" s="281"/>
      <c r="J33" s="281"/>
      <c r="K33" s="482"/>
      <c r="L33" s="132"/>
      <c r="M33" s="34"/>
    </row>
    <row r="34" spans="1:13" ht="13.5" customHeight="1">
      <c r="A34" s="10"/>
      <c r="B34" s="1"/>
      <c r="C34" s="267">
        <v>4118</v>
      </c>
      <c r="D34" s="22" t="s">
        <v>15</v>
      </c>
      <c r="E34" s="281"/>
      <c r="F34" s="281">
        <v>7246</v>
      </c>
      <c r="G34" s="281">
        <f>F34</f>
        <v>7246</v>
      </c>
      <c r="H34" s="281"/>
      <c r="I34" s="281">
        <f>G34</f>
        <v>7246</v>
      </c>
      <c r="J34" s="281"/>
      <c r="K34" s="482"/>
      <c r="L34" s="132"/>
      <c r="M34" s="34"/>
    </row>
    <row r="35" spans="1:13" ht="13.5" customHeight="1">
      <c r="A35" s="10"/>
      <c r="B35" s="1"/>
      <c r="C35" s="267">
        <v>4119</v>
      </c>
      <c r="D35" s="22" t="s">
        <v>15</v>
      </c>
      <c r="E35" s="281"/>
      <c r="F35" s="281">
        <v>1278</v>
      </c>
      <c r="G35" s="281">
        <f aca="true" t="shared" si="9" ref="G35:G47">F35</f>
        <v>1278</v>
      </c>
      <c r="H35" s="281"/>
      <c r="I35" s="281">
        <f>G35</f>
        <v>1278</v>
      </c>
      <c r="J35" s="281"/>
      <c r="K35" s="482"/>
      <c r="L35" s="132"/>
      <c r="M35" s="34"/>
    </row>
    <row r="36" spans="1:13" ht="14.25" customHeight="1">
      <c r="A36" s="10"/>
      <c r="B36" s="1"/>
      <c r="C36" s="267">
        <v>4128</v>
      </c>
      <c r="D36" s="23" t="s">
        <v>306</v>
      </c>
      <c r="E36" s="281"/>
      <c r="F36" s="281">
        <v>1148</v>
      </c>
      <c r="G36" s="281">
        <f t="shared" si="9"/>
        <v>1148</v>
      </c>
      <c r="H36" s="281"/>
      <c r="I36" s="281">
        <f>G36</f>
        <v>1148</v>
      </c>
      <c r="J36" s="281"/>
      <c r="K36" s="482"/>
      <c r="L36" s="132"/>
      <c r="M36" s="34"/>
    </row>
    <row r="37" spans="1:13" ht="15.75" customHeight="1">
      <c r="A37" s="10"/>
      <c r="B37" s="1"/>
      <c r="C37" s="267">
        <v>4129</v>
      </c>
      <c r="D37" s="23" t="s">
        <v>306</v>
      </c>
      <c r="E37" s="281"/>
      <c r="F37" s="281">
        <v>202</v>
      </c>
      <c r="G37" s="281">
        <f t="shared" si="9"/>
        <v>202</v>
      </c>
      <c r="H37" s="281"/>
      <c r="I37" s="281">
        <f>G37</f>
        <v>202</v>
      </c>
      <c r="J37" s="281"/>
      <c r="K37" s="482"/>
      <c r="L37" s="132"/>
      <c r="M37" s="34"/>
    </row>
    <row r="38" spans="1:13" ht="14.25" customHeight="1">
      <c r="A38" s="10"/>
      <c r="B38" s="1"/>
      <c r="C38" s="267">
        <v>4178</v>
      </c>
      <c r="D38" s="23" t="s">
        <v>866</v>
      </c>
      <c r="E38" s="281"/>
      <c r="F38" s="281">
        <v>46858</v>
      </c>
      <c r="G38" s="281">
        <f t="shared" si="9"/>
        <v>46858</v>
      </c>
      <c r="H38" s="281">
        <f>G38</f>
        <v>46858</v>
      </c>
      <c r="I38" s="281"/>
      <c r="J38" s="281"/>
      <c r="K38" s="482"/>
      <c r="L38" s="132"/>
      <c r="M38" s="34"/>
    </row>
    <row r="39" spans="1:13" ht="15" customHeight="1">
      <c r="A39" s="10"/>
      <c r="B39" s="1"/>
      <c r="C39" s="267">
        <v>4179</v>
      </c>
      <c r="D39" s="23" t="s">
        <v>866</v>
      </c>
      <c r="E39" s="281"/>
      <c r="F39" s="281">
        <v>8268</v>
      </c>
      <c r="G39" s="281">
        <f t="shared" si="9"/>
        <v>8268</v>
      </c>
      <c r="H39" s="281">
        <f>G39</f>
        <v>8268</v>
      </c>
      <c r="I39" s="281"/>
      <c r="J39" s="281"/>
      <c r="K39" s="482"/>
      <c r="L39" s="132"/>
      <c r="M39" s="34"/>
    </row>
    <row r="40" spans="1:13" ht="15.75" customHeight="1">
      <c r="A40" s="10"/>
      <c r="B40" s="1"/>
      <c r="C40" s="267">
        <v>4218</v>
      </c>
      <c r="D40" s="268" t="s">
        <v>351</v>
      </c>
      <c r="E40" s="281"/>
      <c r="F40" s="281">
        <v>2040</v>
      </c>
      <c r="G40" s="281">
        <f t="shared" si="9"/>
        <v>2040</v>
      </c>
      <c r="H40" s="281"/>
      <c r="I40" s="281"/>
      <c r="J40" s="281"/>
      <c r="K40" s="482"/>
      <c r="L40" s="132"/>
      <c r="M40" s="34"/>
    </row>
    <row r="41" spans="1:13" ht="15" customHeight="1">
      <c r="A41" s="10"/>
      <c r="B41" s="1"/>
      <c r="C41" s="267">
        <v>4219</v>
      </c>
      <c r="D41" s="268" t="s">
        <v>351</v>
      </c>
      <c r="E41" s="281"/>
      <c r="F41" s="281">
        <v>360</v>
      </c>
      <c r="G41" s="281">
        <f t="shared" si="9"/>
        <v>360</v>
      </c>
      <c r="H41" s="281"/>
      <c r="I41" s="281"/>
      <c r="J41" s="281"/>
      <c r="K41" s="482"/>
      <c r="L41" s="132"/>
      <c r="M41" s="34"/>
    </row>
    <row r="42" spans="1:13" ht="14.25" customHeight="1">
      <c r="A42" s="10"/>
      <c r="B42" s="1"/>
      <c r="C42" s="267">
        <v>4308</v>
      </c>
      <c r="D42" s="251" t="s">
        <v>443</v>
      </c>
      <c r="E42" s="281"/>
      <c r="F42" s="281">
        <v>25262</v>
      </c>
      <c r="G42" s="281">
        <f t="shared" si="9"/>
        <v>25262</v>
      </c>
      <c r="H42" s="281"/>
      <c r="I42" s="281"/>
      <c r="J42" s="281"/>
      <c r="K42" s="482"/>
      <c r="L42" s="132"/>
      <c r="M42" s="34"/>
    </row>
    <row r="43" spans="1:13" ht="15" customHeight="1">
      <c r="A43" s="10"/>
      <c r="B43" s="1"/>
      <c r="C43" s="267">
        <v>4309</v>
      </c>
      <c r="D43" s="251" t="s">
        <v>443</v>
      </c>
      <c r="E43" s="281"/>
      <c r="F43" s="281">
        <v>4458</v>
      </c>
      <c r="G43" s="281">
        <f t="shared" si="9"/>
        <v>4458</v>
      </c>
      <c r="H43" s="281"/>
      <c r="I43" s="281"/>
      <c r="J43" s="281"/>
      <c r="K43" s="482"/>
      <c r="L43" s="132"/>
      <c r="M43" s="34"/>
    </row>
    <row r="44" spans="1:13" ht="13.5" customHeight="1">
      <c r="A44" s="10"/>
      <c r="B44" s="1"/>
      <c r="C44" s="267">
        <v>4438</v>
      </c>
      <c r="D44" s="22" t="s">
        <v>307</v>
      </c>
      <c r="E44" s="281"/>
      <c r="F44" s="281">
        <v>476</v>
      </c>
      <c r="G44" s="281">
        <f t="shared" si="9"/>
        <v>476</v>
      </c>
      <c r="H44" s="281"/>
      <c r="I44" s="281"/>
      <c r="J44" s="281"/>
      <c r="K44" s="482"/>
      <c r="L44" s="132"/>
      <c r="M44" s="34"/>
    </row>
    <row r="45" spans="1:13" ht="15" customHeight="1">
      <c r="A45" s="10"/>
      <c r="B45" s="1"/>
      <c r="C45" s="267">
        <v>4439</v>
      </c>
      <c r="D45" s="22" t="s">
        <v>307</v>
      </c>
      <c r="E45" s="281"/>
      <c r="F45" s="281">
        <v>84</v>
      </c>
      <c r="G45" s="281">
        <f t="shared" si="9"/>
        <v>84</v>
      </c>
      <c r="H45" s="281"/>
      <c r="I45" s="281"/>
      <c r="J45" s="281"/>
      <c r="K45" s="482"/>
      <c r="L45" s="132"/>
      <c r="M45" s="34"/>
    </row>
    <row r="46" spans="1:13" ht="15" customHeight="1">
      <c r="A46" s="10"/>
      <c r="B46" s="1"/>
      <c r="C46" s="267">
        <v>4748</v>
      </c>
      <c r="D46" s="22" t="s">
        <v>566</v>
      </c>
      <c r="E46" s="281"/>
      <c r="F46" s="281">
        <v>850</v>
      </c>
      <c r="G46" s="281">
        <f t="shared" si="9"/>
        <v>850</v>
      </c>
      <c r="H46" s="281"/>
      <c r="I46" s="281"/>
      <c r="J46" s="281"/>
      <c r="K46" s="482"/>
      <c r="L46" s="132"/>
      <c r="M46" s="34"/>
    </row>
    <row r="47" spans="1:13" ht="15.75" customHeight="1">
      <c r="A47" s="10"/>
      <c r="B47" s="1"/>
      <c r="C47" s="267">
        <v>4749</v>
      </c>
      <c r="D47" s="22" t="s">
        <v>566</v>
      </c>
      <c r="E47" s="281"/>
      <c r="F47" s="281">
        <v>150</v>
      </c>
      <c r="G47" s="281">
        <f t="shared" si="9"/>
        <v>150</v>
      </c>
      <c r="H47" s="281"/>
      <c r="I47" s="281"/>
      <c r="J47" s="281"/>
      <c r="K47" s="482"/>
      <c r="L47" s="132"/>
      <c r="M47" s="34"/>
    </row>
    <row r="48" spans="1:13" ht="19.5" customHeight="1">
      <c r="A48" s="483">
        <v>852</v>
      </c>
      <c r="B48" s="214">
        <v>85201</v>
      </c>
      <c r="C48" s="211">
        <v>2320</v>
      </c>
      <c r="D48" s="216" t="s">
        <v>430</v>
      </c>
      <c r="E48" s="279">
        <f>E49</f>
        <v>444906</v>
      </c>
      <c r="F48" s="279">
        <f aca="true" t="shared" si="10" ref="F48:K48">SUM(F50:F61)</f>
        <v>444906</v>
      </c>
      <c r="G48" s="279">
        <f t="shared" si="10"/>
        <v>444906</v>
      </c>
      <c r="H48" s="279">
        <f t="shared" si="10"/>
        <v>132282</v>
      </c>
      <c r="I48" s="279">
        <f t="shared" si="10"/>
        <v>21890</v>
      </c>
      <c r="J48" s="279">
        <f t="shared" si="10"/>
        <v>0</v>
      </c>
      <c r="K48" s="481">
        <f t="shared" si="10"/>
        <v>0</v>
      </c>
      <c r="L48" s="129"/>
      <c r="M48" s="34"/>
    </row>
    <row r="49" spans="1:13" ht="15.75" customHeight="1">
      <c r="A49" s="10"/>
      <c r="B49" s="267"/>
      <c r="C49" s="267">
        <v>2320</v>
      </c>
      <c r="D49" s="47" t="s">
        <v>530</v>
      </c>
      <c r="E49" s="281">
        <f>'Z 1'!I118</f>
        <v>444906</v>
      </c>
      <c r="F49" s="281">
        <v>0</v>
      </c>
      <c r="G49" s="281">
        <f>F49</f>
        <v>0</v>
      </c>
      <c r="H49" s="281"/>
      <c r="I49" s="281"/>
      <c r="J49" s="281">
        <f>G49</f>
        <v>0</v>
      </c>
      <c r="K49" s="482"/>
      <c r="L49" s="132"/>
      <c r="M49" s="34"/>
    </row>
    <row r="50" spans="1:13" ht="15" customHeight="1">
      <c r="A50" s="18"/>
      <c r="B50" s="251"/>
      <c r="C50" s="267">
        <v>3110</v>
      </c>
      <c r="D50" s="268" t="s">
        <v>537</v>
      </c>
      <c r="E50" s="281"/>
      <c r="F50" s="281">
        <v>76644</v>
      </c>
      <c r="G50" s="281">
        <f aca="true" t="shared" si="11" ref="G50:G61">F50</f>
        <v>76644</v>
      </c>
      <c r="H50" s="281"/>
      <c r="I50" s="281"/>
      <c r="J50" s="281"/>
      <c r="K50" s="482"/>
      <c r="L50" s="132"/>
      <c r="M50" s="34"/>
    </row>
    <row r="51" spans="1:13" ht="15" customHeight="1">
      <c r="A51" s="18"/>
      <c r="B51" s="251"/>
      <c r="C51" s="267">
        <v>4010</v>
      </c>
      <c r="D51" s="22" t="s">
        <v>16</v>
      </c>
      <c r="E51" s="281"/>
      <c r="F51" s="281">
        <v>132282</v>
      </c>
      <c r="G51" s="281">
        <f t="shared" si="11"/>
        <v>132282</v>
      </c>
      <c r="H51" s="281">
        <f>G51</f>
        <v>132282</v>
      </c>
      <c r="I51" s="281"/>
      <c r="J51" s="281"/>
      <c r="K51" s="482"/>
      <c r="L51" s="132"/>
      <c r="M51" s="34"/>
    </row>
    <row r="52" spans="1:13" ht="15" customHeight="1">
      <c r="A52" s="18"/>
      <c r="B52" s="251"/>
      <c r="C52" s="267">
        <v>4110</v>
      </c>
      <c r="D52" s="22" t="s">
        <v>17</v>
      </c>
      <c r="E52" s="281"/>
      <c r="F52" s="281">
        <v>17485</v>
      </c>
      <c r="G52" s="281">
        <f t="shared" si="11"/>
        <v>17485</v>
      </c>
      <c r="H52" s="281"/>
      <c r="I52" s="281">
        <f>G52</f>
        <v>17485</v>
      </c>
      <c r="J52" s="281"/>
      <c r="K52" s="482"/>
      <c r="L52" s="132"/>
      <c r="M52" s="34"/>
    </row>
    <row r="53" spans="1:13" ht="15" customHeight="1">
      <c r="A53" s="18"/>
      <c r="B53" s="251"/>
      <c r="C53" s="267">
        <v>4120</v>
      </c>
      <c r="D53" s="22" t="s">
        <v>349</v>
      </c>
      <c r="E53" s="281"/>
      <c r="F53" s="281">
        <v>4405</v>
      </c>
      <c r="G53" s="281">
        <f t="shared" si="11"/>
        <v>4405</v>
      </c>
      <c r="H53" s="281"/>
      <c r="I53" s="281">
        <f>G53</f>
        <v>4405</v>
      </c>
      <c r="J53" s="281"/>
      <c r="K53" s="482"/>
      <c r="L53" s="132"/>
      <c r="M53" s="34"/>
    </row>
    <row r="54" spans="1:13" ht="16.5" customHeight="1">
      <c r="A54" s="18"/>
      <c r="B54" s="251"/>
      <c r="C54" s="267">
        <v>4210</v>
      </c>
      <c r="D54" s="268" t="s">
        <v>351</v>
      </c>
      <c r="E54" s="281"/>
      <c r="F54" s="281">
        <v>39287</v>
      </c>
      <c r="G54" s="281">
        <f t="shared" si="11"/>
        <v>39287</v>
      </c>
      <c r="H54" s="281"/>
      <c r="I54" s="281"/>
      <c r="J54" s="281"/>
      <c r="K54" s="482"/>
      <c r="L54" s="132"/>
      <c r="M54" s="34"/>
    </row>
    <row r="55" spans="1:13" ht="15" customHeight="1">
      <c r="A55" s="18"/>
      <c r="B55" s="251"/>
      <c r="C55" s="267">
        <v>4220</v>
      </c>
      <c r="D55" s="268" t="s">
        <v>986</v>
      </c>
      <c r="E55" s="281"/>
      <c r="F55" s="281">
        <v>86395</v>
      </c>
      <c r="G55" s="281">
        <f t="shared" si="11"/>
        <v>86395</v>
      </c>
      <c r="H55" s="281"/>
      <c r="I55" s="281"/>
      <c r="J55" s="281"/>
      <c r="K55" s="482"/>
      <c r="L55" s="132"/>
      <c r="M55" s="34"/>
    </row>
    <row r="56" spans="1:13" ht="15" customHeight="1">
      <c r="A56" s="18"/>
      <c r="B56" s="251"/>
      <c r="C56" s="267">
        <v>4230</v>
      </c>
      <c r="D56" s="251" t="s">
        <v>542</v>
      </c>
      <c r="E56" s="281"/>
      <c r="F56" s="281">
        <v>4212</v>
      </c>
      <c r="G56" s="281">
        <f t="shared" si="11"/>
        <v>4212</v>
      </c>
      <c r="H56" s="281"/>
      <c r="I56" s="281"/>
      <c r="J56" s="281"/>
      <c r="K56" s="482"/>
      <c r="L56" s="132"/>
      <c r="M56" s="34"/>
    </row>
    <row r="57" spans="1:13" ht="15" customHeight="1">
      <c r="A57" s="18"/>
      <c r="B57" s="251"/>
      <c r="C57" s="267">
        <v>4260</v>
      </c>
      <c r="D57" s="268" t="s">
        <v>441</v>
      </c>
      <c r="E57" s="281"/>
      <c r="F57" s="281">
        <v>63377</v>
      </c>
      <c r="G57" s="281">
        <f t="shared" si="11"/>
        <v>63377</v>
      </c>
      <c r="H57" s="281"/>
      <c r="I57" s="281"/>
      <c r="J57" s="281"/>
      <c r="K57" s="482"/>
      <c r="L57" s="132"/>
      <c r="M57" s="34"/>
    </row>
    <row r="58" spans="1:13" ht="15" customHeight="1">
      <c r="A58" s="18"/>
      <c r="B58" s="251"/>
      <c r="C58" s="267">
        <v>4300</v>
      </c>
      <c r="D58" s="251" t="s">
        <v>443</v>
      </c>
      <c r="E58" s="281"/>
      <c r="F58" s="281">
        <v>17827</v>
      </c>
      <c r="G58" s="281">
        <f t="shared" si="11"/>
        <v>17827</v>
      </c>
      <c r="H58" s="281"/>
      <c r="I58" s="281"/>
      <c r="J58" s="281"/>
      <c r="K58" s="482"/>
      <c r="L58" s="132"/>
      <c r="M58" s="34"/>
    </row>
    <row r="59" spans="1:13" ht="15" customHeight="1">
      <c r="A59" s="18"/>
      <c r="B59" s="251"/>
      <c r="C59" s="267">
        <v>4370</v>
      </c>
      <c r="D59" s="22" t="s">
        <v>554</v>
      </c>
      <c r="E59" s="281"/>
      <c r="F59" s="281">
        <v>1500</v>
      </c>
      <c r="G59" s="281">
        <f t="shared" si="11"/>
        <v>1500</v>
      </c>
      <c r="H59" s="281"/>
      <c r="I59" s="281"/>
      <c r="J59" s="281"/>
      <c r="K59" s="482"/>
      <c r="L59" s="132"/>
      <c r="M59" s="34"/>
    </row>
    <row r="60" spans="1:13" ht="15" customHeight="1">
      <c r="A60" s="18"/>
      <c r="B60" s="251"/>
      <c r="C60" s="267">
        <v>4410</v>
      </c>
      <c r="D60" s="22" t="s">
        <v>358</v>
      </c>
      <c r="E60" s="281"/>
      <c r="F60" s="281">
        <v>1000</v>
      </c>
      <c r="G60" s="281">
        <f t="shared" si="11"/>
        <v>1000</v>
      </c>
      <c r="H60" s="281"/>
      <c r="I60" s="281"/>
      <c r="J60" s="281"/>
      <c r="K60" s="482"/>
      <c r="L60" s="132"/>
      <c r="M60" s="34"/>
    </row>
    <row r="61" spans="1:13" ht="15" customHeight="1">
      <c r="A61" s="18"/>
      <c r="B61" s="251"/>
      <c r="C61" s="267">
        <v>4430</v>
      </c>
      <c r="D61" s="22" t="s">
        <v>360</v>
      </c>
      <c r="E61" s="281"/>
      <c r="F61" s="281">
        <v>492</v>
      </c>
      <c r="G61" s="281">
        <f t="shared" si="11"/>
        <v>492</v>
      </c>
      <c r="H61" s="281"/>
      <c r="I61" s="281"/>
      <c r="J61" s="281"/>
      <c r="K61" s="482"/>
      <c r="L61" s="132"/>
      <c r="M61" s="34"/>
    </row>
    <row r="62" spans="1:13" ht="21.75" customHeight="1">
      <c r="A62" s="486">
        <v>852</v>
      </c>
      <c r="B62" s="210">
        <v>85204</v>
      </c>
      <c r="C62" s="211"/>
      <c r="D62" s="67" t="s">
        <v>670</v>
      </c>
      <c r="E62" s="279">
        <f>E63+E64</f>
        <v>96410</v>
      </c>
      <c r="F62" s="279">
        <f aca="true" t="shared" si="12" ref="F62:K62">F65+F66+F67+F68+F69</f>
        <v>133209</v>
      </c>
      <c r="G62" s="279">
        <f t="shared" si="12"/>
        <v>133209</v>
      </c>
      <c r="H62" s="279">
        <f t="shared" si="12"/>
        <v>18776</v>
      </c>
      <c r="I62" s="279">
        <f t="shared" si="12"/>
        <v>3331</v>
      </c>
      <c r="J62" s="279">
        <f t="shared" si="12"/>
        <v>36799</v>
      </c>
      <c r="K62" s="481">
        <f t="shared" si="12"/>
        <v>0</v>
      </c>
      <c r="L62" s="129"/>
      <c r="M62" s="33"/>
    </row>
    <row r="63" spans="1:13" ht="19.5" customHeight="1">
      <c r="A63" s="18"/>
      <c r="B63" s="2"/>
      <c r="C63" s="267">
        <v>2310</v>
      </c>
      <c r="D63" s="269" t="s">
        <v>532</v>
      </c>
      <c r="E63" s="281">
        <f>'Z 1'!I125</f>
        <v>57433</v>
      </c>
      <c r="F63" s="281">
        <v>0</v>
      </c>
      <c r="G63" s="281"/>
      <c r="H63" s="281"/>
      <c r="I63" s="281"/>
      <c r="J63" s="281"/>
      <c r="K63" s="482"/>
      <c r="L63" s="132"/>
      <c r="M63" s="34"/>
    </row>
    <row r="64" spans="1:13" ht="22.5" customHeight="1">
      <c r="A64" s="18"/>
      <c r="B64" s="2"/>
      <c r="C64" s="267">
        <v>2320</v>
      </c>
      <c r="D64" s="47" t="s">
        <v>530</v>
      </c>
      <c r="E64" s="281">
        <f>'Z 1'!I126</f>
        <v>38977</v>
      </c>
      <c r="F64" s="281">
        <v>0</v>
      </c>
      <c r="G64" s="281">
        <f aca="true" t="shared" si="13" ref="G64:G69">F64</f>
        <v>0</v>
      </c>
      <c r="H64" s="281"/>
      <c r="I64" s="281"/>
      <c r="J64" s="281">
        <f>G64</f>
        <v>0</v>
      </c>
      <c r="K64" s="482"/>
      <c r="L64" s="132"/>
      <c r="M64" s="34"/>
    </row>
    <row r="65" spans="1:13" ht="21" customHeight="1">
      <c r="A65" s="18"/>
      <c r="B65" s="2"/>
      <c r="C65" s="267">
        <v>2320</v>
      </c>
      <c r="D65" s="47" t="s">
        <v>530</v>
      </c>
      <c r="E65" s="281"/>
      <c r="F65" s="281">
        <f>'Z 2 '!G449</f>
        <v>36799</v>
      </c>
      <c r="G65" s="281">
        <f t="shared" si="13"/>
        <v>36799</v>
      </c>
      <c r="H65" s="281"/>
      <c r="I65" s="281"/>
      <c r="J65" s="281">
        <f>G65</f>
        <v>36799</v>
      </c>
      <c r="K65" s="482"/>
      <c r="L65" s="132"/>
      <c r="M65" s="34"/>
    </row>
    <row r="66" spans="1:13" ht="17.25" customHeight="1">
      <c r="A66" s="487"/>
      <c r="B66" s="3"/>
      <c r="C66" s="267">
        <v>3110</v>
      </c>
      <c r="D66" s="268" t="s">
        <v>537</v>
      </c>
      <c r="E66" s="281"/>
      <c r="F66" s="281">
        <v>74303</v>
      </c>
      <c r="G66" s="281">
        <f t="shared" si="13"/>
        <v>74303</v>
      </c>
      <c r="H66" s="281"/>
      <c r="I66" s="281"/>
      <c r="J66" s="281"/>
      <c r="K66" s="482"/>
      <c r="L66" s="130"/>
      <c r="M66" s="34"/>
    </row>
    <row r="67" spans="1:13" ht="17.25" customHeight="1">
      <c r="A67" s="487"/>
      <c r="B67" s="3"/>
      <c r="C67" s="267">
        <v>4110</v>
      </c>
      <c r="D67" s="22" t="s">
        <v>419</v>
      </c>
      <c r="E67" s="281"/>
      <c r="F67" s="281">
        <v>2871</v>
      </c>
      <c r="G67" s="281">
        <f t="shared" si="13"/>
        <v>2871</v>
      </c>
      <c r="H67" s="281"/>
      <c r="I67" s="281">
        <f>G67</f>
        <v>2871</v>
      </c>
      <c r="J67" s="281"/>
      <c r="K67" s="482"/>
      <c r="L67" s="130"/>
      <c r="M67" s="34"/>
    </row>
    <row r="68" spans="1:13" ht="17.25" customHeight="1">
      <c r="A68" s="487"/>
      <c r="B68" s="3"/>
      <c r="C68" s="267">
        <v>4120</v>
      </c>
      <c r="D68" s="23" t="s">
        <v>349</v>
      </c>
      <c r="E68" s="281"/>
      <c r="F68" s="281">
        <v>460</v>
      </c>
      <c r="G68" s="281">
        <f t="shared" si="13"/>
        <v>460</v>
      </c>
      <c r="H68" s="281"/>
      <c r="I68" s="281">
        <f>G68</f>
        <v>460</v>
      </c>
      <c r="J68" s="281"/>
      <c r="K68" s="482"/>
      <c r="L68" s="130"/>
      <c r="M68" s="34"/>
    </row>
    <row r="69" spans="1:13" ht="17.25" customHeight="1">
      <c r="A69" s="487"/>
      <c r="B69" s="3"/>
      <c r="C69" s="267">
        <v>4170</v>
      </c>
      <c r="D69" s="23" t="s">
        <v>866</v>
      </c>
      <c r="E69" s="281"/>
      <c r="F69" s="281">
        <v>18776</v>
      </c>
      <c r="G69" s="281">
        <f t="shared" si="13"/>
        <v>18776</v>
      </c>
      <c r="H69" s="281">
        <f>G69</f>
        <v>18776</v>
      </c>
      <c r="I69" s="281"/>
      <c r="J69" s="281"/>
      <c r="K69" s="482"/>
      <c r="L69" s="130"/>
      <c r="M69" s="34"/>
    </row>
    <row r="70" spans="1:13" ht="21.75" customHeight="1">
      <c r="A70" s="486">
        <v>853</v>
      </c>
      <c r="B70" s="210">
        <v>85311</v>
      </c>
      <c r="C70" s="211"/>
      <c r="D70" s="67" t="s">
        <v>514</v>
      </c>
      <c r="E70" s="279">
        <f>E71</f>
        <v>0</v>
      </c>
      <c r="F70" s="279">
        <f aca="true" t="shared" si="14" ref="F70:K70">F71</f>
        <v>34770</v>
      </c>
      <c r="G70" s="279">
        <f t="shared" si="14"/>
        <v>34770</v>
      </c>
      <c r="H70" s="279">
        <f t="shared" si="14"/>
        <v>0</v>
      </c>
      <c r="I70" s="279">
        <f t="shared" si="14"/>
        <v>0</v>
      </c>
      <c r="J70" s="279">
        <f t="shared" si="14"/>
        <v>34770</v>
      </c>
      <c r="K70" s="481">
        <f t="shared" si="14"/>
        <v>0</v>
      </c>
      <c r="L70" s="129"/>
      <c r="M70" s="34"/>
    </row>
    <row r="71" spans="1:13" ht="20.25" customHeight="1">
      <c r="A71" s="487"/>
      <c r="B71" s="3"/>
      <c r="C71" s="16">
        <v>2310</v>
      </c>
      <c r="D71" s="22" t="s">
        <v>533</v>
      </c>
      <c r="E71" s="281"/>
      <c r="F71" s="281">
        <f>'Z 2 '!G507</f>
        <v>34770</v>
      </c>
      <c r="G71" s="281">
        <f>F71</f>
        <v>34770</v>
      </c>
      <c r="H71" s="281"/>
      <c r="I71" s="281"/>
      <c r="J71" s="281">
        <f>G71</f>
        <v>34770</v>
      </c>
      <c r="K71" s="482"/>
      <c r="L71" s="130"/>
      <c r="M71" s="34"/>
    </row>
    <row r="72" spans="1:13" ht="21.75" customHeight="1">
      <c r="A72" s="486">
        <v>921</v>
      </c>
      <c r="B72" s="210">
        <v>92116</v>
      </c>
      <c r="C72" s="211"/>
      <c r="D72" s="67" t="s">
        <v>672</v>
      </c>
      <c r="E72" s="279">
        <v>0</v>
      </c>
      <c r="F72" s="279">
        <f aca="true" t="shared" si="15" ref="F72:K72">F73</f>
        <v>33000</v>
      </c>
      <c r="G72" s="279">
        <f t="shared" si="15"/>
        <v>33000</v>
      </c>
      <c r="H72" s="279">
        <f t="shared" si="15"/>
        <v>0</v>
      </c>
      <c r="I72" s="279">
        <f t="shared" si="15"/>
        <v>0</v>
      </c>
      <c r="J72" s="279">
        <f t="shared" si="15"/>
        <v>33000</v>
      </c>
      <c r="K72" s="481">
        <f t="shared" si="15"/>
        <v>0</v>
      </c>
      <c r="L72" s="129"/>
      <c r="M72" s="34"/>
    </row>
    <row r="73" spans="1:13" ht="18" customHeight="1">
      <c r="A73" s="18"/>
      <c r="B73" s="2"/>
      <c r="C73" s="267">
        <v>2310</v>
      </c>
      <c r="D73" s="22" t="s">
        <v>694</v>
      </c>
      <c r="E73" s="281"/>
      <c r="F73" s="281">
        <f>'Z 2 '!G683</f>
        <v>33000</v>
      </c>
      <c r="G73" s="281">
        <f>F73</f>
        <v>33000</v>
      </c>
      <c r="H73" s="281"/>
      <c r="I73" s="281"/>
      <c r="J73" s="281">
        <f>G73</f>
        <v>33000</v>
      </c>
      <c r="K73" s="482"/>
      <c r="L73" s="132"/>
      <c r="M73" s="34"/>
    </row>
    <row r="74" spans="1:13" ht="21" customHeight="1" thickBot="1">
      <c r="A74" s="488"/>
      <c r="B74" s="489"/>
      <c r="C74" s="490"/>
      <c r="D74" s="491" t="s">
        <v>853</v>
      </c>
      <c r="E74" s="492">
        <f>E8</f>
        <v>3640966</v>
      </c>
      <c r="F74" s="492">
        <f aca="true" t="shared" si="16" ref="F74:K74">F8</f>
        <v>4407428</v>
      </c>
      <c r="G74" s="492">
        <f t="shared" si="16"/>
        <v>815333</v>
      </c>
      <c r="H74" s="492">
        <f t="shared" si="16"/>
        <v>206184</v>
      </c>
      <c r="I74" s="492">
        <f t="shared" si="16"/>
        <v>35095</v>
      </c>
      <c r="J74" s="492">
        <f t="shared" si="16"/>
        <v>147337</v>
      </c>
      <c r="K74" s="493">
        <f t="shared" si="16"/>
        <v>3582003</v>
      </c>
      <c r="L74" s="129"/>
      <c r="M74" s="129"/>
    </row>
    <row r="75" spans="12:13" ht="10.5" customHeight="1" hidden="1">
      <c r="L75" s="34"/>
      <c r="M75" s="34"/>
    </row>
    <row r="76" spans="1:13" ht="15" customHeight="1">
      <c r="A76" s="589" t="s">
        <v>292</v>
      </c>
      <c r="B76" s="589"/>
      <c r="C76" s="589"/>
      <c r="D76" s="589"/>
      <c r="E76" s="589"/>
      <c r="F76" s="589"/>
      <c r="G76" s="589"/>
      <c r="H76" s="589"/>
      <c r="I76" s="589"/>
      <c r="J76" s="589"/>
      <c r="K76" s="589"/>
      <c r="L76" s="133"/>
      <c r="M76" s="34"/>
    </row>
    <row r="77" spans="1:13" ht="15" customHeight="1">
      <c r="A77" s="12"/>
      <c r="B77" s="12"/>
      <c r="C77" s="12"/>
      <c r="D77" s="12" t="s">
        <v>515</v>
      </c>
      <c r="E77" s="12"/>
      <c r="F77" s="12"/>
      <c r="G77" s="12"/>
      <c r="H77" s="12"/>
      <c r="I77" s="20"/>
      <c r="J77" s="20"/>
      <c r="K77" s="20"/>
      <c r="L77" s="134"/>
      <c r="M77" s="34"/>
    </row>
    <row r="78" spans="1:13" ht="7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4"/>
      <c r="M78" s="34"/>
    </row>
    <row r="79" spans="1:12" ht="14.25" customHeight="1">
      <c r="A79" s="12"/>
      <c r="B79" s="12"/>
      <c r="C79" s="12"/>
      <c r="D79" s="12"/>
      <c r="E79" s="12"/>
      <c r="F79" s="12"/>
      <c r="G79" s="12"/>
      <c r="H79" s="12"/>
      <c r="I79" s="597"/>
      <c r="J79" s="597"/>
      <c r="K79" s="12"/>
      <c r="L79" s="12"/>
    </row>
    <row r="80" spans="1:12" ht="11.2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1:12" ht="12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1:1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1:12" ht="12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1:12" ht="18" customHeight="1">
      <c r="A84" s="720"/>
      <c r="B84" s="721"/>
      <c r="C84" s="721"/>
      <c r="D84" s="721"/>
      <c r="E84" s="721"/>
      <c r="F84" s="721"/>
      <c r="G84" s="721"/>
      <c r="H84" s="721"/>
      <c r="I84" s="721"/>
      <c r="J84" s="721"/>
      <c r="K84" s="721"/>
      <c r="L84" s="99"/>
    </row>
    <row r="85" spans="1:12" ht="14.2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4.2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1:12" ht="15" customHeight="1">
      <c r="A87" s="5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2" ht="15.7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1:12" ht="15.7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1:12" ht="1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24.75" customHeight="1">
      <c r="A92" s="722"/>
      <c r="B92" s="722"/>
      <c r="C92" s="722"/>
      <c r="D92" s="722"/>
      <c r="E92" s="722"/>
      <c r="F92" s="722"/>
      <c r="G92" s="722"/>
      <c r="H92" s="722"/>
      <c r="I92" s="722"/>
      <c r="J92" s="722"/>
      <c r="K92" s="722"/>
      <c r="L92" s="100"/>
    </row>
    <row r="93" spans="1:12" ht="54.75" customHeight="1">
      <c r="A93" s="722"/>
      <c r="B93" s="722"/>
      <c r="C93" s="722"/>
      <c r="D93" s="722"/>
      <c r="E93" s="722"/>
      <c r="F93" s="722"/>
      <c r="G93" s="722"/>
      <c r="H93" s="722"/>
      <c r="I93" s="722"/>
      <c r="J93" s="722"/>
      <c r="K93" s="722"/>
      <c r="L93" s="100"/>
    </row>
    <row r="94" spans="1:12" ht="18" customHeight="1" hidden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5.75" customHeight="1" hidden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47.25" customHeight="1">
      <c r="A97" s="723"/>
      <c r="B97" s="723"/>
      <c r="C97" s="723"/>
      <c r="D97" s="723"/>
      <c r="E97" s="723"/>
      <c r="F97" s="723"/>
      <c r="G97" s="723"/>
      <c r="H97" s="723"/>
      <c r="I97" s="723"/>
      <c r="J97" s="723"/>
      <c r="K97" s="723"/>
      <c r="L97" s="101"/>
    </row>
    <row r="98" spans="1:12" ht="26.25" customHeight="1">
      <c r="A98" s="722"/>
      <c r="B98" s="722"/>
      <c r="C98" s="722"/>
      <c r="D98" s="722"/>
      <c r="E98" s="722"/>
      <c r="F98" s="722"/>
      <c r="G98" s="722"/>
      <c r="H98" s="722"/>
      <c r="I98" s="722"/>
      <c r="J98" s="722"/>
      <c r="K98" s="722"/>
      <c r="L98" s="100"/>
    </row>
    <row r="99" spans="1:12" ht="16.5" customHeight="1">
      <c r="A99" s="5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5" customHeight="1">
      <c r="A100" s="722"/>
      <c r="B100" s="722"/>
      <c r="C100" s="722"/>
      <c r="D100" s="722"/>
      <c r="E100" s="722"/>
      <c r="F100" s="722"/>
      <c r="G100" s="722"/>
      <c r="H100" s="722"/>
      <c r="I100" s="722"/>
      <c r="J100" s="722"/>
      <c r="K100" s="722"/>
      <c r="L100" s="100"/>
    </row>
    <row r="101" spans="1:12" ht="37.5" customHeight="1">
      <c r="A101" s="722"/>
      <c r="B101" s="722"/>
      <c r="C101" s="722"/>
      <c r="D101" s="722"/>
      <c r="E101" s="722"/>
      <c r="F101" s="722"/>
      <c r="G101" s="722"/>
      <c r="H101" s="722"/>
      <c r="I101" s="722"/>
      <c r="J101" s="722"/>
      <c r="K101" s="722"/>
      <c r="L101" s="100"/>
    </row>
    <row r="102" spans="1:12" ht="27.75" customHeight="1">
      <c r="A102" s="722"/>
      <c r="B102" s="722"/>
      <c r="C102" s="722"/>
      <c r="D102" s="722"/>
      <c r="E102" s="722"/>
      <c r="F102" s="722"/>
      <c r="G102" s="722"/>
      <c r="H102" s="722"/>
      <c r="I102" s="722"/>
      <c r="J102" s="722"/>
      <c r="K102" s="722"/>
      <c r="L102" s="100"/>
    </row>
    <row r="103" spans="1:12" ht="27.75" customHeight="1">
      <c r="A103" s="722"/>
      <c r="B103" s="722"/>
      <c r="C103" s="722"/>
      <c r="D103" s="722"/>
      <c r="E103" s="722"/>
      <c r="F103" s="722"/>
      <c r="G103" s="722"/>
      <c r="H103" s="722"/>
      <c r="I103" s="722"/>
      <c r="J103" s="722"/>
      <c r="K103" s="722"/>
      <c r="L103" s="100"/>
    </row>
    <row r="104" spans="1:12" ht="12.75">
      <c r="A104" s="720"/>
      <c r="B104" s="721"/>
      <c r="C104" s="721"/>
      <c r="D104" s="721"/>
      <c r="E104" s="721"/>
      <c r="F104" s="721"/>
      <c r="G104" s="721"/>
      <c r="H104" s="721"/>
      <c r="I104" s="721"/>
      <c r="J104" s="721"/>
      <c r="K104" s="721"/>
      <c r="L104" s="99"/>
    </row>
    <row r="105" spans="1:1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29.25" customHeight="1">
      <c r="A109" s="12"/>
      <c r="B109" s="12"/>
      <c r="C109" s="12"/>
      <c r="D109" s="719"/>
      <c r="E109" s="719"/>
      <c r="F109" s="719"/>
      <c r="G109" s="719"/>
      <c r="H109" s="719"/>
      <c r="I109" s="719"/>
      <c r="J109" s="719"/>
      <c r="K109" s="719"/>
      <c r="L109" s="98"/>
    </row>
  </sheetData>
  <mergeCells count="23">
    <mergeCell ref="C1:K1"/>
    <mergeCell ref="A2:K2"/>
    <mergeCell ref="A4:C5"/>
    <mergeCell ref="F4:F6"/>
    <mergeCell ref="G5:G6"/>
    <mergeCell ref="H5:J5"/>
    <mergeCell ref="G4:K4"/>
    <mergeCell ref="A84:K84"/>
    <mergeCell ref="A93:K93"/>
    <mergeCell ref="A92:K92"/>
    <mergeCell ref="D4:D6"/>
    <mergeCell ref="E4:E6"/>
    <mergeCell ref="K5:K6"/>
    <mergeCell ref="A76:K76"/>
    <mergeCell ref="I79:J79"/>
    <mergeCell ref="D109:K109"/>
    <mergeCell ref="A104:K104"/>
    <mergeCell ref="A100:K100"/>
    <mergeCell ref="A97:K97"/>
    <mergeCell ref="A98:K98"/>
    <mergeCell ref="A102:K102"/>
    <mergeCell ref="A103:K103"/>
    <mergeCell ref="A101:K101"/>
  </mergeCells>
  <printOptions/>
  <pageMargins left="0.3937007874015748" right="0.3937007874015748" top="0" bottom="0" header="0.5118110236220472" footer="0.5118110236220472"/>
  <pageSetup horizontalDpi="360" verticalDpi="360" orientation="landscape" paperSize="9" scale="94" r:id="rId1"/>
  <headerFooter alignWithMargins="0">
    <oddFooter>&amp;CStrona &amp;P</oddFooter>
  </headerFooter>
  <rowBreaks count="2" manualBreakCount="2">
    <brk id="28" max="10" man="1"/>
    <brk id="6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B2" sqref="B2:D2"/>
    </sheetView>
  </sheetViews>
  <sheetFormatPr defaultColWidth="9.00390625" defaultRowHeight="12.75"/>
  <cols>
    <col min="1" max="1" width="4.375" style="0" customWidth="1"/>
    <col min="2" max="2" width="44.75390625" style="0" customWidth="1"/>
    <col min="3" max="3" width="20.375" style="0" customWidth="1"/>
    <col min="4" max="4" width="18.875" style="0" customWidth="1"/>
    <col min="5" max="6" width="27.375" style="0" customWidth="1"/>
  </cols>
  <sheetData>
    <row r="1" ht="12.75" customHeight="1"/>
    <row r="2" spans="2:6" ht="57.75" customHeight="1">
      <c r="B2" s="734" t="s">
        <v>892</v>
      </c>
      <c r="C2" s="734"/>
      <c r="D2" s="734"/>
      <c r="E2" s="29"/>
      <c r="F2" s="29"/>
    </row>
    <row r="3" spans="1:9" ht="15.75">
      <c r="A3" s="744" t="s">
        <v>244</v>
      </c>
      <c r="B3" s="744"/>
      <c r="C3" s="744"/>
      <c r="D3" s="744"/>
      <c r="E3" s="308"/>
      <c r="F3" s="308"/>
      <c r="G3" s="308"/>
      <c r="H3" s="308"/>
      <c r="I3" s="308"/>
    </row>
    <row r="4" spans="1:9" ht="15.75">
      <c r="A4" s="9"/>
      <c r="B4" s="9"/>
      <c r="C4" s="9"/>
      <c r="D4" s="9"/>
      <c r="E4" s="9"/>
      <c r="F4" s="9"/>
      <c r="G4" s="9"/>
      <c r="H4" s="9"/>
      <c r="I4" s="9"/>
    </row>
    <row r="5" ht="13.5" thickBot="1"/>
    <row r="6" spans="1:9" ht="24.75" customHeight="1" thickBot="1">
      <c r="A6" s="737" t="s">
        <v>673</v>
      </c>
      <c r="B6" s="742" t="s">
        <v>674</v>
      </c>
      <c r="C6" s="740" t="s">
        <v>675</v>
      </c>
      <c r="D6" s="395" t="s">
        <v>245</v>
      </c>
      <c r="E6" s="15"/>
      <c r="F6" s="15"/>
      <c r="G6" s="739"/>
      <c r="H6" s="739"/>
      <c r="I6" s="739"/>
    </row>
    <row r="7" spans="1:9" ht="27.75" customHeight="1">
      <c r="A7" s="738"/>
      <c r="B7" s="743"/>
      <c r="C7" s="741"/>
      <c r="D7" s="391" t="s">
        <v>246</v>
      </c>
      <c r="E7" s="15"/>
      <c r="F7" s="15"/>
      <c r="G7" s="739"/>
      <c r="H7" s="739"/>
      <c r="I7" s="739"/>
    </row>
    <row r="8" spans="1:6" ht="12" customHeight="1">
      <c r="A8" s="301">
        <v>1</v>
      </c>
      <c r="B8" s="267">
        <v>2</v>
      </c>
      <c r="C8" s="267">
        <v>3</v>
      </c>
      <c r="D8" s="309">
        <v>4</v>
      </c>
      <c r="E8" s="30"/>
      <c r="F8" s="30"/>
    </row>
    <row r="9" spans="1:6" ht="18" customHeight="1">
      <c r="A9" s="300" t="s">
        <v>728</v>
      </c>
      <c r="B9" s="310" t="s">
        <v>677</v>
      </c>
      <c r="C9" s="310"/>
      <c r="D9" s="392">
        <f>'Z 1'!I168</f>
        <v>55793515</v>
      </c>
      <c r="E9" s="6"/>
      <c r="F9" s="6"/>
    </row>
    <row r="10" spans="1:6" ht="18" customHeight="1">
      <c r="A10" s="300" t="s">
        <v>729</v>
      </c>
      <c r="B10" s="310" t="s">
        <v>679</v>
      </c>
      <c r="C10" s="310"/>
      <c r="D10" s="392">
        <f>'Z 2 '!G690</f>
        <v>60724489</v>
      </c>
      <c r="E10" s="6"/>
      <c r="F10" s="6"/>
    </row>
    <row r="11" spans="1:6" ht="12.75">
      <c r="A11" s="262"/>
      <c r="B11" s="203" t="s">
        <v>247</v>
      </c>
      <c r="C11" s="202"/>
      <c r="D11" s="335"/>
      <c r="E11" s="6"/>
      <c r="F11" s="6"/>
    </row>
    <row r="12" spans="1:6" ht="12.75">
      <c r="A12" s="262"/>
      <c r="B12" s="203" t="s">
        <v>248</v>
      </c>
      <c r="C12" s="202"/>
      <c r="D12" s="335">
        <f>D9-D10</f>
        <v>-4930974</v>
      </c>
      <c r="E12" s="6"/>
      <c r="F12" s="6"/>
    </row>
    <row r="13" spans="1:6" ht="15.75" customHeight="1">
      <c r="A13" s="311" t="s">
        <v>676</v>
      </c>
      <c r="B13" s="312" t="s">
        <v>680</v>
      </c>
      <c r="C13" s="312"/>
      <c r="D13" s="393">
        <f>D14-D24</f>
        <v>4930974</v>
      </c>
      <c r="E13" s="6"/>
      <c r="F13" s="6"/>
    </row>
    <row r="14" spans="1:6" ht="15.75" customHeight="1">
      <c r="A14" s="735" t="s">
        <v>727</v>
      </c>
      <c r="B14" s="736"/>
      <c r="C14" s="310"/>
      <c r="D14" s="336">
        <f>SUM(D15:D23)</f>
        <v>6416668</v>
      </c>
      <c r="E14" s="13"/>
      <c r="F14" s="13"/>
    </row>
    <row r="15" spans="1:6" ht="12.75">
      <c r="A15" s="262" t="s">
        <v>728</v>
      </c>
      <c r="B15" s="203" t="s">
        <v>951</v>
      </c>
      <c r="C15" s="313" t="s">
        <v>252</v>
      </c>
      <c r="D15" s="335">
        <v>0</v>
      </c>
      <c r="E15" s="6"/>
      <c r="F15" s="6"/>
    </row>
    <row r="16" spans="1:6" ht="16.5" customHeight="1">
      <c r="A16" s="262" t="s">
        <v>729</v>
      </c>
      <c r="B16" s="202" t="s">
        <v>730</v>
      </c>
      <c r="C16" s="313" t="s">
        <v>252</v>
      </c>
      <c r="D16" s="335">
        <v>1000000</v>
      </c>
      <c r="E16" s="6"/>
      <c r="F16" s="6"/>
    </row>
    <row r="17" spans="1:6" ht="30" customHeight="1">
      <c r="A17" s="262" t="s">
        <v>731</v>
      </c>
      <c r="B17" s="203" t="s">
        <v>855</v>
      </c>
      <c r="C17" s="313" t="s">
        <v>852</v>
      </c>
      <c r="D17" s="335">
        <v>0</v>
      </c>
      <c r="E17" s="6"/>
      <c r="F17" s="6"/>
    </row>
    <row r="18" spans="1:6" ht="16.5" customHeight="1">
      <c r="A18" s="262" t="s">
        <v>733</v>
      </c>
      <c r="B18" s="202" t="s">
        <v>732</v>
      </c>
      <c r="C18" s="313" t="s">
        <v>251</v>
      </c>
      <c r="D18" s="335">
        <v>0</v>
      </c>
      <c r="E18" s="6"/>
      <c r="F18" s="6"/>
    </row>
    <row r="19" spans="1:6" ht="18" customHeight="1">
      <c r="A19" s="262" t="s">
        <v>735</v>
      </c>
      <c r="B19" s="202" t="s">
        <v>734</v>
      </c>
      <c r="C19" s="313" t="s">
        <v>253</v>
      </c>
      <c r="D19" s="335">
        <v>0</v>
      </c>
      <c r="E19" s="6"/>
      <c r="F19" s="6"/>
    </row>
    <row r="20" spans="1:6" ht="18.75" customHeight="1">
      <c r="A20" s="262" t="s">
        <v>750</v>
      </c>
      <c r="B20" s="203" t="s">
        <v>738</v>
      </c>
      <c r="C20" s="313" t="s">
        <v>254</v>
      </c>
      <c r="D20" s="335">
        <v>0</v>
      </c>
      <c r="E20" s="6"/>
      <c r="F20" s="6"/>
    </row>
    <row r="21" spans="1:6" ht="18.75" customHeight="1">
      <c r="A21" s="262" t="s">
        <v>751</v>
      </c>
      <c r="B21" s="203" t="s">
        <v>255</v>
      </c>
      <c r="C21" s="313" t="s">
        <v>258</v>
      </c>
      <c r="D21" s="335"/>
      <c r="E21" s="6"/>
      <c r="F21" s="6"/>
    </row>
    <row r="22" spans="1:6" ht="18.75" customHeight="1">
      <c r="A22" s="262">
        <v>8</v>
      </c>
      <c r="B22" s="203" t="s">
        <v>256</v>
      </c>
      <c r="C22" s="313" t="s">
        <v>257</v>
      </c>
      <c r="D22" s="335">
        <v>5350000</v>
      </c>
      <c r="E22" s="6"/>
      <c r="F22" s="6"/>
    </row>
    <row r="23" spans="1:6" ht="18.75" customHeight="1">
      <c r="A23" s="262">
        <v>9</v>
      </c>
      <c r="B23" s="203" t="s">
        <v>259</v>
      </c>
      <c r="C23" s="313" t="s">
        <v>260</v>
      </c>
      <c r="D23" s="335">
        <v>66668</v>
      </c>
      <c r="E23" s="6"/>
      <c r="F23" s="6"/>
    </row>
    <row r="24" spans="1:6" ht="15.75" customHeight="1">
      <c r="A24" s="735" t="s">
        <v>741</v>
      </c>
      <c r="B24" s="736"/>
      <c r="C24" s="314"/>
      <c r="D24" s="336">
        <f>D25+D26+D27+D28+D29+D30+D32</f>
        <v>1485694</v>
      </c>
      <c r="E24" s="13"/>
      <c r="F24" s="13"/>
    </row>
    <row r="25" spans="1:6" ht="15.75" customHeight="1">
      <c r="A25" s="262" t="s">
        <v>728</v>
      </c>
      <c r="B25" s="202" t="s">
        <v>742</v>
      </c>
      <c r="C25" s="313" t="s">
        <v>261</v>
      </c>
      <c r="D25" s="335">
        <v>1433694</v>
      </c>
      <c r="E25" s="6"/>
      <c r="F25" s="6"/>
    </row>
    <row r="26" spans="1:6" ht="15.75" customHeight="1">
      <c r="A26" s="262" t="s">
        <v>729</v>
      </c>
      <c r="B26" s="202" t="s">
        <v>262</v>
      </c>
      <c r="C26" s="313" t="s">
        <v>261</v>
      </c>
      <c r="D26" s="335">
        <v>52000</v>
      </c>
      <c r="E26" s="6"/>
      <c r="F26" s="6"/>
    </row>
    <row r="27" spans="1:6" ht="36" customHeight="1">
      <c r="A27" s="262" t="s">
        <v>731</v>
      </c>
      <c r="B27" s="203" t="s">
        <v>492</v>
      </c>
      <c r="C27" s="313" t="s">
        <v>264</v>
      </c>
      <c r="D27" s="335">
        <v>0</v>
      </c>
      <c r="E27" s="6"/>
      <c r="F27" s="6"/>
    </row>
    <row r="28" spans="1:6" ht="18.75" customHeight="1">
      <c r="A28" s="262" t="s">
        <v>733</v>
      </c>
      <c r="B28" s="203" t="s">
        <v>743</v>
      </c>
      <c r="C28" s="313" t="s">
        <v>263</v>
      </c>
      <c r="D28" s="335">
        <v>0</v>
      </c>
      <c r="E28" s="6"/>
      <c r="F28" s="6"/>
    </row>
    <row r="29" spans="1:12" ht="15.75" customHeight="1">
      <c r="A29" s="262" t="s">
        <v>735</v>
      </c>
      <c r="B29" s="202" t="s">
        <v>744</v>
      </c>
      <c r="C29" s="313" t="s">
        <v>265</v>
      </c>
      <c r="D29" s="335">
        <v>0</v>
      </c>
      <c r="E29" s="6"/>
      <c r="F29" s="6"/>
      <c r="L29" s="6"/>
    </row>
    <row r="30" spans="1:6" ht="15.75" customHeight="1">
      <c r="A30" s="262" t="s">
        <v>750</v>
      </c>
      <c r="B30" s="202" t="s">
        <v>745</v>
      </c>
      <c r="C30" s="313" t="s">
        <v>266</v>
      </c>
      <c r="D30" s="335">
        <v>0</v>
      </c>
      <c r="E30" s="6"/>
      <c r="F30" s="6"/>
    </row>
    <row r="31" spans="1:6" ht="15.75" customHeight="1">
      <c r="A31" s="315" t="s">
        <v>751</v>
      </c>
      <c r="B31" s="316" t="s">
        <v>267</v>
      </c>
      <c r="C31" s="313" t="s">
        <v>269</v>
      </c>
      <c r="D31" s="394"/>
      <c r="E31" s="6"/>
      <c r="F31" s="6"/>
    </row>
    <row r="32" spans="1:6" ht="15.75" customHeight="1" thickBot="1">
      <c r="A32" s="317" t="s">
        <v>739</v>
      </c>
      <c r="B32" s="318" t="s">
        <v>746</v>
      </c>
      <c r="C32" s="319" t="s">
        <v>268</v>
      </c>
      <c r="D32" s="337">
        <v>0</v>
      </c>
      <c r="E32" s="6"/>
      <c r="F32" s="6"/>
    </row>
    <row r="33" ht="30" customHeight="1"/>
    <row r="34" ht="16.5" customHeight="1">
      <c r="C34" s="17"/>
    </row>
    <row r="35" ht="8.25" customHeight="1"/>
    <row r="36" ht="19.5" customHeight="1">
      <c r="C36" s="17"/>
    </row>
  </sheetData>
  <mergeCells count="8">
    <mergeCell ref="G6:I7"/>
    <mergeCell ref="C6:C7"/>
    <mergeCell ref="B6:B7"/>
    <mergeCell ref="A3:D3"/>
    <mergeCell ref="B2:D2"/>
    <mergeCell ref="A14:B14"/>
    <mergeCell ref="A24:B24"/>
    <mergeCell ref="A6:A7"/>
  </mergeCells>
  <printOptions/>
  <pageMargins left="0.984251968503937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5"/>
  <sheetViews>
    <sheetView workbookViewId="0" topLeftCell="A1">
      <selection activeCell="G2" sqref="G2:K2"/>
    </sheetView>
  </sheetViews>
  <sheetFormatPr defaultColWidth="9.00390625" defaultRowHeight="12.75"/>
  <cols>
    <col min="1" max="1" width="5.375" style="0" customWidth="1"/>
    <col min="2" max="2" width="27.875" style="0" customWidth="1"/>
    <col min="3" max="3" width="12.00390625" style="0" customWidth="1"/>
    <col min="4" max="5" width="10.25390625" style="0" customWidth="1"/>
    <col min="6" max="6" width="12.375" style="0" customWidth="1"/>
    <col min="7" max="7" width="11.375" style="0" customWidth="1"/>
    <col min="8" max="8" width="10.25390625" style="0" customWidth="1"/>
    <col min="9" max="9" width="11.25390625" style="0" customWidth="1"/>
    <col min="10" max="10" width="14.625" style="0" customWidth="1"/>
    <col min="11" max="11" width="15.25390625" style="0" customWidth="1"/>
  </cols>
  <sheetData>
    <row r="2" spans="7:14" ht="12.75">
      <c r="G2" s="715" t="s">
        <v>893</v>
      </c>
      <c r="H2" s="715"/>
      <c r="I2" s="715"/>
      <c r="J2" s="715"/>
      <c r="K2" s="715"/>
      <c r="L2" s="270"/>
      <c r="M2" s="270"/>
      <c r="N2" s="270"/>
    </row>
    <row r="4" spans="1:15" ht="28.5" customHeight="1">
      <c r="A4" s="754" t="s">
        <v>274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</row>
    <row r="5" ht="25.5" customHeight="1" thickBot="1"/>
    <row r="6" spans="1:11" ht="19.5" customHeight="1">
      <c r="A6" s="755" t="s">
        <v>97</v>
      </c>
      <c r="B6" s="750" t="s">
        <v>869</v>
      </c>
      <c r="C6" s="749" t="s">
        <v>98</v>
      </c>
      <c r="D6" s="750" t="s">
        <v>870</v>
      </c>
      <c r="E6" s="750"/>
      <c r="F6" s="750"/>
      <c r="G6" s="750"/>
      <c r="H6" s="750" t="s">
        <v>616</v>
      </c>
      <c r="I6" s="750"/>
      <c r="J6" s="749" t="s">
        <v>99</v>
      </c>
      <c r="K6" s="758" t="s">
        <v>275</v>
      </c>
    </row>
    <row r="7" spans="1:11" ht="12.75">
      <c r="A7" s="756"/>
      <c r="B7" s="747"/>
      <c r="C7" s="748"/>
      <c r="D7" s="751" t="s">
        <v>111</v>
      </c>
      <c r="E7" s="747" t="s">
        <v>671</v>
      </c>
      <c r="F7" s="747"/>
      <c r="G7" s="747"/>
      <c r="H7" s="747" t="s">
        <v>111</v>
      </c>
      <c r="I7" s="748" t="s">
        <v>114</v>
      </c>
      <c r="J7" s="748"/>
      <c r="K7" s="759"/>
    </row>
    <row r="8" spans="1:11" ht="12.75">
      <c r="A8" s="756"/>
      <c r="B8" s="747"/>
      <c r="C8" s="748"/>
      <c r="D8" s="752"/>
      <c r="E8" s="748" t="s">
        <v>112</v>
      </c>
      <c r="F8" s="747" t="s">
        <v>671</v>
      </c>
      <c r="G8" s="747"/>
      <c r="H8" s="747"/>
      <c r="I8" s="748"/>
      <c r="J8" s="748"/>
      <c r="K8" s="759"/>
    </row>
    <row r="9" spans="1:11" ht="18.75" customHeight="1">
      <c r="A9" s="757"/>
      <c r="B9" s="747"/>
      <c r="C9" s="748"/>
      <c r="D9" s="753"/>
      <c r="E9" s="748"/>
      <c r="F9" s="321" t="s">
        <v>115</v>
      </c>
      <c r="G9" s="320" t="s">
        <v>113</v>
      </c>
      <c r="H9" s="747"/>
      <c r="I9" s="748"/>
      <c r="J9" s="748"/>
      <c r="K9" s="759"/>
    </row>
    <row r="10" spans="1:11" ht="12.75">
      <c r="A10" s="274" t="s">
        <v>728</v>
      </c>
      <c r="B10" s="271" t="s">
        <v>729</v>
      </c>
      <c r="C10" s="271" t="s">
        <v>731</v>
      </c>
      <c r="D10" s="271" t="s">
        <v>733</v>
      </c>
      <c r="E10" s="271" t="s">
        <v>735</v>
      </c>
      <c r="F10" s="271" t="s">
        <v>750</v>
      </c>
      <c r="G10" s="271" t="s">
        <v>751</v>
      </c>
      <c r="H10" s="271" t="s">
        <v>739</v>
      </c>
      <c r="I10" s="271" t="s">
        <v>790</v>
      </c>
      <c r="J10" s="271" t="s">
        <v>784</v>
      </c>
      <c r="K10" s="275" t="s">
        <v>952</v>
      </c>
    </row>
    <row r="11" spans="1:11" ht="18" customHeight="1">
      <c r="A11" s="276" t="s">
        <v>676</v>
      </c>
      <c r="B11" s="325" t="s">
        <v>116</v>
      </c>
      <c r="C11" s="326">
        <f aca="true" t="shared" si="0" ref="C11:K11">C13</f>
        <v>38954</v>
      </c>
      <c r="D11" s="326">
        <f t="shared" si="0"/>
        <v>572703</v>
      </c>
      <c r="E11" s="326">
        <f t="shared" si="0"/>
        <v>87000</v>
      </c>
      <c r="F11" s="326">
        <f t="shared" si="0"/>
        <v>87000</v>
      </c>
      <c r="G11" s="326">
        <f t="shared" si="0"/>
        <v>0</v>
      </c>
      <c r="H11" s="326">
        <f t="shared" si="0"/>
        <v>572703</v>
      </c>
      <c r="I11" s="326">
        <f t="shared" si="0"/>
        <v>0</v>
      </c>
      <c r="J11" s="326">
        <f t="shared" si="0"/>
        <v>38954</v>
      </c>
      <c r="K11" s="327">
        <f t="shared" si="0"/>
        <v>0</v>
      </c>
    </row>
    <row r="12" spans="1:11" ht="15" customHeight="1">
      <c r="A12" s="170"/>
      <c r="B12" s="322" t="s">
        <v>599</v>
      </c>
      <c r="C12" s="323"/>
      <c r="D12" s="323"/>
      <c r="E12" s="323"/>
      <c r="F12" s="323"/>
      <c r="G12" s="323"/>
      <c r="H12" s="323"/>
      <c r="I12" s="323"/>
      <c r="J12" s="323"/>
      <c r="K12" s="324"/>
    </row>
    <row r="13" spans="1:11" ht="45.75" customHeight="1">
      <c r="A13" s="170"/>
      <c r="B13" s="47" t="s">
        <v>117</v>
      </c>
      <c r="C13" s="323">
        <v>38954</v>
      </c>
      <c r="D13" s="323">
        <v>572703</v>
      </c>
      <c r="E13" s="323">
        <v>87000</v>
      </c>
      <c r="F13" s="323">
        <v>87000</v>
      </c>
      <c r="G13" s="323"/>
      <c r="H13" s="323">
        <v>572703</v>
      </c>
      <c r="I13" s="323"/>
      <c r="J13" s="323">
        <f>C13+D13-H13</f>
        <v>38954</v>
      </c>
      <c r="K13" s="324">
        <v>0</v>
      </c>
    </row>
    <row r="14" spans="1:11" ht="30" customHeight="1">
      <c r="A14" s="276" t="s">
        <v>678</v>
      </c>
      <c r="B14" s="328" t="s">
        <v>118</v>
      </c>
      <c r="C14" s="326">
        <f aca="true" t="shared" si="1" ref="C14:K14">C16+C17+C18+C19+C20</f>
        <v>0</v>
      </c>
      <c r="D14" s="326">
        <f t="shared" si="1"/>
        <v>377010</v>
      </c>
      <c r="E14" s="326">
        <f t="shared" si="1"/>
        <v>0</v>
      </c>
      <c r="F14" s="326">
        <f t="shared" si="1"/>
        <v>0</v>
      </c>
      <c r="G14" s="326">
        <f t="shared" si="1"/>
        <v>0</v>
      </c>
      <c r="H14" s="326">
        <f t="shared" si="1"/>
        <v>377010</v>
      </c>
      <c r="I14" s="326">
        <f t="shared" si="1"/>
        <v>0</v>
      </c>
      <c r="J14" s="326">
        <f t="shared" si="1"/>
        <v>0</v>
      </c>
      <c r="K14" s="327">
        <f t="shared" si="1"/>
        <v>0</v>
      </c>
    </row>
    <row r="15" spans="1:11" ht="12.75">
      <c r="A15" s="170"/>
      <c r="B15" s="251" t="s">
        <v>599</v>
      </c>
      <c r="C15" s="273"/>
      <c r="D15" s="273"/>
      <c r="E15" s="273"/>
      <c r="F15" s="273"/>
      <c r="G15" s="273"/>
      <c r="H15" s="273"/>
      <c r="I15" s="273"/>
      <c r="J15" s="273">
        <f aca="true" t="shared" si="2" ref="J15:J20">C15+D15-H15</f>
        <v>0</v>
      </c>
      <c r="K15" s="171"/>
    </row>
    <row r="16" spans="1:11" ht="22.5">
      <c r="A16" s="170"/>
      <c r="B16" s="47" t="s">
        <v>119</v>
      </c>
      <c r="C16" s="323">
        <v>0</v>
      </c>
      <c r="D16" s="323">
        <v>97620</v>
      </c>
      <c r="E16" s="323"/>
      <c r="F16" s="323"/>
      <c r="G16" s="323"/>
      <c r="H16" s="323">
        <v>97620</v>
      </c>
      <c r="I16" s="323"/>
      <c r="J16" s="323">
        <f t="shared" si="2"/>
        <v>0</v>
      </c>
      <c r="K16" s="324"/>
    </row>
    <row r="17" spans="1:11" ht="22.5">
      <c r="A17" s="170"/>
      <c r="B17" s="47" t="s">
        <v>120</v>
      </c>
      <c r="C17" s="323">
        <v>0</v>
      </c>
      <c r="D17" s="323">
        <v>136820</v>
      </c>
      <c r="E17" s="323"/>
      <c r="F17" s="323"/>
      <c r="G17" s="323"/>
      <c r="H17" s="323">
        <v>136820</v>
      </c>
      <c r="I17" s="323"/>
      <c r="J17" s="323">
        <f t="shared" si="2"/>
        <v>0</v>
      </c>
      <c r="K17" s="324"/>
    </row>
    <row r="18" spans="1:11" ht="27" customHeight="1">
      <c r="A18" s="170"/>
      <c r="B18" s="47" t="s">
        <v>121</v>
      </c>
      <c r="C18" s="323">
        <v>0</v>
      </c>
      <c r="D18" s="323">
        <v>9520</v>
      </c>
      <c r="E18" s="323"/>
      <c r="F18" s="323"/>
      <c r="G18" s="323"/>
      <c r="H18" s="323">
        <v>9520</v>
      </c>
      <c r="I18" s="323"/>
      <c r="J18" s="323">
        <f t="shared" si="2"/>
        <v>0</v>
      </c>
      <c r="K18" s="324"/>
    </row>
    <row r="19" spans="1:11" ht="22.5">
      <c r="A19" s="170"/>
      <c r="B19" s="47" t="s">
        <v>122</v>
      </c>
      <c r="C19" s="323">
        <v>0</v>
      </c>
      <c r="D19" s="323">
        <v>8050</v>
      </c>
      <c r="E19" s="323"/>
      <c r="F19" s="323"/>
      <c r="G19" s="323"/>
      <c r="H19" s="323">
        <v>8050</v>
      </c>
      <c r="I19" s="323"/>
      <c r="J19" s="323">
        <f t="shared" si="2"/>
        <v>0</v>
      </c>
      <c r="K19" s="324"/>
    </row>
    <row r="20" spans="1:11" ht="22.5" customHeight="1" thickBot="1">
      <c r="A20" s="277"/>
      <c r="B20" s="329" t="s">
        <v>124</v>
      </c>
      <c r="C20" s="330">
        <v>0</v>
      </c>
      <c r="D20" s="330">
        <v>125000</v>
      </c>
      <c r="E20" s="330"/>
      <c r="F20" s="330"/>
      <c r="G20" s="330"/>
      <c r="H20" s="330">
        <v>125000</v>
      </c>
      <c r="I20" s="330"/>
      <c r="J20" s="330">
        <f t="shared" si="2"/>
        <v>0</v>
      </c>
      <c r="K20" s="331"/>
    </row>
    <row r="21" spans="1:11" ht="27.75" customHeight="1" thickBot="1">
      <c r="A21" s="745" t="s">
        <v>598</v>
      </c>
      <c r="B21" s="746"/>
      <c r="C21" s="332">
        <f aca="true" t="shared" si="3" ref="C21:K21">C11+C14</f>
        <v>38954</v>
      </c>
      <c r="D21" s="332">
        <f t="shared" si="3"/>
        <v>949713</v>
      </c>
      <c r="E21" s="332">
        <f t="shared" si="3"/>
        <v>87000</v>
      </c>
      <c r="F21" s="332">
        <f t="shared" si="3"/>
        <v>87000</v>
      </c>
      <c r="G21" s="332">
        <f t="shared" si="3"/>
        <v>0</v>
      </c>
      <c r="H21" s="332">
        <f t="shared" si="3"/>
        <v>949713</v>
      </c>
      <c r="I21" s="332">
        <f t="shared" si="3"/>
        <v>0</v>
      </c>
      <c r="J21" s="332">
        <f t="shared" si="3"/>
        <v>38954</v>
      </c>
      <c r="K21" s="333">
        <f t="shared" si="3"/>
        <v>0</v>
      </c>
    </row>
    <row r="22" spans="3:11" ht="12.75">
      <c r="C22" s="272"/>
      <c r="D22" s="272"/>
      <c r="E22" s="272"/>
      <c r="F22" s="272"/>
      <c r="G22" s="272"/>
      <c r="H22" s="272"/>
      <c r="I22" s="272"/>
      <c r="J22" s="272"/>
      <c r="K22" s="272"/>
    </row>
    <row r="23" spans="8:10" ht="12.75">
      <c r="H23" s="715"/>
      <c r="I23" s="715"/>
      <c r="J23" s="715"/>
    </row>
    <row r="24" spans="8:10" ht="12.75">
      <c r="H24" s="138"/>
      <c r="I24" s="138"/>
      <c r="J24" s="138"/>
    </row>
    <row r="25" spans="8:10" ht="12.75">
      <c r="H25" s="715"/>
      <c r="I25" s="715"/>
      <c r="J25" s="715"/>
    </row>
  </sheetData>
  <mergeCells count="18">
    <mergeCell ref="G2:K2"/>
    <mergeCell ref="F8:G8"/>
    <mergeCell ref="A4:O4"/>
    <mergeCell ref="D6:G6"/>
    <mergeCell ref="H6:I6"/>
    <mergeCell ref="A6:A9"/>
    <mergeCell ref="J6:J9"/>
    <mergeCell ref="K6:K9"/>
    <mergeCell ref="A21:B21"/>
    <mergeCell ref="H23:J23"/>
    <mergeCell ref="H25:J25"/>
    <mergeCell ref="H7:H9"/>
    <mergeCell ref="I7:I9"/>
    <mergeCell ref="C6:C9"/>
    <mergeCell ref="B6:B9"/>
    <mergeCell ref="D7:D9"/>
    <mergeCell ref="E7:G7"/>
    <mergeCell ref="E8:E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2010-09-16T09:08:05Z</cp:lastPrinted>
  <dcterms:created xsi:type="dcterms:W3CDTF">2002-03-22T09:59:04Z</dcterms:created>
  <dcterms:modified xsi:type="dcterms:W3CDTF">2010-09-28T13:17:32Z</dcterms:modified>
  <cp:category/>
  <cp:version/>
  <cp:contentType/>
  <cp:contentStatus/>
</cp:coreProperties>
</file>