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3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 5 " sheetId="7" r:id="rId7"/>
    <sheet name="Z6 " sheetId="8" r:id="rId8"/>
    <sheet name="Z7" sheetId="9" r:id="rId9"/>
    <sheet name="Z8" sheetId="10" r:id="rId10"/>
    <sheet name="Z9" sheetId="11" r:id="rId11"/>
    <sheet name="z10" sheetId="12" r:id="rId12"/>
    <sheet name="Z11" sheetId="13" r:id="rId13"/>
    <sheet name="Z11a" sheetId="14" r:id="rId14"/>
  </sheets>
  <definedNames>
    <definedName name="_xlnm.Print_Area" localSheetId="0">'Z 1'!$A$2:$K$174</definedName>
    <definedName name="_xlnm.Print_Area" localSheetId="1">'Z 2 '!$A$1:$Q$662</definedName>
    <definedName name="_xlnm.Print_Area" localSheetId="6">'Z 5 '!$A$1:$L$140</definedName>
    <definedName name="_xlnm.Print_Area" localSheetId="11">'z10'!$A$1:$C$42</definedName>
    <definedName name="_xlnm.Print_Area" localSheetId="12">'Z11'!$A$1:$R$30</definedName>
    <definedName name="_xlnm.Print_Area" localSheetId="2">'Z3'!$A$1:$P$36</definedName>
    <definedName name="_xlnm.Print_Area" localSheetId="3">'z3a'!$A$1:$N$40</definedName>
    <definedName name="_xlnm.Print_Area" localSheetId="4">'z3b'!$A$1:$F$20</definedName>
    <definedName name="_xlnm.Print_Area" localSheetId="5">'Z4'!$A$1:$P$446</definedName>
    <definedName name="_xlnm.Print_Area" localSheetId="7">'Z6 '!$A$1:$K$74</definedName>
    <definedName name="_xlnm.Print_Area" localSheetId="8">'Z7'!$A$1:$D$36</definedName>
    <definedName name="_xlnm.Print_Area" localSheetId="9">'Z8'!$A$1:$H$35</definedName>
    <definedName name="_xlnm.Print_Area" localSheetId="10">'Z9'!$A$1:$K$25</definedName>
    <definedName name="_xlnm.Print_Titles" localSheetId="0">'Z 1'!$5:$7</definedName>
    <definedName name="_xlnm.Print_Titles" localSheetId="1">'Z 2 '!$3:$7</definedName>
    <definedName name="_xlnm.Print_Titles" localSheetId="6">'Z 5 '!$7:$10</definedName>
    <definedName name="_xlnm.Print_Titles" localSheetId="2">'Z3'!$4:$7</definedName>
    <definedName name="_xlnm.Print_Titles" localSheetId="5">'Z4'!$4:$10</definedName>
    <definedName name="_xlnm.Print_Titles" localSheetId="7">'Z6 '!$4:$7</definedName>
  </definedNames>
  <calcPr fullCalcOnLoad="1"/>
</workbook>
</file>

<file path=xl/sharedStrings.xml><?xml version="1.0" encoding="utf-8"?>
<sst xmlns="http://schemas.openxmlformats.org/spreadsheetml/2006/main" count="3303" uniqueCount="1018">
  <si>
    <t xml:space="preserve">                                                                                       </t>
  </si>
  <si>
    <t>§ 4360 - zakup rozmów telefon. telefonii komórkowej</t>
  </si>
  <si>
    <t>2.3</t>
  </si>
  <si>
    <t>Priorytet 9: Polityka regionalna i działania transgraniczne</t>
  </si>
  <si>
    <t>Tytuł projektu: Wirtualny przewodnik po krainie EGO</t>
  </si>
  <si>
    <t>Dotacja przedmiotowaz budżetu dla gospodarstwa pomocniczego</t>
  </si>
  <si>
    <t>6430</t>
  </si>
  <si>
    <t xml:space="preserve">dotacje celowe otrzymane z budżetu państwa na  realizację inwestycji i zakupów inwestycyjnych własnych powiatu </t>
  </si>
  <si>
    <t>§ 2960 - Przelewy redystrybucyjne</t>
  </si>
  <si>
    <t>"Przebudowa i rozbudowa drogi powiatowej nr 1901 N na odcinku Giże - Dudki - Gąski (odcinek Giże- Dudki) od km 1+670 do km 3+170 oraz przebudowa drogi powiatowej              nr 1826 N Kukowo -  Zajdy - Dudki od km 4+580 do km 7+760,8"</t>
  </si>
  <si>
    <t>Przebudowa drogi powiatowej Nr 1826 N Olecko Małe  - droga krajowa                                         nr 65 w zakresie dokumentacji projektowej</t>
  </si>
  <si>
    <t>Przebudowa ulic w mieście Olecko: Grunwaldzka, Kościuszki,                                                       Plac Zamkowy, Zamkowa, Mazurska, Norwida, Dąbrowskiej</t>
  </si>
  <si>
    <t>Przebudowa drogi powiatowej Nr 1899 N Olecko - Krupin- Szczecinki                                                                            III etap w zakresie dokumentacji projektowej</t>
  </si>
  <si>
    <t>750, 75075</t>
  </si>
  <si>
    <t>Rodzaj zadłużenia</t>
  </si>
  <si>
    <t>Składki na Fundusz Pracy</t>
  </si>
  <si>
    <t>Pozostałe opłaty i składki</t>
  </si>
  <si>
    <t>Zakup akcesoriów komp.</t>
  </si>
  <si>
    <t>2. Dotacje ze źródeł zagranicznych</t>
  </si>
  <si>
    <t>6300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</si>
  <si>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</si>
  <si>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</si>
  <si>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</si>
  <si>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</si>
  <si>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</si>
  <si>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</si>
  <si>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</si>
  <si>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</si>
  <si>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</si>
  <si>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</si>
  <si>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</si>
  <si>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</si>
  <si>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</si>
  <si>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80197</t>
  </si>
  <si>
    <t>Gospodarstwo Pomocnicze</t>
  </si>
  <si>
    <t>4160</t>
  </si>
  <si>
    <t>Pokrycie przejętych zobowiązań po likwidowanym SPZOZ</t>
  </si>
  <si>
    <t>85395</t>
  </si>
  <si>
    <t>85446</t>
  </si>
  <si>
    <t>3. Subwencje</t>
  </si>
  <si>
    <t>4. Dochody własne</t>
  </si>
  <si>
    <t>wpływy z tytułu pomocy finansowej udzielanej między j.s.t. na dofinansowanie własnych zadań bieżących</t>
  </si>
  <si>
    <t>0590</t>
  </si>
  <si>
    <t>wpływy z opłat za koncesje i licencje</t>
  </si>
  <si>
    <t xml:space="preserve">wpływy z tytułu pomocy finansowej udzielanej między j.s.t.na dofinansowanie własnych zadań inwestycyjnych </t>
  </si>
  <si>
    <t>Stołówki szkolne</t>
  </si>
  <si>
    <t>12.</t>
  </si>
  <si>
    <t>2008</t>
  </si>
  <si>
    <t>Zmiany</t>
  </si>
  <si>
    <t>Zmniejszenie</t>
  </si>
  <si>
    <t>Plan po zmnianach na 2010 rok</t>
  </si>
  <si>
    <t>dotacje rozwojowe oraz środki na finansowanie Wspólnej Polityki Rolnej</t>
  </si>
  <si>
    <t>6260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</si>
  <si>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</si>
  <si>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</si>
  <si>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</si>
  <si>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</si>
  <si>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</si>
  <si>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</si>
  <si>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</si>
  <si>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</si>
  <si>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</si>
  <si>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</si>
  <si>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</si>
  <si>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</si>
  <si>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</si>
  <si>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</si>
  <si>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</si>
  <si>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</si>
  <si>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</si>
  <si>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</si>
  <si>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</si>
  <si>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</si>
  <si>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</si>
  <si>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</si>
  <si>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</si>
  <si>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</si>
  <si>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</si>
  <si>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</si>
  <si>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</si>
  <si>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</si>
  <si>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</si>
  <si>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</si>
  <si>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</si>
  <si>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</si>
  <si>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</si>
  <si>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</si>
  <si>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</si>
  <si>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</si>
  <si>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</si>
  <si>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</si>
  <si>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</si>
  <si>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</si>
  <si>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</si>
  <si>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Priorytet: IX Rozwój wykształcenia i kompetencji w regionach</t>
  </si>
  <si>
    <t>Działanie 9.5 Oddolne inicjatywy edukacyjne na obszarach wiejskich</t>
  </si>
  <si>
    <t>Tytuł projektu: Podaruj sobie zdrowe życie - realizowany przez Starostwo Powiatowe  w Olecku</t>
  </si>
  <si>
    <t>Poddziałanie  3.2.1 Infrastruktura ochrony zdrowia - realizowany przez Starostwo Powiatowe</t>
  </si>
  <si>
    <t xml:space="preserve">Działanie 3.2  Wysoki poziom zabezpieczenia i dostępności medycznej i opiekuńczej </t>
  </si>
  <si>
    <t>Norweski Mechanizm Finansowy - realizowany przez Starostwo Powiatowe w Olecku</t>
  </si>
  <si>
    <t>Regionalny Program Operacyjny Warmia i Mazury 2007-2013 -  Starostwo Powiatowe w Olecku</t>
  </si>
  <si>
    <t>Poddziałanie 6.1.2 Wsparcie powiatowych i wojewódzkich urzędów pracy w realizacji zadań na rzecz aktywności zawodowej osób bezrobotnych w regionie "Kompetentny pracownik" realizowany przez Powiatowy Urząd Pracy  w Olecku</t>
  </si>
  <si>
    <t>Działanie 6.1 Poprawa dostępu do zatrudnienia oraz wspieranie katywności zawodowej w regionie</t>
  </si>
  <si>
    <t>2.15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</si>
  <si>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</si>
  <si>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</si>
  <si>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</si>
  <si>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</si>
  <si>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</si>
  <si>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</si>
  <si>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</si>
  <si>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</si>
  <si>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</si>
  <si>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</si>
  <si>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</si>
  <si>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</si>
  <si>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</si>
  <si>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</si>
  <si>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</si>
  <si>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2310</t>
  </si>
  <si>
    <t>75019</t>
  </si>
  <si>
    <t xml:space="preserve">"Przebudowa drogi powiatowej nr 1913 N "Cimochy - Cimoszki" </t>
  </si>
  <si>
    <t>Przebudowa  ulicy Syrokomli w Olecku</t>
  </si>
  <si>
    <t>Zakup ciągnika specjalistycznego LAMBORGHINI R 3.110 wraz z osprzętem</t>
  </si>
  <si>
    <t>"Adaptacja pomieszczeń internatu na poradnię Psychologiczno-Pedagogiczną w Olecku "</t>
  </si>
  <si>
    <t>Poradnia Psychologiczno-Pedagogiczna w Olecku</t>
  </si>
  <si>
    <t>"Przebudowa drogi Nr 1857 N (dr.woj.nr 655)- Orłowo - Wronki - Połom - Straduny (dr.kraj.Nr 65)              I etap na odcinku od km 15+200,14 do km 17+000,090 długości 1,79986 km"</t>
  </si>
  <si>
    <t>Powiatowy Urząd Pracy w Olecku</t>
  </si>
  <si>
    <t>"Adaptacja nieużytkowanego poddasza budynku Powiatowego Urzędu Pracy na utworzenie Centrum Aktywacji Zawodowej"</t>
  </si>
  <si>
    <t>"Przebudowa drogi powiatowej          Nr 1940 N na odcinku droga krajowa nr 65 Zatyki - Kijewo"</t>
  </si>
  <si>
    <t>Rady powiatów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</si>
  <si>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</si>
  <si>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</si>
  <si>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</si>
  <si>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</si>
  <si>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</si>
  <si>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</si>
  <si>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</si>
  <si>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</si>
  <si>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</si>
  <si>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</si>
  <si>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</si>
  <si>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Adaptacja pomioeszczeń "w starej części szpitala" na oddział wewnętrzny z pododdziałem kardiologicznym wraz z kaplicą</t>
  </si>
  <si>
    <t>Dotacje celowe na pomoc finansową udzielaną między jst.na dofinansowanie bieżących zadań własnych</t>
  </si>
  <si>
    <t xml:space="preserve">Odsetki  od krajowych pożyczek i kredytów </t>
  </si>
  <si>
    <t>Składki na ubezpieczenie zdrowotne</t>
  </si>
  <si>
    <t>Dotacje celowe przekazane gminie na zadania bieżące realizowane na podstawie porozumień z j.s.t.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</si>
  <si>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</si>
  <si>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</si>
  <si>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</si>
  <si>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</si>
  <si>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</si>
  <si>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</si>
  <si>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</si>
  <si>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</si>
  <si>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</si>
  <si>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</si>
  <si>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</si>
  <si>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</si>
  <si>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</si>
  <si>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</si>
  <si>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</si>
  <si>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</si>
  <si>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</si>
  <si>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</si>
  <si>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</si>
  <si>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</si>
  <si>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</si>
  <si>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</si>
  <si>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</si>
  <si>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</si>
  <si>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</si>
  <si>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</si>
  <si>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</si>
  <si>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</si>
  <si>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</si>
  <si>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</si>
  <si>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</si>
  <si>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</si>
  <si>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</si>
  <si>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</si>
  <si>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</si>
  <si>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</si>
  <si>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</si>
  <si>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</si>
  <si>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</si>
  <si>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</si>
  <si>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</si>
  <si>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</si>
  <si>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</si>
  <si>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</si>
  <si>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</si>
  <si>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</si>
  <si>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</si>
  <si>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</si>
  <si>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</si>
  <si>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</si>
  <si>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</si>
  <si>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4140</t>
  </si>
  <si>
    <t>Wydatki na obsługę długu</t>
  </si>
  <si>
    <t>Wynagrodzenia</t>
  </si>
  <si>
    <t xml:space="preserve">Łączne koszty finansowe </t>
  </si>
  <si>
    <r>
      <t xml:space="preserve">Załącznik Nr 1 do Uchwały Rady Powiatu w Olecku </t>
    </r>
    <r>
      <rPr>
        <b/>
        <sz val="8"/>
        <rFont val="Arial CE"/>
        <family val="0"/>
      </rPr>
      <t xml:space="preserve">Nr XXXV/214/10 </t>
    </r>
    <r>
      <rPr>
        <sz val="8"/>
        <rFont val="Arial CE"/>
        <family val="0"/>
      </rPr>
      <t>z dnia 25 marca 2010 r.</t>
    </r>
  </si>
  <si>
    <r>
      <t xml:space="preserve">Załącznik nr 2 do Uchwały Rady Powiatu w Olecku Nr </t>
    </r>
    <r>
      <rPr>
        <b/>
        <sz val="7"/>
        <rFont val="Arial CE"/>
        <family val="0"/>
      </rPr>
      <t xml:space="preserve"> XXXV/214/10 </t>
    </r>
    <r>
      <rPr>
        <sz val="7"/>
        <rFont val="Arial CE"/>
        <family val="2"/>
      </rPr>
      <t>z dnia 25 marca 2010 roku</t>
    </r>
  </si>
  <si>
    <r>
      <t xml:space="preserve">Załącznik nr 3 do Uchwały Rady Powiatu w Olecku </t>
    </r>
    <r>
      <rPr>
        <b/>
        <sz val="7"/>
        <rFont val="Arial CE"/>
        <family val="0"/>
      </rPr>
      <t>Nr XXXV/214/10</t>
    </r>
    <r>
      <rPr>
        <sz val="7"/>
        <rFont val="Arial CE"/>
        <family val="2"/>
      </rPr>
      <t xml:space="preserve"> z dnia 25 marca 2010 roku</t>
    </r>
  </si>
  <si>
    <r>
      <t xml:space="preserve">Załącznik nr 3a do Uchwały Rady Powiatu w Olecku Nr </t>
    </r>
    <r>
      <rPr>
        <b/>
        <sz val="7"/>
        <rFont val="Arial CE"/>
        <family val="0"/>
      </rPr>
      <t xml:space="preserve">XXXV/214/10 </t>
    </r>
    <r>
      <rPr>
        <sz val="7"/>
        <rFont val="Arial CE"/>
        <family val="2"/>
      </rPr>
      <t>z dnia 25 marca 2010 roku</t>
    </r>
  </si>
  <si>
    <r>
      <t xml:space="preserve"> Załącznik nr 3b  do Uchwały Rady Powiatu w Olecku  </t>
    </r>
    <r>
      <rPr>
        <b/>
        <sz val="8"/>
        <rFont val="Arial CE"/>
        <family val="0"/>
      </rPr>
      <t>Nr XXXV/214/10</t>
    </r>
    <r>
      <rPr>
        <sz val="8"/>
        <rFont val="Arial CE"/>
        <family val="2"/>
      </rPr>
      <t xml:space="preserve"> z dnia 25 marca 2010 r.</t>
    </r>
  </si>
  <si>
    <r>
      <t xml:space="preserve">Załącznik nr 4 do Uchwały Rady Powiatu w Olecku </t>
    </r>
    <r>
      <rPr>
        <b/>
        <sz val="8"/>
        <rFont val="Arial CE"/>
        <family val="0"/>
      </rPr>
      <t xml:space="preserve">Nr XXXV/214/10 </t>
    </r>
    <r>
      <rPr>
        <sz val="8"/>
        <rFont val="Arial CE"/>
        <family val="0"/>
      </rPr>
      <t>z dnia 25 marca 2010 roku</t>
    </r>
  </si>
  <si>
    <r>
      <t xml:space="preserve">Załącznik nr 5 do Uchwały Rady Powiatu w Olecku </t>
    </r>
    <r>
      <rPr>
        <b/>
        <sz val="8"/>
        <rFont val="Arial CE"/>
        <family val="0"/>
      </rPr>
      <t>Nr XXXV/214/10</t>
    </r>
    <r>
      <rPr>
        <sz val="8"/>
        <rFont val="Arial CE"/>
        <family val="0"/>
      </rPr>
      <t xml:space="preserve">  z dnia 25 marca 2010 roku</t>
    </r>
  </si>
  <si>
    <r>
      <t xml:space="preserve">Załącznik nr 6 do uchwały Rady Powiatu w Olecku </t>
    </r>
    <r>
      <rPr>
        <b/>
        <sz val="8"/>
        <rFont val="Arial CE"/>
        <family val="0"/>
      </rPr>
      <t xml:space="preserve">Nr XXXV/214/10 </t>
    </r>
    <r>
      <rPr>
        <sz val="8"/>
        <rFont val="Arial CE"/>
        <family val="2"/>
      </rPr>
      <t xml:space="preserve"> z dnia 25 marca 2010 roku</t>
    </r>
  </si>
  <si>
    <r>
      <t>Załącznik Nr 7 do Uchwały Rady Powiatu w Olecku</t>
    </r>
    <r>
      <rPr>
        <b/>
        <sz val="8"/>
        <rFont val="Arial CE"/>
        <family val="0"/>
      </rPr>
      <t xml:space="preserve"> Nr XXXV/214/10  </t>
    </r>
    <r>
      <rPr>
        <sz val="8"/>
        <rFont val="Arial CE"/>
        <family val="0"/>
      </rPr>
      <t xml:space="preserve">   z dnia  25 marca 2010 roku</t>
    </r>
  </si>
  <si>
    <r>
      <t xml:space="preserve">     Załącznik Nr 8 do uchwały Rady Powiatu Nr </t>
    </r>
    <r>
      <rPr>
        <b/>
        <sz val="8"/>
        <rFont val="Arial CE"/>
        <family val="0"/>
      </rPr>
      <t xml:space="preserve"> XXXV/214/10 </t>
    </r>
    <r>
      <rPr>
        <sz val="8"/>
        <rFont val="Arial CE"/>
        <family val="0"/>
      </rPr>
      <t>z dnia 25 marca 2010 roku</t>
    </r>
  </si>
  <si>
    <r>
      <t xml:space="preserve">Załącznik Nr 9  do uchwały Rady Powiatu </t>
    </r>
    <r>
      <rPr>
        <b/>
        <sz val="8"/>
        <rFont val="Arial CE"/>
        <family val="0"/>
      </rPr>
      <t xml:space="preserve">Nr  XXXV/214/10 </t>
    </r>
    <r>
      <rPr>
        <sz val="8"/>
        <rFont val="Arial CE"/>
        <family val="0"/>
      </rPr>
      <t xml:space="preserve"> z dnia 25 marca 2010 r.</t>
    </r>
  </si>
  <si>
    <r>
      <t xml:space="preserve">Załącznik nr 10 do Uchwały Rady Powiatu  w Olecku </t>
    </r>
    <r>
      <rPr>
        <b/>
        <sz val="8"/>
        <rFont val="Arial CE"/>
        <family val="0"/>
      </rPr>
      <t>Nr  XXXV/214/10</t>
    </r>
    <r>
      <rPr>
        <sz val="8"/>
        <rFont val="Arial CE"/>
        <family val="0"/>
      </rPr>
      <t xml:space="preserve"> z dnia 25 marca 2010 r.</t>
    </r>
  </si>
  <si>
    <r>
      <t xml:space="preserve">Załącznik nr  11 do Uchwały Rady Powiatu w Olecku </t>
    </r>
    <r>
      <rPr>
        <b/>
        <sz val="8"/>
        <rFont val="Times New Roman"/>
        <family val="1"/>
      </rPr>
      <t xml:space="preserve">Nr XXXV/214/10  </t>
    </r>
    <r>
      <rPr>
        <sz val="8"/>
        <rFont val="Times New Roman"/>
        <family val="1"/>
      </rPr>
      <t>z dnia 25 marca 2010 roku</t>
    </r>
  </si>
  <si>
    <r>
      <t xml:space="preserve">Załącznik nr 11a do Uchwały Rady Powiatu w Olecku </t>
    </r>
    <r>
      <rPr>
        <b/>
        <sz val="8"/>
        <rFont val="Arial CE"/>
        <family val="0"/>
      </rPr>
      <t>Nr XXXV/214/10</t>
    </r>
    <r>
      <rPr>
        <sz val="8"/>
        <rFont val="Arial CE"/>
        <family val="0"/>
      </rPr>
      <t xml:space="preserve"> z dnia 25 marca 2010 roku</t>
    </r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</si>
  <si>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</si>
  <si>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</si>
  <si>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</si>
  <si>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</si>
  <si>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</si>
  <si>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</si>
  <si>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</si>
  <si>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</si>
  <si>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</si>
  <si>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</si>
  <si>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</si>
  <si>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</si>
  <si>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</si>
  <si>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</si>
  <si>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</si>
  <si>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</si>
  <si>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</si>
  <si>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</si>
  <si>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</si>
  <si>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2339</t>
  </si>
  <si>
    <t>80130</t>
  </si>
  <si>
    <t>Szkoły zawodowe</t>
  </si>
  <si>
    <t xml:space="preserve">Dot.podmiot z budż. dla szkół niepub.  </t>
  </si>
  <si>
    <t>2110</t>
  </si>
  <si>
    <t>Wydatki na zakupy inwestycyjne jednostek budżetowych</t>
  </si>
  <si>
    <t>4378</t>
  </si>
  <si>
    <t>4379</t>
  </si>
  <si>
    <t>różne opłaty i składki</t>
  </si>
  <si>
    <t>Dotacje celowe przekazane dla samorządu województwa na zadania bieżące realizowane na podstawie porozumień między j.s.t.</t>
  </si>
  <si>
    <t>80134</t>
  </si>
  <si>
    <t>Szkoły zawodowe specjalne</t>
  </si>
  <si>
    <t>2320</t>
  </si>
  <si>
    <t xml:space="preserve">Na zabezpieczenie trwałości projektu pn. "Wrota Warmii i Mazur - elektroniczna platforma funkcjonowania administracji publicznej oraz świadczenie usług publicznych </t>
  </si>
  <si>
    <t>Uposaż.żołn. zawod. i nadtermin.oraz funkcjonar.</t>
  </si>
  <si>
    <t>Rehabilitacja zawodowa i społeczna</t>
  </si>
  <si>
    <t xml:space="preserve">                                                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</si>
  <si>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</si>
  <si>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</si>
  <si>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</si>
  <si>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</si>
  <si>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</si>
  <si>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</si>
  <si>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</si>
  <si>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</si>
  <si>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</si>
  <si>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</si>
  <si>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</si>
  <si>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</si>
  <si>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</si>
  <si>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</si>
  <si>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85156</t>
  </si>
  <si>
    <t>4130</t>
  </si>
  <si>
    <t>Uposaż. i świadcz. pienięż. wypł. funkcjonariuszom zwol. ze służby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</si>
  <si>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</si>
  <si>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</si>
  <si>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</si>
  <si>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</si>
  <si>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</si>
  <si>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</si>
  <si>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środki otrzymane od pozostałych jednostek sektora finansów publicznych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</si>
  <si>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</si>
  <si>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</si>
  <si>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</si>
  <si>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</si>
  <si>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</si>
  <si>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</si>
  <si>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</si>
  <si>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odsetki od wnioskowanej pożyczki</t>
  </si>
  <si>
    <t>zakup leków i mater.medycz.</t>
  </si>
  <si>
    <t xml:space="preserve">Rodziny zastępcze </t>
  </si>
  <si>
    <t>Powiatowe Centrum Pomocy Rodzinie</t>
  </si>
  <si>
    <t>85324</t>
  </si>
  <si>
    <t>4018</t>
  </si>
  <si>
    <t>4118</t>
  </si>
  <si>
    <t>4128</t>
  </si>
  <si>
    <t>85311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</si>
  <si>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</si>
  <si>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</si>
  <si>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</si>
  <si>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</si>
  <si>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</si>
  <si>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</si>
  <si>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</si>
  <si>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</si>
  <si>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Tytuł projektu:I ty możesz zrobić karierę! Zrealizuj swoje marzenia! - realizowany przez Starostwo Powiatowe</t>
  </si>
  <si>
    <t>Tytuł projektu:Open Your Eyes And See - Debating Film Club - realizowany przez Starostwo Powiatowe</t>
  </si>
  <si>
    <t xml:space="preserve">Działanie 8.1 Rozwój pracowników i przedsiębiorstw w regionie  </t>
  </si>
  <si>
    <t>Tytuł projektu: "Może być lepiej" - realizowany przez Powiatowy Urząd Pracy w Olecku</t>
  </si>
  <si>
    <t>Tytuł projektu: Nowe perspektywy - realizowany przez Powiatowy Urząd Pracy w Olecku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</si>
  <si>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</si>
  <si>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</si>
  <si>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</si>
  <si>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</si>
  <si>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</si>
  <si>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</si>
  <si>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</si>
  <si>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</si>
  <si>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</si>
  <si>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</si>
  <si>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</si>
  <si>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</si>
  <si>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</si>
  <si>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</si>
  <si>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</si>
  <si>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</si>
  <si>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</si>
  <si>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</si>
  <si>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</si>
  <si>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</si>
  <si>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</si>
  <si>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</si>
  <si>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85410</t>
  </si>
  <si>
    <t>Internaty i bursy szkolne</t>
  </si>
  <si>
    <t>85415</t>
  </si>
  <si>
    <t>85417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</si>
  <si>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</si>
  <si>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</si>
  <si>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</si>
  <si>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</si>
  <si>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</si>
  <si>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</si>
  <si>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</si>
  <si>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</si>
  <si>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</si>
  <si>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</si>
  <si>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</si>
  <si>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</si>
  <si>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</si>
  <si>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</si>
  <si>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</si>
  <si>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</si>
  <si>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</si>
  <si>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</si>
  <si>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</si>
  <si>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</si>
  <si>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</si>
  <si>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</si>
  <si>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</si>
  <si>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Jednostki specjalistycznego poradnictwa, mieszkania chronione i ośrodki interwencji kryzysowej</t>
  </si>
  <si>
    <t>Stypendia  dla uczniów</t>
  </si>
  <si>
    <t>Dotacje celowe z budżetu na dofinans.zadań zleconych do realiz.stowarzyszeniom</t>
  </si>
  <si>
    <t>wpływy od rodziców z tyt. odpłatności za utrzymanie dzieci</t>
  </si>
  <si>
    <t>0680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</si>
  <si>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</si>
  <si>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</si>
  <si>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</si>
  <si>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</si>
  <si>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</si>
  <si>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</si>
  <si>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</si>
  <si>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</si>
  <si>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</si>
  <si>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</si>
  <si>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</si>
  <si>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</si>
  <si>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</si>
  <si>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</si>
  <si>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</si>
  <si>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</si>
  <si>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</si>
  <si>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</si>
  <si>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</si>
  <si>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</si>
  <si>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</si>
  <si>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</si>
  <si>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</si>
  <si>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</si>
  <si>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</si>
  <si>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</si>
  <si>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</si>
  <si>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</si>
  <si>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</si>
  <si>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</si>
  <si>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</si>
  <si>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</si>
  <si>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</si>
  <si>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</si>
  <si>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</si>
  <si>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</si>
  <si>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</si>
  <si>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</si>
  <si>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</si>
  <si>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</si>
  <si>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</si>
  <si>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</si>
  <si>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</si>
  <si>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</si>
  <si>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</si>
  <si>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</si>
  <si>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</si>
  <si>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</si>
  <si>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</si>
  <si>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Finansowanie  III - IV</t>
  </si>
  <si>
    <t>III.</t>
  </si>
  <si>
    <t>g)</t>
  </si>
  <si>
    <t>85203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</si>
  <si>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</si>
  <si>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</si>
  <si>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</si>
  <si>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</si>
  <si>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</si>
  <si>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</si>
  <si>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</si>
  <si>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</si>
  <si>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</si>
  <si>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6298</t>
  </si>
  <si>
    <t>subwencje ogólne z budżetu państwa</t>
  </si>
  <si>
    <t>subwencja ogólna z budżetu państwa</t>
  </si>
  <si>
    <t>Nadwyżka budżetu z lat ubiegłych</t>
  </si>
  <si>
    <t>8.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</si>
  <si>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</si>
  <si>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</si>
  <si>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</si>
  <si>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</si>
  <si>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</si>
  <si>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</si>
  <si>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</si>
  <si>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</si>
  <si>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</si>
  <si>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</si>
  <si>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</si>
  <si>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</si>
  <si>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</si>
  <si>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</si>
  <si>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</si>
  <si>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4180</t>
  </si>
  <si>
    <t>Równoważniki i ekwiwalenty</t>
  </si>
  <si>
    <t>Koszty post.sądowego i prok.</t>
  </si>
  <si>
    <t>Opłaty na rzecz j.s.t.</t>
  </si>
  <si>
    <t>75018</t>
  </si>
  <si>
    <t>2330</t>
  </si>
  <si>
    <t>6059</t>
  </si>
  <si>
    <t>Koszty postępow. sądow. i prok.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</si>
  <si>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</si>
  <si>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</si>
  <si>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</si>
  <si>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</si>
  <si>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</si>
  <si>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</si>
  <si>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</si>
  <si>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</si>
  <si>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</si>
  <si>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</si>
  <si>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</si>
  <si>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</si>
  <si>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</si>
  <si>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</si>
  <si>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</si>
  <si>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</si>
  <si>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</si>
  <si>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</si>
  <si>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</si>
  <si>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</si>
  <si>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</si>
  <si>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</si>
  <si>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</si>
  <si>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</si>
  <si>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</si>
  <si>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</si>
  <si>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</si>
  <si>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</si>
  <si>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</si>
  <si>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</si>
  <si>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</si>
  <si>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</si>
  <si>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</si>
  <si>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</si>
  <si>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</si>
  <si>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</si>
  <si>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</si>
  <si>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</si>
  <si>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</si>
  <si>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</si>
  <si>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</si>
  <si>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</si>
  <si>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</si>
  <si>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gruntami i nieruchomościami.</t>
  </si>
  <si>
    <t>OBSŁUGA DŁUGU PUBL.</t>
  </si>
  <si>
    <t>dotacje celowe z zakresu administracji rządowej</t>
  </si>
  <si>
    <t>13.</t>
  </si>
  <si>
    <t>dotacje celowe na zadania z zakresu administracji rządowej</t>
  </si>
  <si>
    <t>14.</t>
  </si>
  <si>
    <t>2130</t>
  </si>
  <si>
    <t>2660</t>
  </si>
  <si>
    <t>Dotacja dla Gospodarstwa Pomocniczego przy Zespole Szkół Licealnych i Zawodowych  -  Dopłata do kosztów utrzymania 1m2 powiarzchni użytkowej obiektów zajmowanych przez gospodarstwo - 3.082 m2 x 2,3525 zł x 12 m-cy = 87.004,86 zł</t>
  </si>
  <si>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</si>
  <si>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</si>
  <si>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</si>
  <si>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</si>
  <si>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15.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</si>
  <si>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</si>
  <si>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</si>
  <si>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</si>
  <si>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</si>
  <si>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</si>
  <si>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</si>
  <si>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</si>
  <si>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</si>
  <si>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</si>
  <si>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</si>
  <si>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</si>
  <si>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</si>
  <si>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</si>
  <si>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</si>
  <si>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</si>
  <si>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</si>
  <si>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</si>
  <si>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</si>
  <si>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Spłaty kredytów, pożyczek do dochodów (%) (art..169 ust.1 u.f.p. z 2005 r.)</t>
  </si>
  <si>
    <t>Dług / dochody  (%) (art..170 ust.1 u.f.p. z 2005 r.)</t>
  </si>
  <si>
    <t>Dług/dochody po wyłączeniach (%) (art..170 ust.3 u.f.p. z 2005 r.)</t>
  </si>
  <si>
    <t>Spłata kredytów, pożyczek do dochodów po wyłączeniach (%) (art..169 ust. 3 u.f.p. z 2005 r.)</t>
  </si>
  <si>
    <t xml:space="preserve">Środki pozyskane z innych źródeł 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</si>
  <si>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</si>
  <si>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</si>
  <si>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</si>
  <si>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</si>
  <si>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</si>
  <si>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</si>
  <si>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</si>
  <si>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Wykonanie za 2009 r.</t>
  </si>
  <si>
    <t>Wykonanie na koniec 2009 r.</t>
  </si>
  <si>
    <t>Dla Gminy Olecko - "Budowa ulicy zbiorczej wraz z infrastrukturą towarzyszącą na Osiedlu Siejnik w Olecku"  - kwota 5.000 zł,</t>
  </si>
  <si>
    <t>Dla Gminy Wieliczki - "Przebudowa drogi gminnej dojazdowej nr 142019N w Wieliczkach"  - kwota 5.000 zł.</t>
  </si>
  <si>
    <t>Dla Gminy Kowale Oleckie  - "Przebudowa drogi powiatowej nr 1887N Kowale Oleckie-Sokółki-Dunajek (dr.woj.nr 655) na odcinku od drogi krajowej nr 65 w m. Kowale Oleckie do m. Sokółki w km 0+000 do km 3+630, dł. 3,63 km" - kwota 1.181.978 zł,</t>
  </si>
  <si>
    <t>środki pochodzące z innych źródeł</t>
  </si>
  <si>
    <t>- przelewy na fundusz centralny</t>
  </si>
  <si>
    <t>- przelewy na fundusz wojewódzki</t>
  </si>
  <si>
    <t>01008</t>
  </si>
  <si>
    <t>2350</t>
  </si>
  <si>
    <t xml:space="preserve">Dotacja celowa na pomoc finansową udzieloną między j.s.t. na dofinansowanie własnych zadań inwestycyjnych, w tym: 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</si>
  <si>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</si>
  <si>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</si>
  <si>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</si>
  <si>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</si>
  <si>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</si>
  <si>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część wyrównawcza subwencji ogólnej dla powiatów</t>
  </si>
  <si>
    <t>DOCHODY OGÓŁEM</t>
  </si>
  <si>
    <t>2009</t>
  </si>
  <si>
    <t>3119</t>
  </si>
  <si>
    <t>3118</t>
  </si>
  <si>
    <t>4289</t>
  </si>
  <si>
    <t>4288</t>
  </si>
  <si>
    <t>§ 4288</t>
  </si>
  <si>
    <t>§ 4289</t>
  </si>
  <si>
    <t>§ 3118</t>
  </si>
  <si>
    <t>§ 3119</t>
  </si>
  <si>
    <t>2.14</t>
  </si>
  <si>
    <t>1. Dotacje celowe</t>
  </si>
  <si>
    <t>4170</t>
  </si>
  <si>
    <t>Wynagrodzenia bezosobowe</t>
  </si>
  <si>
    <t>4350</t>
  </si>
  <si>
    <t>Opłaty za usługi internetowe</t>
  </si>
  <si>
    <t>Wyszczególnienie</t>
  </si>
  <si>
    <t>- środki pieniężne</t>
  </si>
  <si>
    <t>- należności</t>
  </si>
  <si>
    <t>- zobowiązania</t>
  </si>
  <si>
    <t>- materiały</t>
  </si>
  <si>
    <t>Przychody</t>
  </si>
  <si>
    <t>Wydatki bieżące</t>
  </si>
  <si>
    <t>3250</t>
  </si>
  <si>
    <t>4610</t>
  </si>
  <si>
    <t>Gospodarka leśna</t>
  </si>
  <si>
    <t>02001</t>
  </si>
  <si>
    <t>§ 0830  - Wpływy z usług</t>
  </si>
  <si>
    <t>§ 0920  - Odsetki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</si>
  <si>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</si>
  <si>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</si>
  <si>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</si>
  <si>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</si>
  <si>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</si>
  <si>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</si>
  <si>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</si>
  <si>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</si>
  <si>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</si>
  <si>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</si>
  <si>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</si>
  <si>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</si>
  <si>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</si>
  <si>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</si>
  <si>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</si>
  <si>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</si>
  <si>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</si>
  <si>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</si>
  <si>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</si>
  <si>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</si>
  <si>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</si>
  <si>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</si>
  <si>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</si>
  <si>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</si>
  <si>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</si>
  <si>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</si>
  <si>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</si>
  <si>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</si>
  <si>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 xml:space="preserve"> </t>
  </si>
  <si>
    <t xml:space="preserve">- w ramach porozumień (umów) z j.s.t </t>
  </si>
  <si>
    <t>podatek doch.od osób fizyczn.</t>
  </si>
  <si>
    <t>Poradnie psychologiczno-pedagogiczne</t>
  </si>
  <si>
    <t>Wydatki osob.nie zal. do wynagrodzeń</t>
  </si>
  <si>
    <t>Plan przychodów i wydatków Powiatowego Funduszu Gospodarki Zasobem Geodezyjnym i Kartograficznym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</si>
  <si>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</si>
  <si>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</si>
  <si>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</si>
  <si>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</si>
  <si>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</si>
  <si>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</si>
  <si>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Kwota dotacji</t>
  </si>
  <si>
    <t>Urzędy marszałkowskie</t>
  </si>
  <si>
    <t>Wydatki na zakupy inwestycyjne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</si>
  <si>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</si>
  <si>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</si>
  <si>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</si>
  <si>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</si>
  <si>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"Szansa na lepszą przyszłość" - realizowany przez Powiatopwe Centrum Pomocy Rodzinie</t>
  </si>
  <si>
    <t>2.16</t>
  </si>
  <si>
    <t>Tytuł projektu: "Będę samodzielny" - realizowany przez Powiatowe Centrum Pomocy Rodzinie</t>
  </si>
  <si>
    <t>Tytuł projektu: "Będę samodzielny" - realizowany przez Powiatowy Urząd Pracy</t>
  </si>
  <si>
    <t>2.17</t>
  </si>
  <si>
    <t>2.18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</si>
  <si>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</si>
  <si>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</si>
  <si>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</si>
  <si>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</si>
  <si>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11.</t>
  </si>
  <si>
    <t>80123</t>
  </si>
  <si>
    <t>Licea profilowane</t>
  </si>
  <si>
    <t>Drogi publiczne powiatowe</t>
  </si>
  <si>
    <t xml:space="preserve"> - Gmina Świętajno</t>
  </si>
  <si>
    <t>4420</t>
  </si>
  <si>
    <t>Podróże służbowe zagraniczne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</si>
  <si>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</si>
  <si>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</si>
  <si>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</si>
  <si>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</si>
  <si>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</si>
  <si>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</si>
  <si>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</si>
  <si>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</si>
  <si>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</si>
  <si>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</si>
  <si>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</si>
  <si>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</si>
  <si>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</si>
  <si>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</si>
  <si>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</si>
  <si>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</si>
  <si>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</si>
  <si>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</si>
  <si>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</si>
  <si>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</si>
  <si>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Nazwa zadania inwestycyjnego i okres realizacji w roku budżetowym</t>
  </si>
  <si>
    <t>Dotacje celowe z budżetu na dofinansowanie zadań zleconych do realizacji stowarzyszeniom</t>
  </si>
  <si>
    <t>4175</t>
  </si>
  <si>
    <t>4176</t>
  </si>
  <si>
    <t>Dofinansowanie organizacji dożynek powiatowych dla  Gminy Kowale Oleckie</t>
  </si>
  <si>
    <t>Na prowadzenie zadań publicznych w zakresie melioracji i gospodarki wodnej na terenie Gminy Wieliczki</t>
  </si>
  <si>
    <t>9295</t>
  </si>
  <si>
    <t>Dotyczczas poniesione</t>
  </si>
  <si>
    <t>z tego: dotychczas poniesione:</t>
  </si>
  <si>
    <t>Działanie: IX. Rozwój wykształcenia i kompetencji w regionach</t>
  </si>
  <si>
    <t>Rok 2011r.</t>
  </si>
  <si>
    <t>Rok 2011 r.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</si>
  <si>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</si>
  <si>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</si>
  <si>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</si>
  <si>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</si>
  <si>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</si>
  <si>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</si>
  <si>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</si>
  <si>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>Plan na 2010 rok</t>
  </si>
  <si>
    <t>Wpłaty jednostek na fundusz celowy na finansowanie zadań inwestycyjnych,             w tym: na zakup testera przepuszczalności szyb dla Komendy Powiatowej Policji w Olecku</t>
  </si>
  <si>
    <t>Dofinansowanie działalności WarsztatówTerapii Zajęciowej - Gmina Olecko</t>
  </si>
  <si>
    <t>Dofinansowanie działalności Biblioteki Publicznej - Gmina Olecko</t>
  </si>
  <si>
    <t>Na świadczenie zadań edukacyjnych w zakresie doradztwa metodycznego i doskonalenia zawodowego nauczycieli i kadry kierowniczej przez Mazurski Ośrodek Doskonalenia Nauczycieli - Powiat Ełk</t>
  </si>
  <si>
    <t>Wykup planowanych papierów wartościowych, w tym:</t>
  </si>
  <si>
    <t>Dofinansowanie do zakupu zestawu komputerowego, mebli dla techników kryminalistyki i paliwa dla Komendy Powiatowej Policji w Olecku</t>
  </si>
  <si>
    <t>Dotacja dla Powiatu Ełk na kontynuowanie projektu egoturystka .pl - produkt turystyczny Krainy EGO</t>
  </si>
  <si>
    <t>Zadania publiczne powiatu -  kultura, sztuka, ochrona dóbr kultury i tradycji</t>
  </si>
  <si>
    <t>Niepubliczna Szkoła Podstawowa przy Centrum Edukacji Specjalnej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</si>
  <si>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</si>
  <si>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</si>
  <si>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</si>
  <si>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</si>
  <si>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</si>
  <si>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</si>
  <si>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Niepubliczny Dom Pomocy Społecznej Św. Łukasza w Olecku</t>
  </si>
  <si>
    <t>Umasowienie sportu wśród dzieci, młodzxieży i dorosłych na imprezach ogólnopolskich</t>
  </si>
  <si>
    <t>Zadania związane z funkcjonowaniem Biura Regionalnego Województwa Warmińsko-Mazurskiego w Brukseli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</si>
  <si>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</si>
  <si>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</si>
  <si>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</si>
  <si>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</si>
  <si>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</si>
  <si>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</si>
  <si>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</si>
  <si>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4305</t>
  </si>
  <si>
    <t>4306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</si>
  <si>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</si>
  <si>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</si>
  <si>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</si>
  <si>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</si>
  <si>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</si>
  <si>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- na zadania zlecone (§ 2110,  i §6410)</t>
  </si>
  <si>
    <t>2010 r.</t>
  </si>
  <si>
    <t>2830</t>
  </si>
  <si>
    <t>Dotacja celowa z budżetu na finansowanie lub dofinansowanie zadań zleconych do realizacji pozostałym jednostkom niezaliczanym do sektora finansów publicznych</t>
  </si>
  <si>
    <t xml:space="preserve">Dofinansowanie rodzin zastępczych na dzieci z powiatu oleckiego umieszczone w powiatach suwalskim, węgorzewskim </t>
  </si>
  <si>
    <t>Zakup materiałów i wyposażźenia</t>
  </si>
  <si>
    <t>spłata kredytów krajowych</t>
  </si>
  <si>
    <t>spłata pożyczek krajowych</t>
  </si>
  <si>
    <t>VI.</t>
  </si>
  <si>
    <t>Rezerwa ogólna</t>
  </si>
  <si>
    <t xml:space="preserve">Program: Regionalny Program Operacyjny Warmia i Mazury 2007-2013 </t>
  </si>
  <si>
    <t>Priorytet: 5 Infrastruktura transportowa regionalna i lokalna</t>
  </si>
  <si>
    <t>Działanie 5.1 Rozbudowa i modernizacja infrastruktury transportowej warunkującej rozwój regionalny</t>
  </si>
  <si>
    <t>Poddziałanie 5.1.6 Infrastruktura drogowa warunkująca  rozwój regionalny - realizowany przez Powiatowy Zarząd Dróg</t>
  </si>
  <si>
    <t>600, 60014</t>
  </si>
  <si>
    <t xml:space="preserve">z tego: dotychczs poniesione </t>
  </si>
  <si>
    <t>Wydatki  inwestycyjne  jednostek  budżetowych</t>
  </si>
  <si>
    <t>§ 6058</t>
  </si>
  <si>
    <t>§ 6059</t>
  </si>
  <si>
    <t>Działanie 5.2 Infrastruktura transportowa służąca rozwojowi lokalnemu</t>
  </si>
  <si>
    <t>Poddziałanie 5.2.1 Infrastruktura drogowa warunkująca  rozwój lokalny - realizowany przez Powiatowy Zarząd Dróg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</si>
  <si>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</si>
  <si>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3  Infrastruktura społeczna</t>
  </si>
  <si>
    <t>Działanie 3.1 Inwestycje w infrastrukturę edukacyjną</t>
  </si>
  <si>
    <t>Tytuł projektu: "Rozbudowa, modernizacja i doposażenie bazy kształcenia zawodowego w powiecie oleckim" - realizowany przez Starostwo Powiatowe</t>
  </si>
  <si>
    <t>851, 85111</t>
  </si>
  <si>
    <t>Priorytet II. Turystyka</t>
  </si>
  <si>
    <t>Działanie 2.2 Promocja województwa i jego oferty turystycznej</t>
  </si>
  <si>
    <t>Tytuł projektu: "Iegoturystyka. Pl - produkt turystyczny Krainy EGO"</t>
  </si>
  <si>
    <t>Dotacja celowa przekazana dla powiatu na  zadania bieżące  realizowane na podstawie porozumień i umów między j.s.t.</t>
  </si>
  <si>
    <t>§ 2329</t>
  </si>
  <si>
    <t>Działanie 9.3 Upowszechnienie formalnego kształcenia ustawicznego</t>
  </si>
  <si>
    <t>Tytuł projektu: "Opiekun medyczny - zawodem przyszłości !" - realizowany przez Zespół Szkół Licealnych i Zawodowych w Olecku</t>
  </si>
  <si>
    <t>§ 4249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</si>
  <si>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</si>
  <si>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</si>
  <si>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</si>
  <si>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</si>
  <si>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</si>
  <si>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</si>
  <si>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</si>
  <si>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Tytuł projektu:  "Drugi język to pierwszorzędna sprawa" - realizowany przez Starostwo Powiatowe w Olecku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</si>
  <si>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</si>
  <si>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</si>
  <si>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</si>
  <si>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</si>
  <si>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</si>
  <si>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§ 4438</t>
  </si>
  <si>
    <t>§ 4439</t>
  </si>
  <si>
    <t xml:space="preserve">Działanie 9.5. Oddolne inicjatywy edukacyjne na obszarach wiejskich </t>
  </si>
  <si>
    <t xml:space="preserve">Tytuł projektu:  Dowiedz się więcej o kierunkach kształcenia w powiecie oleckim - realizowany przez Starostwo Powiatowe w Olecku </t>
  </si>
  <si>
    <t>Poddziałanie 8.1.2  Wsparcie procesów adaptacyjnych i modernizacyjnych w regionie</t>
  </si>
  <si>
    <t>§ 4358</t>
  </si>
  <si>
    <t>§ 4359</t>
  </si>
  <si>
    <t>Opłaty czynsz. za pomieszcz.biur.</t>
  </si>
  <si>
    <t>§ 4418</t>
  </si>
  <si>
    <t>§ 4419</t>
  </si>
  <si>
    <t>Nazwa zadania: "Przebudowa drogi powiatowej Nr 1940 N na odcinku:  droga krajowa Nr 65 - Zatyki - Kijewo w powiecie oleckim"</t>
  </si>
  <si>
    <t>Poddziałanie 5.1.6 Infrastruktura drogowa warunkująca rozwój regionalny - realizowany przez Powiatowy Zarząd Dróg</t>
  </si>
  <si>
    <t>16.</t>
  </si>
  <si>
    <t>Gospodarka komunalna i ochrona środowiska</t>
  </si>
  <si>
    <t>Wpływy i wydatki związane z gromadzeniem środków z opłat i kar za korzystanie ze środowiska</t>
  </si>
  <si>
    <t>900</t>
  </si>
  <si>
    <t>90019</t>
  </si>
  <si>
    <t>Nazwa zadania: "Przebudowa i rozbudowa drogi powiatowej nr 1857N na odcinku dr.woj. nr 655- Orłowo-Wronki-Połom-Straduny (dr.kraj. nr 65) etap I na odcinku od km 15+200,14 do km 17+000,00 dł. 1,79986 km  "</t>
  </si>
  <si>
    <t>Tytuł projektu: "Doposażenie szpitala w Olecku w sprzęt i aparaturę medyczną"</t>
  </si>
  <si>
    <t>1.2</t>
  </si>
  <si>
    <t>1.3</t>
  </si>
  <si>
    <t>1.4</t>
  </si>
  <si>
    <t>1.5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</si>
  <si>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</si>
  <si>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</si>
  <si>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</si>
  <si>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</si>
  <si>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 xml:space="preserve">Lp. </t>
  </si>
  <si>
    <t>Stan środków obrotowych na początek roku</t>
  </si>
  <si>
    <t>Stan środków obrotowych na koniec roku</t>
  </si>
  <si>
    <t>GOSPODARKA  MIESZKANIOWA  ORAZ  NIEMATERIALNE  USŁUGI  KOMUNALNE</t>
  </si>
  <si>
    <t>Opracowania geodezyjne  i kartograficzne</t>
  </si>
  <si>
    <t>Różne wydatki na rzecz osób fizycznych</t>
  </si>
  <si>
    <t>Szkolenia pracowników niebędących członkami służby cywilnej</t>
  </si>
  <si>
    <t>Wydatki osobowe niezaliczane do wynagrodzeń</t>
  </si>
  <si>
    <t xml:space="preserve">Różne wydatki na rzecz osób  fizycznych </t>
  </si>
  <si>
    <t>Wynagrodzenie osobowe pracowników</t>
  </si>
  <si>
    <t>Wynagrodzenie osobowe członków korpusu służby cywilnej</t>
  </si>
  <si>
    <t>Wynagrodzenie osobowe  korpusu służby cywilnej</t>
  </si>
  <si>
    <t>Wydatki osobowe niezaliczane do uposażeń</t>
  </si>
  <si>
    <t>ogółem</t>
  </si>
  <si>
    <t>dotacje z budżetu</t>
  </si>
  <si>
    <t>inwestycje</t>
  </si>
  <si>
    <t>w tym: wpłata do budżetu</t>
  </si>
  <si>
    <t>§ 2650,§ 2660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</si>
  <si>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</si>
  <si>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</si>
  <si>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</si>
  <si>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</si>
  <si>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</si>
  <si>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3. Ośrodek Szkolno-Wychowawczy dla Dzieci Głuchych w Olecku</t>
  </si>
  <si>
    <t>4. Dom im. Janusza Korczaka w Olecku</t>
  </si>
  <si>
    <t>5. Powiatowy Zarząd Dróg w Olecku</t>
  </si>
  <si>
    <t xml:space="preserve"> A. Dotacje i środki z budżetu państwa ( np.. Od wojewody, MEN, UKFiS, ...)</t>
  </si>
  <si>
    <t>§ 4175</t>
  </si>
  <si>
    <t>§ 4176</t>
  </si>
  <si>
    <t>§ 4305</t>
  </si>
  <si>
    <t>§ 4306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</si>
  <si>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</si>
  <si>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</si>
  <si>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KULTURA I OCHRONA DZIEDZICTWA NARODOWEGO</t>
  </si>
  <si>
    <t>Pomoc materialna dla uczniów</t>
  </si>
  <si>
    <t>Szkolne schroniska młodzieżowe</t>
  </si>
  <si>
    <t>Poradnie Psychologiczno- Pedagogiczne.</t>
  </si>
  <si>
    <t>Rehabilitacja zawodowa i społeczna osób niepełnosprawnych</t>
  </si>
  <si>
    <t>POZOSTAŁE ZADANIA W ZAKRESIE POLITYKI SPOŁECZNEJ</t>
  </si>
  <si>
    <t>Prace geodezyjno-urządzeniowe na potrzeby rolnictwa</t>
  </si>
  <si>
    <t>Planowane papiery wartościowe</t>
  </si>
  <si>
    <t>VII.</t>
  </si>
  <si>
    <t>VIII.</t>
  </si>
  <si>
    <t>IX.1.</t>
  </si>
  <si>
    <t>IX.2.</t>
  </si>
  <si>
    <t>X.1.</t>
  </si>
  <si>
    <t>X.2.</t>
  </si>
  <si>
    <t>IIIA.</t>
  </si>
  <si>
    <t>Zaciągnięte pożyczki</t>
  </si>
  <si>
    <t>Wykup planowanych papierów wartościowych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</si>
  <si>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</si>
  <si>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</si>
  <si>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</si>
  <si>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</si>
  <si>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</si>
  <si>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</si>
  <si>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</si>
  <si>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</si>
  <si>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</si>
  <si>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§ 4758</t>
  </si>
  <si>
    <t>2.4</t>
  </si>
  <si>
    <t>Priorytet: VI Rynek pracy otwarty na wszystko</t>
  </si>
  <si>
    <t>§ 4018</t>
  </si>
  <si>
    <t>§ 4048</t>
  </si>
  <si>
    <t>2011 r.</t>
  </si>
  <si>
    <t>2012 r.</t>
  </si>
  <si>
    <t>2013 r.</t>
  </si>
  <si>
    <t>853, 85333</t>
  </si>
  <si>
    <t>2.5</t>
  </si>
  <si>
    <t>853, 85395</t>
  </si>
  <si>
    <t>§ 4019</t>
  </si>
  <si>
    <t>- w ramach porozumień (umów) z z administracją rządową                                                        (§ 2120 i § 6420)</t>
  </si>
  <si>
    <t>§ 4119</t>
  </si>
  <si>
    <t>§ 4129</t>
  </si>
  <si>
    <t>§ 4179</t>
  </si>
  <si>
    <t>§ 4219</t>
  </si>
  <si>
    <t>§ 4309</t>
  </si>
  <si>
    <t>§ 4749</t>
  </si>
  <si>
    <t>Wydatki  inwestycyjne jedn.budżet.</t>
  </si>
  <si>
    <t>4390</t>
  </si>
  <si>
    <t>Zakup usług za wykonanie ekspertyz</t>
  </si>
  <si>
    <t>2329</t>
  </si>
  <si>
    <t>Dotacje celowe z przekazana powiatowi na zadania bieżące realizowane na podstawie porozumień - umów między j.s.t.</t>
  </si>
  <si>
    <t>Pozost. podatki na rzecz budżet. j.s.t.</t>
  </si>
  <si>
    <t>Rezerwa celowa na zarządzanie kryzysowe</t>
  </si>
  <si>
    <t>4249</t>
  </si>
  <si>
    <t>4438</t>
  </si>
  <si>
    <t>4439</t>
  </si>
  <si>
    <t>Skł. na ubezp. zdrow.osób nie obj. obow.ubezp.zdrow.</t>
  </si>
  <si>
    <t>Dotacje celowe  przekaz. gminie na zadania bieżące realizowane na podstawie umów między j.s.t.</t>
  </si>
  <si>
    <t>Wydatki inwestycyjne jednostek budżet.</t>
  </si>
  <si>
    <t>4418</t>
  </si>
  <si>
    <t>4419</t>
  </si>
  <si>
    <t>2.19</t>
  </si>
  <si>
    <t>§ 2339</t>
  </si>
  <si>
    <t>Dotacja celowa przekazana dla samorządu województwa na  zadania bieżące  realizowane na podstawie porozumień i umów między j.s.t.</t>
  </si>
  <si>
    <t>Zintegrowany Program Operacyjny Rozwoju Regionalnego -  Starostwo Powiatowe w Olecku</t>
  </si>
  <si>
    <t>Tytuł projektu: "Wrota Warmii i Mazur - elektroniczna platforma funkcjonowania administracji publicznej oraz świadczenia usług publicznych"</t>
  </si>
  <si>
    <t>Działanie 1.5  Infrastruktura Społeczeństwa Informacyjnego</t>
  </si>
  <si>
    <t>Priorytet I. Informatyka</t>
  </si>
  <si>
    <t>Wydatki na programy finansowane z udziałem środków opisanych w art. 5 ust. 1 pkt. 2 i 3 ufp w części związanej z realizacją zadań j.s.t.</t>
  </si>
  <si>
    <t xml:space="preserve">Uposażenie żołnierzy zawodowych i nadterminowych oraz funkcjonariuszy </t>
  </si>
  <si>
    <t>Uposażenia i świadczenia pieniężne wypłacane przez rok funkcjonariuszom zwolnionym ze służby</t>
  </si>
  <si>
    <t>4358</t>
  </si>
  <si>
    <t>4359</t>
  </si>
  <si>
    <t>2.6</t>
  </si>
  <si>
    <t>Priorytet: VIII Regionalne kadry gospodarki</t>
  </si>
  <si>
    <t>§ 4378</t>
  </si>
  <si>
    <t>§ 4379</t>
  </si>
  <si>
    <t>§ 4408</t>
  </si>
  <si>
    <t>§ 4409</t>
  </si>
  <si>
    <t>§ 4759</t>
  </si>
  <si>
    <t>2.7</t>
  </si>
  <si>
    <t>6420</t>
  </si>
  <si>
    <t>dotacje celowe otrzymane z budżetu państwa na inwestycje realizowane przez powiat na podstawie porozumień z organami administracji rządowej</t>
  </si>
  <si>
    <t>4019</t>
  </si>
  <si>
    <t>4119</t>
  </si>
  <si>
    <t>4129</t>
  </si>
  <si>
    <t>4179</t>
  </si>
  <si>
    <t>4309</t>
  </si>
  <si>
    <t>4408</t>
  </si>
  <si>
    <t>4409</t>
  </si>
  <si>
    <t>4749</t>
  </si>
  <si>
    <t>4759</t>
  </si>
  <si>
    <t xml:space="preserve"> C. Inne źródła</t>
  </si>
  <si>
    <t>środki na dofinansowanie własnych zadań bieżących powiatów pozyskane z innych żródeł</t>
  </si>
  <si>
    <t>Zadania w zakresie przeciwdziałania przemocy w rodzinie</t>
  </si>
  <si>
    <t>Powiatowe centra pomocy rodzinie</t>
  </si>
  <si>
    <t>85205</t>
  </si>
  <si>
    <t>Przebudowa chodnika przy ulicy Szosa Świętajno</t>
  </si>
  <si>
    <t>Dotacja celowa na pomoc finansową udzielaną między jst na dofin.własnych zadań inwestycyjnych</t>
  </si>
  <si>
    <t>Szkolenia prac.nieb.czł.sł.cywilnej</t>
  </si>
  <si>
    <t>4080</t>
  </si>
  <si>
    <t>PLAN DOCHODÓW BUDŻETU POWIATU NA ROK 2010</t>
  </si>
  <si>
    <t>PLAN WYDATKÓW BUDŻETU POWIATU NA ROK 2010</t>
  </si>
  <si>
    <t>Plan na 2010</t>
  </si>
  <si>
    <t>Wynagrodzenia i składki od nich naliczone</t>
  </si>
  <si>
    <t>Zwiększenie</t>
  </si>
  <si>
    <t>wpływy ze sprzedaży składników majątkowych</t>
  </si>
  <si>
    <t>wpływy ze sprzedaży składników  majątkowych</t>
  </si>
  <si>
    <t>dotacje celowe  na zadania własne powiatu</t>
  </si>
  <si>
    <t>wpływy od rodziców z tytułu odpłatności za utrzymanie dzieci</t>
  </si>
  <si>
    <t>dotacje na real. zad. bieżących  jednostek  sekt. finan. publicz.</t>
  </si>
  <si>
    <t>Likwidacja barier architektonicznych na terenie placówki edukacyjnej - wykonanie platformy pionowej zewnętrznej dla osób niepełnosprawnych</t>
  </si>
  <si>
    <t>Zespół Szkół Licealnych i Zawodowych w Olecku</t>
  </si>
  <si>
    <t>środki na dofinansowanie własnych inwestycji powiatów pozysjkane z innych źródeł</t>
  </si>
  <si>
    <t xml:space="preserve">Plan na 2010 rok   po zmianach </t>
  </si>
  <si>
    <t>Zwiększenia</t>
  </si>
  <si>
    <t>Zmniejszenia</t>
  </si>
  <si>
    <t>Wydatki związane z realizacją statutowych zadań jednostek</t>
  </si>
  <si>
    <t>Dotacje na zadania bieżące</t>
  </si>
  <si>
    <t>Świadczenia na rzecz osób fizycznych</t>
  </si>
  <si>
    <t>Inwestycje i zakupy inwestycyjne</t>
  </si>
  <si>
    <t>Inwestycje i zakupy inwestycyjne na programy finansowane z udziałem środków wymienionych w art.. 5 ust. 1 pkt 2 i 3 ufp.</t>
  </si>
  <si>
    <t xml:space="preserve">                                 Limity wydatków na wieloletnie programy inwestycyjne w latach 2010 - 2012                                                                               </t>
  </si>
  <si>
    <t>rok budżetowy 2010 (8+9+10+11)</t>
  </si>
  <si>
    <t>środki wymienione w art.5 ust.1 pkt 2 i 3 u.f.p</t>
  </si>
  <si>
    <t xml:space="preserve">                                 Zadania inwestycyjne w 2010 r.                                                                                              </t>
  </si>
  <si>
    <t xml:space="preserve">                                   Pozostałe wydatki majątkowe na 2010 rok</t>
  </si>
  <si>
    <t>2010 rok</t>
  </si>
  <si>
    <t>Dochody i wydatki związane z realizacją zadań z zakresu administracji rządowej i innych zadań zleconych odrębnymi ustawami w 2010 r.</t>
  </si>
  <si>
    <t>Dochody - dotacje ogółem</t>
  </si>
  <si>
    <t>Wydatki ogółem              (7+11)</t>
  </si>
  <si>
    <t>Dochody i wydatki związane z realizacją zadań  realizowanych na podstwaie umów (porozumień) z jednostkami samorządu terytorialnego w 2010 roku</t>
  </si>
  <si>
    <t>Wydatki ogółem            (7+11)</t>
  </si>
  <si>
    <t>75618</t>
  </si>
  <si>
    <t>Przychody  i  rozchody  budżetu  w  2010  roku</t>
  </si>
  <si>
    <t>Kwota</t>
  </si>
  <si>
    <t>Plan 2010 r.</t>
  </si>
  <si>
    <t>Nadwyżka (1-2)</t>
  </si>
  <si>
    <t>Deficyt (1-2)</t>
  </si>
  <si>
    <t>§  951</t>
  </si>
  <si>
    <t>§  952</t>
  </si>
  <si>
    <t>§ od 941 do 944</t>
  </si>
  <si>
    <t>§ 957</t>
  </si>
  <si>
    <t>Obligacje skarbowe</t>
  </si>
  <si>
    <t>Inne papiery wartościowe</t>
  </si>
  <si>
    <t>§ 931</t>
  </si>
  <si>
    <t>§  911</t>
  </si>
  <si>
    <t xml:space="preserve">Inne źródła (wolne środki z tyt.rozl.kred.) </t>
  </si>
  <si>
    <t>§  955</t>
  </si>
  <si>
    <t>§  992</t>
  </si>
  <si>
    <t>Spłaty pożyczek</t>
  </si>
  <si>
    <t>§ 991</t>
  </si>
  <si>
    <t>§  963</t>
  </si>
  <si>
    <t>§  994</t>
  </si>
  <si>
    <t>§  982</t>
  </si>
  <si>
    <t>Wykup obligacji</t>
  </si>
  <si>
    <t>§ 995</t>
  </si>
  <si>
    <t>§  971</t>
  </si>
  <si>
    <t xml:space="preserve">Zestawienie planowanych kwot dotacji udzielonych z budżetu jednostki samorządu terytorialnego, </t>
  </si>
  <si>
    <t>realizowanych przez podmioty należące i nienależące do sektora finansów publicznych w 2010 roku</t>
  </si>
  <si>
    <t xml:space="preserve">§ </t>
  </si>
  <si>
    <t>Nazwa zadania/podmiotu</t>
  </si>
  <si>
    <t>przedmiotowej</t>
  </si>
  <si>
    <t>podmiotowej</t>
  </si>
  <si>
    <t>celowej</t>
  </si>
  <si>
    <t>Dotacje dla podmiotów należących do sektora finansów publicznych</t>
  </si>
  <si>
    <t>Wnioskowana pożyczka</t>
  </si>
  <si>
    <t>spłata wnioskowanej  pożyczki</t>
  </si>
  <si>
    <t>Spłata wnioskowanej pożyczki, kredytów, w tym:</t>
  </si>
  <si>
    <t>Dotacje dla podmiotów niezaliczanych do sektora finansów publicznych</t>
  </si>
  <si>
    <t xml:space="preserve">                            Plan przychodów i wydatków gospodarstw pomocniczych oraz dochodów i wydatków rachunków dochodów własnych na 2010 r.</t>
  </si>
  <si>
    <t>Rozliczenie z budżetwm z tytułu wpłat nadwyżek środków za 2009rok</t>
  </si>
  <si>
    <t>Stan środków obrotowych na początek roku, w tym:</t>
  </si>
  <si>
    <t>Stan środków obrotowych na koniec roku, w tym:</t>
  </si>
  <si>
    <t>Plan 2010</t>
  </si>
  <si>
    <t>Prognoza kwoty długu powiatu na rok 2010 i lata następne</t>
  </si>
  <si>
    <t xml:space="preserve">Dług zaciągnięty w związku ze środkami określonymi w umowie zawartej z podmiotem dysponującym funduszami strukturalnymi lub F.S.U.E </t>
  </si>
  <si>
    <t>6208</t>
  </si>
  <si>
    <t>dotacje otrzymane z funduszy celowych na finansowanie lub dofinansowanie kosztów realizacji inwestycji jednostek sektora finansów publicznych</t>
  </si>
  <si>
    <t>2888</t>
  </si>
  <si>
    <t>2889</t>
  </si>
  <si>
    <t>Dochody od osób prawnych,  fizycznych i  innych jednostek nie posiadających osobowości prawnej</t>
  </si>
  <si>
    <t>Gospodarka mieszkaniowa oraz niematerialne usługi komunalne</t>
  </si>
  <si>
    <t>Wpływy z innych opłat stanowiących dochody jednostek samorządu terytorialnego na podstawie ustaw</t>
  </si>
  <si>
    <t>Udziały powiatu w podatkach stanowiących dochód budżetu państwa</t>
  </si>
  <si>
    <t>Składki na ubezpieczenie zdrowotne oraz świadczenia dla osób nieobjętych obowiązkiem ubezpieczenia zdrowotnego</t>
  </si>
  <si>
    <t>część oświatowa subwencji ogólnej                 dla jst</t>
  </si>
  <si>
    <t>dotacja celowa otrzymana przez jednostkę samorządu terytorialnego od innej jednostki samorządu terytorialnego będącej instytucją wdrażającą na zadania bieżące realizowane na podstawie porozumień</t>
  </si>
  <si>
    <t>85195</t>
  </si>
  <si>
    <t>"Doposażenie Szpitala w sprzęt i aparaturę medyczną"</t>
  </si>
  <si>
    <t>"Rozbudowa i modernizacja bazy kształcenia zawodowego w powiecie oleckim"</t>
  </si>
  <si>
    <t>"Termomodernizacja budynków użyteczności publicznej"</t>
  </si>
  <si>
    <t>4048</t>
  </si>
  <si>
    <t>Promocja jednostek samorządu tereytorialnego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</si>
</sst>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 CE"/>
      <family val="2"/>
    </font>
    <font>
      <b/>
      <i/>
      <sz val="9"/>
      <name val="Arial CE"/>
      <family val="0"/>
    </font>
    <font>
      <b/>
      <sz val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49" fontId="7" fillId="3" borderId="1" xfId="0" applyNumberFormat="1" applyFont="1" applyFill="1" applyBorder="1" applyAlignment="1">
      <alignment wrapText="1"/>
    </xf>
    <xf numFmtId="41" fontId="11" fillId="0" borderId="4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41" fontId="11" fillId="0" borderId="4" xfId="0" applyNumberFormat="1" applyFont="1" applyBorder="1" applyAlignment="1">
      <alignment horizontal="left"/>
    </xf>
    <xf numFmtId="41" fontId="11" fillId="0" borderId="4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7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6" borderId="5" xfId="0" applyNumberFormat="1" applyFont="1" applyFill="1" applyBorder="1" applyAlignment="1">
      <alignment horizontal="center" vertical="center"/>
    </xf>
    <xf numFmtId="41" fontId="11" fillId="6" borderId="4" xfId="0" applyNumberFormat="1" applyFont="1" applyFill="1" applyBorder="1" applyAlignment="1">
      <alignment horizontal="center" vertical="center"/>
    </xf>
    <xf numFmtId="41" fontId="11" fillId="6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0" borderId="3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14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0" fillId="6" borderId="3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9" fillId="2" borderId="3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3" fontId="10" fillId="6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5" borderId="7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14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/>
    </xf>
    <xf numFmtId="0" fontId="0" fillId="0" borderId="3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9" fontId="10" fillId="6" borderId="3" xfId="0" applyNumberFormat="1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5" borderId="3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3" fontId="10" fillId="5" borderId="7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7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left"/>
    </xf>
    <xf numFmtId="3" fontId="10" fillId="5" borderId="7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10" fillId="0" borderId="7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7" xfId="0" applyNumberFormat="1" applyFont="1" applyFill="1" applyBorder="1" applyAlignment="1">
      <alignment horizontal="right"/>
    </xf>
    <xf numFmtId="3" fontId="11" fillId="0" borderId="7" xfId="0" applyNumberFormat="1" applyFont="1" applyBorder="1" applyAlignment="1">
      <alignment horizontal="right" wrapText="1"/>
    </xf>
    <xf numFmtId="3" fontId="10" fillId="7" borderId="7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3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3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1" fillId="0" borderId="0" xfId="0" applyFont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3" xfId="0" applyFont="1" applyFill="1" applyBorder="1" applyAlignment="1">
      <alignment horizontal="center"/>
    </xf>
    <xf numFmtId="49" fontId="9" fillId="0" borderId="14" xfId="0" applyNumberFormat="1" applyFont="1" applyBorder="1" applyAlignment="1">
      <alignment/>
    </xf>
    <xf numFmtId="0" fontId="4" fillId="5" borderId="3" xfId="0" applyFont="1" applyFill="1" applyBorder="1" applyAlignment="1">
      <alignment horizontal="center"/>
    </xf>
    <xf numFmtId="3" fontId="4" fillId="5" borderId="7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10" fontId="11" fillId="0" borderId="18" xfId="0" applyNumberFormat="1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left" vertical="center" wrapText="1" indent="1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 wrapText="1"/>
    </xf>
    <xf numFmtId="10" fontId="11" fillId="0" borderId="14" xfId="0" applyNumberFormat="1" applyFont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0" fontId="10" fillId="0" borderId="7" xfId="0" applyNumberFormat="1" applyFont="1" applyBorder="1" applyAlignment="1">
      <alignment/>
    </xf>
    <xf numFmtId="49" fontId="10" fillId="6" borderId="3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 horizontal="center"/>
    </xf>
    <xf numFmtId="10" fontId="10" fillId="0" borderId="14" xfId="0" applyNumberFormat="1" applyFont="1" applyBorder="1" applyAlignment="1">
      <alignment/>
    </xf>
    <xf numFmtId="0" fontId="7" fillId="4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7" borderId="6" xfId="0" applyNumberFormat="1" applyFont="1" applyFill="1" applyBorder="1" applyAlignment="1">
      <alignment horizontal="center" vertical="center"/>
    </xf>
    <xf numFmtId="41" fontId="11" fillId="0" borderId="5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1" fontId="11" fillId="0" borderId="6" xfId="0" applyNumberFormat="1" applyFont="1" applyBorder="1" applyAlignment="1">
      <alignment horizontal="left"/>
    </xf>
    <xf numFmtId="3" fontId="11" fillId="2" borderId="7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/>
    </xf>
    <xf numFmtId="0" fontId="7" fillId="5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10" fillId="7" borderId="7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1" fontId="11" fillId="7" borderId="4" xfId="0" applyNumberFormat="1" applyFont="1" applyFill="1" applyBorder="1" applyAlignment="1">
      <alignment horizontal="center" vertical="center"/>
    </xf>
    <xf numFmtId="41" fontId="10" fillId="7" borderId="16" xfId="0" applyNumberFormat="1" applyFont="1" applyFill="1" applyBorder="1" applyAlignment="1">
      <alignment horizontal="center"/>
    </xf>
    <xf numFmtId="41" fontId="10" fillId="7" borderId="17" xfId="0" applyNumberFormat="1" applyFont="1" applyFill="1" applyBorder="1" applyAlignment="1">
      <alignment horizontal="center"/>
    </xf>
    <xf numFmtId="3" fontId="10" fillId="6" borderId="7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1" fontId="10" fillId="6" borderId="16" xfId="0" applyNumberFormat="1" applyFont="1" applyFill="1" applyBorder="1" applyAlignment="1">
      <alignment horizontal="center"/>
    </xf>
    <xf numFmtId="41" fontId="10" fillId="6" borderId="17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8" borderId="2" xfId="0" applyNumberFormat="1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1" fillId="0" borderId="7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7" fillId="6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7" fillId="7" borderId="16" xfId="0" applyNumberFormat="1" applyFont="1" applyFill="1" applyBorder="1" applyAlignment="1">
      <alignment horizontal="center" vertical="center"/>
    </xf>
    <xf numFmtId="3" fontId="7" fillId="7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4" fillId="5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wrapText="1"/>
    </xf>
    <xf numFmtId="0" fontId="4" fillId="7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3" fontId="7" fillId="5" borderId="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/>
    </xf>
    <xf numFmtId="3" fontId="7" fillId="4" borderId="7" xfId="0" applyNumberFormat="1" applyFont="1" applyFill="1" applyBorder="1" applyAlignment="1">
      <alignment/>
    </xf>
    <xf numFmtId="3" fontId="9" fillId="0" borderId="18" xfId="0" applyNumberFormat="1" applyFont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0" fillId="2" borderId="3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left" wrapText="1"/>
    </xf>
    <xf numFmtId="49" fontId="11" fillId="8" borderId="14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wrapText="1"/>
    </xf>
    <xf numFmtId="3" fontId="7" fillId="7" borderId="7" xfId="0" applyNumberFormat="1" applyFont="1" applyFill="1" applyBorder="1" applyAlignment="1">
      <alignment vertical="center"/>
    </xf>
    <xf numFmtId="3" fontId="7" fillId="7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3" fontId="4" fillId="6" borderId="17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vertical="center"/>
    </xf>
    <xf numFmtId="3" fontId="10" fillId="7" borderId="7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horizontal="center" wrapText="1"/>
    </xf>
    <xf numFmtId="3" fontId="10" fillId="7" borderId="16" xfId="0" applyNumberFormat="1" applyFont="1" applyFill="1" applyBorder="1" applyAlignment="1">
      <alignment horizontal="right" vertical="center"/>
    </xf>
    <xf numFmtId="3" fontId="10" fillId="7" borderId="17" xfId="0" applyNumberFormat="1" applyFont="1" applyFill="1" applyBorder="1" applyAlignment="1">
      <alignment horizontal="right" vertical="center"/>
    </xf>
    <xf numFmtId="3" fontId="4" fillId="0" borderId="2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1" fontId="11" fillId="0" borderId="0" xfId="0" applyNumberFormat="1" applyFont="1" applyAlignment="1">
      <alignment/>
    </xf>
    <xf numFmtId="0" fontId="11" fillId="2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3" fontId="11" fillId="4" borderId="1" xfId="0" applyNumberFormat="1" applyFont="1" applyFill="1" applyBorder="1" applyAlignment="1">
      <alignment/>
    </xf>
    <xf numFmtId="3" fontId="11" fillId="4" borderId="7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19" fillId="4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4" borderId="7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49" fontId="11" fillId="0" borderId="25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wrapText="1"/>
    </xf>
    <xf numFmtId="3" fontId="11" fillId="0" borderId="4" xfId="0" applyNumberFormat="1" applyFont="1" applyBorder="1" applyAlignment="1">
      <alignment/>
    </xf>
    <xf numFmtId="3" fontId="11" fillId="0" borderId="23" xfId="0" applyNumberFormat="1" applyFont="1" applyBorder="1" applyAlignment="1">
      <alignment horizontal="right"/>
    </xf>
    <xf numFmtId="0" fontId="7" fillId="5" borderId="31" xfId="0" applyFont="1" applyFill="1" applyBorder="1" applyAlignment="1">
      <alignment horizontal="center"/>
    </xf>
    <xf numFmtId="3" fontId="9" fillId="4" borderId="7" xfId="0" applyNumberFormat="1" applyFont="1" applyFill="1" applyBorder="1" applyAlignment="1">
      <alignment/>
    </xf>
    <xf numFmtId="3" fontId="7" fillId="6" borderId="7" xfId="0" applyNumberFormat="1" applyFont="1" applyFill="1" applyBorder="1" applyAlignment="1">
      <alignment/>
    </xf>
    <xf numFmtId="3" fontId="9" fillId="0" borderId="23" xfId="0" applyNumberFormat="1" applyFont="1" applyBorder="1" applyAlignment="1">
      <alignment/>
    </xf>
    <xf numFmtId="0" fontId="7" fillId="5" borderId="17" xfId="0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0" fontId="10" fillId="4" borderId="1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3" fontId="11" fillId="0" borderId="3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1" fontId="11" fillId="0" borderId="5" xfId="0" applyNumberFormat="1" applyFont="1" applyBorder="1" applyAlignment="1">
      <alignment horizontal="center" vertical="center"/>
    </xf>
    <xf numFmtId="3" fontId="10" fillId="5" borderId="1" xfId="0" applyNumberFormat="1" applyFont="1" applyFill="1" applyBorder="1" applyAlignment="1">
      <alignment/>
    </xf>
    <xf numFmtId="0" fontId="7" fillId="5" borderId="3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3" fontId="7" fillId="5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left"/>
    </xf>
    <xf numFmtId="49" fontId="4" fillId="5" borderId="3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wrapText="1"/>
    </xf>
    <xf numFmtId="3" fontId="4" fillId="5" borderId="1" xfId="0" applyNumberFormat="1" applyFont="1" applyFill="1" applyBorder="1" applyAlignment="1">
      <alignment/>
    </xf>
    <xf numFmtId="10" fontId="10" fillId="0" borderId="18" xfId="0" applyNumberFormat="1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3" fontId="7" fillId="4" borderId="7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3" fontId="7" fillId="5" borderId="7" xfId="0" applyNumberFormat="1" applyFont="1" applyFill="1" applyBorder="1" applyAlignment="1">
      <alignment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/>
    </xf>
    <xf numFmtId="3" fontId="11" fillId="4" borderId="1" xfId="0" applyNumberFormat="1" applyFont="1" applyFill="1" applyBorder="1" applyAlignment="1">
      <alignment/>
    </xf>
    <xf numFmtId="3" fontId="11" fillId="4" borderId="7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/>
    </xf>
    <xf numFmtId="3" fontId="4" fillId="5" borderId="7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/>
    </xf>
    <xf numFmtId="3" fontId="4" fillId="4" borderId="18" xfId="0" applyNumberFormat="1" applyFont="1" applyFill="1" applyBorder="1" applyAlignment="1">
      <alignment/>
    </xf>
    <xf numFmtId="0" fontId="4" fillId="5" borderId="1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wrapText="1"/>
    </xf>
    <xf numFmtId="0" fontId="4" fillId="9" borderId="3" xfId="0" applyFont="1" applyFill="1" applyBorder="1" applyAlignment="1">
      <alignment horizontal="right"/>
    </xf>
    <xf numFmtId="0" fontId="12" fillId="9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3" fontId="4" fillId="9" borderId="1" xfId="0" applyNumberFormat="1" applyFont="1" applyFill="1" applyBorder="1" applyAlignment="1">
      <alignment/>
    </xf>
    <xf numFmtId="3" fontId="4" fillId="9" borderId="7" xfId="0" applyNumberFormat="1" applyFont="1" applyFill="1" applyBorder="1" applyAlignment="1">
      <alignment/>
    </xf>
    <xf numFmtId="0" fontId="7" fillId="4" borderId="2" xfId="0" applyFont="1" applyFill="1" applyBorder="1" applyAlignment="1">
      <alignment horizontal="right"/>
    </xf>
    <xf numFmtId="3" fontId="20" fillId="4" borderId="1" xfId="0" applyNumberFormat="1" applyFont="1" applyFill="1" applyBorder="1" applyAlignment="1">
      <alignment/>
    </xf>
    <xf numFmtId="3" fontId="20" fillId="4" borderId="7" xfId="0" applyNumberFormat="1" applyFont="1" applyFill="1" applyBorder="1" applyAlignment="1">
      <alignment/>
    </xf>
    <xf numFmtId="3" fontId="20" fillId="4" borderId="14" xfId="0" applyNumberFormat="1" applyFont="1" applyFill="1" applyBorder="1" applyAlignment="1">
      <alignment/>
    </xf>
    <xf numFmtId="3" fontId="20" fillId="4" borderId="18" xfId="0" applyNumberFormat="1" applyFont="1" applyFill="1" applyBorder="1" applyAlignment="1">
      <alignment/>
    </xf>
    <xf numFmtId="49" fontId="7" fillId="4" borderId="3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7" fillId="6" borderId="3" xfId="0" applyNumberFormat="1" applyFont="1" applyFill="1" applyBorder="1" applyAlignment="1">
      <alignment horizontal="center"/>
    </xf>
    <xf numFmtId="3" fontId="10" fillId="7" borderId="3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horizontal="right"/>
    </xf>
    <xf numFmtId="3" fontId="7" fillId="4" borderId="7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 horizontal="right"/>
    </xf>
    <xf numFmtId="3" fontId="10" fillId="6" borderId="7" xfId="0" applyNumberFormat="1" applyFont="1" applyFill="1" applyBorder="1" applyAlignment="1">
      <alignment horizontal="right"/>
    </xf>
    <xf numFmtId="3" fontId="4" fillId="5" borderId="7" xfId="0" applyNumberFormat="1" applyFont="1" applyFill="1" applyBorder="1" applyAlignment="1">
      <alignment/>
    </xf>
    <xf numFmtId="3" fontId="10" fillId="4" borderId="7" xfId="0" applyNumberFormat="1" applyFont="1" applyFill="1" applyBorder="1" applyAlignment="1">
      <alignment/>
    </xf>
    <xf numFmtId="3" fontId="10" fillId="8" borderId="18" xfId="0" applyNumberFormat="1" applyFont="1" applyFill="1" applyBorder="1" applyAlignment="1">
      <alignment/>
    </xf>
    <xf numFmtId="0" fontId="10" fillId="6" borderId="3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6" borderId="6" xfId="0" applyFont="1" applyFill="1" applyBorder="1" applyAlignment="1">
      <alignment horizontal="center" vertical="center"/>
    </xf>
    <xf numFmtId="41" fontId="11" fillId="0" borderId="4" xfId="0" applyNumberFormat="1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20" fillId="4" borderId="14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/>
    </xf>
    <xf numFmtId="49" fontId="20" fillId="4" borderId="1" xfId="0" applyNumberFormat="1" applyFont="1" applyFill="1" applyBorder="1" applyAlignment="1">
      <alignment horizontal="left"/>
    </xf>
    <xf numFmtId="0" fontId="20" fillId="4" borderId="1" xfId="0" applyFont="1" applyFill="1" applyBorder="1" applyAlignment="1">
      <alignment/>
    </xf>
    <xf numFmtId="0" fontId="10" fillId="6" borderId="37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41" fontId="11" fillId="0" borderId="23" xfId="0" applyNumberFormat="1" applyFont="1" applyBorder="1" applyAlignment="1">
      <alignment horizontal="center" vertical="center" wrapText="1"/>
    </xf>
    <xf numFmtId="41" fontId="11" fillId="0" borderId="36" xfId="0" applyNumberFormat="1" applyFont="1" applyBorder="1" applyAlignment="1">
      <alignment horizontal="center" vertical="center" wrapText="1"/>
    </xf>
    <xf numFmtId="41" fontId="11" fillId="0" borderId="3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1" fontId="10" fillId="6" borderId="38" xfId="0" applyNumberFormat="1" applyFont="1" applyFill="1" applyBorder="1" applyAlignment="1">
      <alignment horizontal="center"/>
    </xf>
    <xf numFmtId="41" fontId="10" fillId="6" borderId="39" xfId="0" applyNumberFormat="1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1" fontId="11" fillId="0" borderId="7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7" borderId="2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0" fillId="7" borderId="38" xfId="0" applyNumberFormat="1" applyFont="1" applyFill="1" applyBorder="1" applyAlignment="1">
      <alignment horizontal="center"/>
    </xf>
    <xf numFmtId="41" fontId="10" fillId="7" borderId="39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3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7" borderId="7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3" xfId="0" applyBorder="1" applyAlignment="1">
      <alignment/>
    </xf>
    <xf numFmtId="0" fontId="11" fillId="0" borderId="0" xfId="0" applyFont="1" applyAlignment="1">
      <alignment horizontal="center" wrapText="1"/>
    </xf>
    <xf numFmtId="0" fontId="11" fillId="7" borderId="1" xfId="0" applyFont="1" applyFill="1" applyBorder="1" applyAlignment="1">
      <alignment horizontal="left"/>
    </xf>
    <xf numFmtId="0" fontId="11" fillId="7" borderId="7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7" xfId="0" applyFont="1" applyBorder="1" applyAlignment="1">
      <alignment/>
    </xf>
    <xf numFmtId="0" fontId="8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3" fontId="10" fillId="5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 vertical="top" wrapText="1"/>
    </xf>
    <xf numFmtId="0" fontId="7" fillId="4" borderId="20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7" fillId="5" borderId="27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2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4" borderId="27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5" borderId="33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49" fontId="10" fillId="5" borderId="15" xfId="0" applyNumberFormat="1" applyFont="1" applyFill="1" applyBorder="1" applyAlignment="1">
      <alignment horizontal="center"/>
    </xf>
    <xf numFmtId="49" fontId="10" fillId="5" borderId="16" xfId="0" applyNumberFormat="1" applyFont="1" applyFill="1" applyBorder="1" applyAlignment="1">
      <alignment horizontal="center"/>
    </xf>
    <xf numFmtId="3" fontId="10" fillId="5" borderId="16" xfId="0" applyNumberFormat="1" applyFont="1" applyFill="1" applyBorder="1" applyAlignment="1">
      <alignment/>
    </xf>
    <xf numFmtId="0" fontId="7" fillId="5" borderId="26" xfId="0" applyFont="1" applyFill="1" applyBorder="1" applyAlignment="1">
      <alignment vertic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7" borderId="26" xfId="0" applyFont="1" applyFill="1" applyBorder="1" applyAlignment="1" applyProtection="1">
      <alignment horizontal="center" vertical="center"/>
      <protection/>
    </xf>
    <xf numFmtId="0" fontId="10" fillId="7" borderId="27" xfId="0" applyFont="1" applyFill="1" applyBorder="1" applyAlignment="1" applyProtection="1">
      <alignment horizontal="center" vertical="center"/>
      <protection/>
    </xf>
    <xf numFmtId="0" fontId="10" fillId="7" borderId="27" xfId="0" applyFont="1" applyFill="1" applyBorder="1" applyAlignment="1" applyProtection="1">
      <alignment horizontal="center" vertical="center"/>
      <protection/>
    </xf>
    <xf numFmtId="0" fontId="10" fillId="7" borderId="27" xfId="0" applyFont="1" applyFill="1" applyBorder="1" applyAlignment="1" applyProtection="1">
      <alignment horizontal="center" vertical="center" wrapText="1"/>
      <protection/>
    </xf>
    <xf numFmtId="0" fontId="10" fillId="7" borderId="28" xfId="0" applyFont="1" applyFill="1" applyBorder="1" applyAlignment="1" applyProtection="1">
      <alignment horizontal="center" vertical="center" wrapText="1"/>
      <protection/>
    </xf>
    <xf numFmtId="0" fontId="10" fillId="7" borderId="3" xfId="0" applyFont="1" applyFill="1" applyBorder="1" applyAlignment="1" applyProtection="1">
      <alignment horizontal="center" vertical="center"/>
      <protection/>
    </xf>
    <xf numFmtId="0" fontId="10" fillId="7" borderId="1" xfId="0" applyFont="1" applyFill="1" applyBorder="1" applyAlignment="1" applyProtection="1">
      <alignment horizontal="center" vertical="center"/>
      <protection/>
    </xf>
    <xf numFmtId="0" fontId="10" fillId="7" borderId="1" xfId="0" applyFont="1" applyFill="1" applyBorder="1" applyAlignment="1" applyProtection="1">
      <alignment horizontal="left" vertical="center"/>
      <protection/>
    </xf>
    <xf numFmtId="0" fontId="10" fillId="7" borderId="1" xfId="0" applyFont="1" applyFill="1" applyBorder="1" applyAlignment="1" applyProtection="1">
      <alignment horizontal="center" vertical="center" wrapText="1"/>
      <protection/>
    </xf>
    <xf numFmtId="0" fontId="13" fillId="7" borderId="1" xfId="0" applyFont="1" applyFill="1" applyBorder="1" applyAlignment="1" applyProtection="1">
      <alignment horizontal="center" vertical="center" wrapText="1"/>
      <protection/>
    </xf>
    <xf numFmtId="0" fontId="10" fillId="7" borderId="1" xfId="0" applyFont="1" applyFill="1" applyBorder="1" applyAlignment="1" applyProtection="1">
      <alignment horizontal="center" vertical="center" wrapText="1"/>
      <protection/>
    </xf>
    <xf numFmtId="0" fontId="10" fillId="7" borderId="7" xfId="0" applyFont="1" applyFill="1" applyBorder="1" applyAlignment="1" applyProtection="1">
      <alignment horizontal="center" vertical="center" wrapText="1"/>
      <protection/>
    </xf>
    <xf numFmtId="0" fontId="7" fillId="7" borderId="26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wrapText="1"/>
    </xf>
    <xf numFmtId="0" fontId="10" fillId="7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10" fillId="4" borderId="3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4"/>
  <sheetViews>
    <sheetView zoomScaleSheetLayoutView="100" workbookViewId="0" topLeftCell="A1">
      <selection activeCell="C2" sqref="C2:K2"/>
    </sheetView>
  </sheetViews>
  <sheetFormatPr defaultColWidth="9.00390625" defaultRowHeight="12.75"/>
  <cols>
    <col min="1" max="1" width="4.375" style="12" customWidth="1"/>
    <col min="2" max="2" width="34.375" style="0" customWidth="1"/>
    <col min="3" max="3" width="4.875" style="0" customWidth="1"/>
    <col min="4" max="4" width="7.125" style="0" customWidth="1"/>
    <col min="5" max="5" width="5.625" style="0" customWidth="1"/>
    <col min="6" max="6" width="10.625" style="0" customWidth="1"/>
    <col min="7" max="7" width="10.125" style="0" customWidth="1"/>
    <col min="8" max="8" width="10.375" style="0" customWidth="1"/>
    <col min="9" max="9" width="10.875" style="0" customWidth="1"/>
    <col min="10" max="10" width="10.00390625" style="0" customWidth="1"/>
    <col min="11" max="11" width="10.25390625" style="0" customWidth="1"/>
  </cols>
  <sheetData>
    <row r="1" ht="10.5" customHeight="1"/>
    <row r="2" spans="1:11" s="41" customFormat="1" ht="15" customHeight="1">
      <c r="A2" s="154"/>
      <c r="B2" s="154"/>
      <c r="C2" s="534" t="s">
        <v>202</v>
      </c>
      <c r="D2" s="534"/>
      <c r="E2" s="534"/>
      <c r="F2" s="534"/>
      <c r="G2" s="534"/>
      <c r="H2" s="534"/>
      <c r="I2" s="534"/>
      <c r="J2" s="534"/>
      <c r="K2" s="534"/>
    </row>
    <row r="3" spans="1:11" s="41" customFormat="1" ht="20.25" customHeight="1">
      <c r="A3" s="154"/>
      <c r="B3" s="535" t="s">
        <v>925</v>
      </c>
      <c r="C3" s="535"/>
      <c r="D3" s="535"/>
      <c r="E3" s="535"/>
      <c r="F3" s="535"/>
      <c r="G3" s="535"/>
      <c r="H3" s="535"/>
      <c r="I3" s="535"/>
      <c r="J3" s="535"/>
      <c r="K3" s="535"/>
    </row>
    <row r="4" spans="1:11" s="41" customFormat="1" ht="9" customHeight="1" thickBo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s="41" customFormat="1" ht="28.5" customHeight="1">
      <c r="A5" s="716" t="s">
        <v>378</v>
      </c>
      <c r="B5" s="717" t="s">
        <v>569</v>
      </c>
      <c r="C5" s="718" t="s">
        <v>359</v>
      </c>
      <c r="D5" s="718"/>
      <c r="E5" s="718"/>
      <c r="F5" s="719" t="s">
        <v>685</v>
      </c>
      <c r="G5" s="719" t="s">
        <v>48</v>
      </c>
      <c r="H5" s="719"/>
      <c r="I5" s="719" t="s">
        <v>50</v>
      </c>
      <c r="J5" s="719" t="s">
        <v>340</v>
      </c>
      <c r="K5" s="720"/>
    </row>
    <row r="6" spans="1:11" s="41" customFormat="1" ht="25.5" customHeight="1">
      <c r="A6" s="721"/>
      <c r="B6" s="722" t="s">
        <v>480</v>
      </c>
      <c r="C6" s="722" t="s">
        <v>481</v>
      </c>
      <c r="D6" s="723" t="s">
        <v>364</v>
      </c>
      <c r="E6" s="722" t="s">
        <v>648</v>
      </c>
      <c r="F6" s="724"/>
      <c r="G6" s="725" t="s">
        <v>929</v>
      </c>
      <c r="H6" s="725" t="s">
        <v>49</v>
      </c>
      <c r="I6" s="724"/>
      <c r="J6" s="726" t="s">
        <v>654</v>
      </c>
      <c r="K6" s="727" t="s">
        <v>655</v>
      </c>
    </row>
    <row r="7" spans="1:11" s="153" customFormat="1" ht="12" customHeight="1">
      <c r="A7" s="713">
        <v>1</v>
      </c>
      <c r="B7" s="714">
        <v>2</v>
      </c>
      <c r="C7" s="714">
        <v>3</v>
      </c>
      <c r="D7" s="714">
        <v>4</v>
      </c>
      <c r="E7" s="714">
        <v>5</v>
      </c>
      <c r="F7" s="714">
        <v>7</v>
      </c>
      <c r="G7" s="714">
        <v>8</v>
      </c>
      <c r="H7" s="714">
        <v>9</v>
      </c>
      <c r="I7" s="714">
        <v>10</v>
      </c>
      <c r="J7" s="714">
        <v>11</v>
      </c>
      <c r="K7" s="715">
        <v>12</v>
      </c>
    </row>
    <row r="8" spans="1:11" s="6" customFormat="1" ht="18.75" customHeight="1">
      <c r="A8" s="278" t="s">
        <v>413</v>
      </c>
      <c r="B8" s="60" t="s">
        <v>482</v>
      </c>
      <c r="C8" s="66" t="s">
        <v>649</v>
      </c>
      <c r="D8" s="69"/>
      <c r="E8" s="69"/>
      <c r="F8" s="158">
        <f aca="true" t="shared" si="0" ref="F8:K8">F9+F11</f>
        <v>62300</v>
      </c>
      <c r="G8" s="158">
        <f t="shared" si="0"/>
        <v>0</v>
      </c>
      <c r="H8" s="158">
        <f t="shared" si="0"/>
        <v>0</v>
      </c>
      <c r="I8" s="158">
        <f t="shared" si="0"/>
        <v>62300</v>
      </c>
      <c r="J8" s="158">
        <f t="shared" si="0"/>
        <v>62300</v>
      </c>
      <c r="K8" s="356">
        <f t="shared" si="0"/>
        <v>0</v>
      </c>
    </row>
    <row r="9" spans="1:11" s="6" customFormat="1" ht="24" customHeight="1">
      <c r="A9" s="477" t="s">
        <v>483</v>
      </c>
      <c r="B9" s="480" t="s">
        <v>370</v>
      </c>
      <c r="C9" s="479"/>
      <c r="D9" s="368" t="s">
        <v>77</v>
      </c>
      <c r="E9" s="62"/>
      <c r="F9" s="156">
        <f aca="true" t="shared" si="1" ref="F9:K9">F10</f>
        <v>61000</v>
      </c>
      <c r="G9" s="156">
        <f t="shared" si="1"/>
        <v>0</v>
      </c>
      <c r="H9" s="156">
        <f t="shared" si="1"/>
        <v>0</v>
      </c>
      <c r="I9" s="156">
        <f t="shared" si="1"/>
        <v>61000</v>
      </c>
      <c r="J9" s="156">
        <f t="shared" si="1"/>
        <v>61000</v>
      </c>
      <c r="K9" s="358">
        <f t="shared" si="1"/>
        <v>0</v>
      </c>
    </row>
    <row r="10" spans="1:11" ht="22.5" customHeight="1">
      <c r="A10" s="265"/>
      <c r="B10" s="32" t="s">
        <v>494</v>
      </c>
      <c r="C10" s="65"/>
      <c r="D10" s="65"/>
      <c r="E10" s="64">
        <v>2110</v>
      </c>
      <c r="F10" s="157">
        <v>61000</v>
      </c>
      <c r="G10" s="157"/>
      <c r="H10" s="157"/>
      <c r="I10" s="157">
        <f>F10+G10-H10</f>
        <v>61000</v>
      </c>
      <c r="J10" s="157">
        <f>I10</f>
        <v>61000</v>
      </c>
      <c r="K10" s="357"/>
    </row>
    <row r="11" spans="1:11" ht="18" customHeight="1">
      <c r="A11" s="477" t="s">
        <v>486</v>
      </c>
      <c r="B11" s="478" t="s">
        <v>137</v>
      </c>
      <c r="C11" s="368"/>
      <c r="D11" s="368" t="s">
        <v>487</v>
      </c>
      <c r="E11" s="74"/>
      <c r="F11" s="156">
        <f aca="true" t="shared" si="2" ref="F11:K11">F12</f>
        <v>1300</v>
      </c>
      <c r="G11" s="156">
        <f t="shared" si="2"/>
        <v>0</v>
      </c>
      <c r="H11" s="156">
        <f t="shared" si="2"/>
        <v>0</v>
      </c>
      <c r="I11" s="156">
        <f t="shared" si="2"/>
        <v>1300</v>
      </c>
      <c r="J11" s="156">
        <f t="shared" si="2"/>
        <v>1300</v>
      </c>
      <c r="K11" s="358">
        <f t="shared" si="2"/>
        <v>0</v>
      </c>
    </row>
    <row r="12" spans="1:11" ht="15" customHeight="1">
      <c r="A12" s="265"/>
      <c r="B12" s="32" t="s">
        <v>488</v>
      </c>
      <c r="C12" s="65"/>
      <c r="D12" s="65"/>
      <c r="E12" s="65" t="s">
        <v>600</v>
      </c>
      <c r="F12" s="157">
        <v>1300</v>
      </c>
      <c r="G12" s="157"/>
      <c r="H12" s="157"/>
      <c r="I12" s="157">
        <f aca="true" t="shared" si="3" ref="I12:I72">F12+G12-H12</f>
        <v>1300</v>
      </c>
      <c r="J12" s="157">
        <f>I12</f>
        <v>1300</v>
      </c>
      <c r="K12" s="357"/>
    </row>
    <row r="13" spans="1:11" ht="18.75" customHeight="1">
      <c r="A13" s="278" t="s">
        <v>414</v>
      </c>
      <c r="B13" s="60" t="s">
        <v>522</v>
      </c>
      <c r="C13" s="66" t="s">
        <v>78</v>
      </c>
      <c r="D13" s="66"/>
      <c r="E13" s="66"/>
      <c r="F13" s="158">
        <f aca="true" t="shared" si="4" ref="F13:K14">F14</f>
        <v>152603</v>
      </c>
      <c r="G13" s="158">
        <f t="shared" si="4"/>
        <v>0</v>
      </c>
      <c r="H13" s="158">
        <f t="shared" si="4"/>
        <v>0</v>
      </c>
      <c r="I13" s="158">
        <f t="shared" si="4"/>
        <v>152603</v>
      </c>
      <c r="J13" s="158">
        <f t="shared" si="4"/>
        <v>152603</v>
      </c>
      <c r="K13" s="356">
        <f t="shared" si="4"/>
        <v>0</v>
      </c>
    </row>
    <row r="14" spans="1:11" ht="15.75" customHeight="1">
      <c r="A14" s="477" t="s">
        <v>483</v>
      </c>
      <c r="B14" s="478" t="s">
        <v>578</v>
      </c>
      <c r="C14" s="368"/>
      <c r="D14" s="368" t="s">
        <v>579</v>
      </c>
      <c r="E14" s="74"/>
      <c r="F14" s="156">
        <f t="shared" si="4"/>
        <v>152603</v>
      </c>
      <c r="G14" s="156">
        <f t="shared" si="4"/>
        <v>0</v>
      </c>
      <c r="H14" s="156">
        <f t="shared" si="4"/>
        <v>0</v>
      </c>
      <c r="I14" s="156">
        <f t="shared" si="4"/>
        <v>152603</v>
      </c>
      <c r="J14" s="156">
        <f t="shared" si="4"/>
        <v>152603</v>
      </c>
      <c r="K14" s="358">
        <f t="shared" si="4"/>
        <v>0</v>
      </c>
    </row>
    <row r="15" spans="1:11" ht="24" customHeight="1">
      <c r="A15" s="279"/>
      <c r="B15" s="59" t="s">
        <v>275</v>
      </c>
      <c r="C15" s="280"/>
      <c r="D15" s="280"/>
      <c r="E15" s="67" t="s">
        <v>607</v>
      </c>
      <c r="F15" s="157">
        <v>152603</v>
      </c>
      <c r="G15" s="157"/>
      <c r="H15" s="157"/>
      <c r="I15" s="157">
        <f t="shared" si="3"/>
        <v>152603</v>
      </c>
      <c r="J15" s="157">
        <f>I15</f>
        <v>152603</v>
      </c>
      <c r="K15" s="357"/>
    </row>
    <row r="16" spans="1:11" ht="20.25" customHeight="1">
      <c r="A16" s="278" t="s">
        <v>416</v>
      </c>
      <c r="B16" s="60" t="s">
        <v>489</v>
      </c>
      <c r="C16" s="66" t="s">
        <v>82</v>
      </c>
      <c r="D16" s="66"/>
      <c r="E16" s="66"/>
      <c r="F16" s="158">
        <f aca="true" t="shared" si="5" ref="F16:K16">F17</f>
        <v>13632686</v>
      </c>
      <c r="G16" s="158">
        <f t="shared" si="5"/>
        <v>3000000</v>
      </c>
      <c r="H16" s="158">
        <f t="shared" si="5"/>
        <v>3050000</v>
      </c>
      <c r="I16" s="158">
        <f t="shared" si="5"/>
        <v>13582686</v>
      </c>
      <c r="J16" s="158">
        <f t="shared" si="5"/>
        <v>8400</v>
      </c>
      <c r="K16" s="356">
        <f t="shared" si="5"/>
        <v>13574286</v>
      </c>
    </row>
    <row r="17" spans="1:11" ht="18" customHeight="1">
      <c r="A17" s="477" t="s">
        <v>483</v>
      </c>
      <c r="B17" s="478" t="s">
        <v>642</v>
      </c>
      <c r="C17" s="368"/>
      <c r="D17" s="368" t="s">
        <v>84</v>
      </c>
      <c r="E17" s="74"/>
      <c r="F17" s="156">
        <f aca="true" t="shared" si="6" ref="F17:K17">SUM(F18:F24)</f>
        <v>13632686</v>
      </c>
      <c r="G17" s="156">
        <f t="shared" si="6"/>
        <v>3000000</v>
      </c>
      <c r="H17" s="156">
        <f t="shared" si="6"/>
        <v>3050000</v>
      </c>
      <c r="I17" s="156">
        <f t="shared" si="6"/>
        <v>13582686</v>
      </c>
      <c r="J17" s="156">
        <f t="shared" si="6"/>
        <v>8400</v>
      </c>
      <c r="K17" s="358">
        <f t="shared" si="6"/>
        <v>13574286</v>
      </c>
    </row>
    <row r="18" spans="1:11" ht="21.75" customHeight="1">
      <c r="A18" s="265"/>
      <c r="B18" s="32" t="s">
        <v>490</v>
      </c>
      <c r="C18" s="65"/>
      <c r="D18" s="65"/>
      <c r="E18" s="65" t="s">
        <v>601</v>
      </c>
      <c r="F18" s="157">
        <v>8000</v>
      </c>
      <c r="G18" s="157"/>
      <c r="H18" s="157"/>
      <c r="I18" s="157">
        <f t="shared" si="3"/>
        <v>8000</v>
      </c>
      <c r="J18" s="157">
        <f>I18</f>
        <v>8000</v>
      </c>
      <c r="K18" s="357"/>
    </row>
    <row r="19" spans="1:11" ht="16.5" customHeight="1">
      <c r="A19" s="265"/>
      <c r="B19" s="32" t="s">
        <v>485</v>
      </c>
      <c r="C19" s="65"/>
      <c r="D19" s="65"/>
      <c r="E19" s="65" t="s">
        <v>599</v>
      </c>
      <c r="F19" s="157">
        <v>400</v>
      </c>
      <c r="G19" s="157"/>
      <c r="H19" s="157"/>
      <c r="I19" s="157">
        <f t="shared" si="3"/>
        <v>400</v>
      </c>
      <c r="J19" s="157">
        <f>I19</f>
        <v>400</v>
      </c>
      <c r="K19" s="357"/>
    </row>
    <row r="20" spans="1:11" ht="24" customHeight="1">
      <c r="A20" s="265"/>
      <c r="B20" s="32" t="s">
        <v>51</v>
      </c>
      <c r="C20" s="65"/>
      <c r="D20" s="65"/>
      <c r="E20" s="65" t="s">
        <v>1001</v>
      </c>
      <c r="F20" s="157">
        <v>6631937</v>
      </c>
      <c r="G20" s="157"/>
      <c r="H20" s="157"/>
      <c r="I20" s="157">
        <f t="shared" si="3"/>
        <v>6631937</v>
      </c>
      <c r="J20" s="157"/>
      <c r="K20" s="357">
        <f>I20</f>
        <v>6631937</v>
      </c>
    </row>
    <row r="21" spans="1:11" ht="46.5" customHeight="1">
      <c r="A21" s="265"/>
      <c r="B21" s="32" t="s">
        <v>1002</v>
      </c>
      <c r="C21" s="65"/>
      <c r="D21" s="65"/>
      <c r="E21" s="65" t="s">
        <v>52</v>
      </c>
      <c r="F21" s="157">
        <v>100000</v>
      </c>
      <c r="G21" s="157"/>
      <c r="H21" s="157">
        <v>50000</v>
      </c>
      <c r="I21" s="157">
        <f t="shared" si="3"/>
        <v>50000</v>
      </c>
      <c r="J21" s="157"/>
      <c r="K21" s="357">
        <f>I21</f>
        <v>50000</v>
      </c>
    </row>
    <row r="22" spans="1:11" ht="35.25" customHeight="1">
      <c r="A22" s="265"/>
      <c r="B22" s="32" t="s">
        <v>41</v>
      </c>
      <c r="C22" s="65"/>
      <c r="D22" s="65"/>
      <c r="E22" s="65" t="s">
        <v>19</v>
      </c>
      <c r="F22" s="157">
        <v>3892349</v>
      </c>
      <c r="G22" s="157"/>
      <c r="H22" s="157"/>
      <c r="I22" s="157">
        <f t="shared" si="3"/>
        <v>3892349</v>
      </c>
      <c r="J22" s="157"/>
      <c r="K22" s="357">
        <f>I22</f>
        <v>3892349</v>
      </c>
    </row>
    <row r="23" spans="1:11" ht="35.25" customHeight="1">
      <c r="A23" s="265"/>
      <c r="B23" s="32" t="s">
        <v>906</v>
      </c>
      <c r="C23" s="65"/>
      <c r="D23" s="65"/>
      <c r="E23" s="65" t="s">
        <v>905</v>
      </c>
      <c r="F23" s="157">
        <v>3000000</v>
      </c>
      <c r="G23" s="157"/>
      <c r="H23" s="157">
        <v>3000000</v>
      </c>
      <c r="I23" s="157">
        <f t="shared" si="3"/>
        <v>0</v>
      </c>
      <c r="J23" s="157"/>
      <c r="K23" s="357">
        <f>I23</f>
        <v>0</v>
      </c>
    </row>
    <row r="24" spans="1:11" ht="34.5" customHeight="1">
      <c r="A24" s="265"/>
      <c r="B24" s="32" t="s">
        <v>7</v>
      </c>
      <c r="C24" s="65"/>
      <c r="D24" s="65"/>
      <c r="E24" s="65" t="s">
        <v>6</v>
      </c>
      <c r="F24" s="157">
        <v>0</v>
      </c>
      <c r="G24" s="157">
        <v>3000000</v>
      </c>
      <c r="H24" s="157"/>
      <c r="I24" s="157">
        <f t="shared" si="3"/>
        <v>3000000</v>
      </c>
      <c r="J24" s="157"/>
      <c r="K24" s="357">
        <f>I24</f>
        <v>3000000</v>
      </c>
    </row>
    <row r="25" spans="1:11" ht="27.75" customHeight="1">
      <c r="A25" s="278" t="s">
        <v>418</v>
      </c>
      <c r="B25" s="60" t="s">
        <v>1006</v>
      </c>
      <c r="C25" s="66" t="s">
        <v>93</v>
      </c>
      <c r="D25" s="68"/>
      <c r="E25" s="68"/>
      <c r="F25" s="158">
        <f aca="true" t="shared" si="7" ref="F25:K25">F26</f>
        <v>5183252</v>
      </c>
      <c r="G25" s="158">
        <f t="shared" si="7"/>
        <v>0</v>
      </c>
      <c r="H25" s="158">
        <f t="shared" si="7"/>
        <v>0</v>
      </c>
      <c r="I25" s="158">
        <f t="shared" si="7"/>
        <v>5183252</v>
      </c>
      <c r="J25" s="158">
        <f t="shared" si="7"/>
        <v>178683</v>
      </c>
      <c r="K25" s="356">
        <f t="shared" si="7"/>
        <v>5004569</v>
      </c>
    </row>
    <row r="26" spans="1:11" ht="24" customHeight="1">
      <c r="A26" s="477" t="s">
        <v>483</v>
      </c>
      <c r="B26" s="478" t="s">
        <v>492</v>
      </c>
      <c r="C26" s="368"/>
      <c r="D26" s="368" t="s">
        <v>104</v>
      </c>
      <c r="E26" s="74"/>
      <c r="F26" s="156">
        <f aca="true" t="shared" si="8" ref="F26:K26">SUM(F27:F32)</f>
        <v>5183252</v>
      </c>
      <c r="G26" s="156">
        <f t="shared" si="8"/>
        <v>0</v>
      </c>
      <c r="H26" s="156">
        <f t="shared" si="8"/>
        <v>0</v>
      </c>
      <c r="I26" s="156">
        <f t="shared" si="8"/>
        <v>5183252</v>
      </c>
      <c r="J26" s="156">
        <f t="shared" si="8"/>
        <v>178683</v>
      </c>
      <c r="K26" s="358">
        <f t="shared" si="8"/>
        <v>5004569</v>
      </c>
    </row>
    <row r="27" spans="1:11" ht="18" customHeight="1">
      <c r="A27" s="282"/>
      <c r="B27" s="32" t="s">
        <v>658</v>
      </c>
      <c r="C27" s="281"/>
      <c r="D27" s="65"/>
      <c r="E27" s="65" t="s">
        <v>657</v>
      </c>
      <c r="F27" s="157">
        <v>2577</v>
      </c>
      <c r="G27" s="157"/>
      <c r="H27" s="157"/>
      <c r="I27" s="157">
        <f t="shared" si="3"/>
        <v>2577</v>
      </c>
      <c r="J27" s="157">
        <f>I27</f>
        <v>2577</v>
      </c>
      <c r="K27" s="357"/>
    </row>
    <row r="28" spans="1:11" ht="22.5" customHeight="1">
      <c r="A28" s="265"/>
      <c r="B28" s="32" t="s">
        <v>490</v>
      </c>
      <c r="C28" s="65"/>
      <c r="D28" s="65"/>
      <c r="E28" s="65" t="s">
        <v>601</v>
      </c>
      <c r="F28" s="157">
        <v>6826</v>
      </c>
      <c r="G28" s="157"/>
      <c r="H28" s="157"/>
      <c r="I28" s="157">
        <f t="shared" si="3"/>
        <v>6826</v>
      </c>
      <c r="J28" s="157">
        <f>I28</f>
        <v>6826</v>
      </c>
      <c r="K28" s="357"/>
    </row>
    <row r="29" spans="1:11" ht="23.25" customHeight="1">
      <c r="A29" s="265"/>
      <c r="B29" s="32" t="s">
        <v>930</v>
      </c>
      <c r="C29" s="65"/>
      <c r="D29" s="65"/>
      <c r="E29" s="65" t="s">
        <v>342</v>
      </c>
      <c r="F29" s="157">
        <v>5004569</v>
      </c>
      <c r="G29" s="157"/>
      <c r="H29" s="157"/>
      <c r="I29" s="157">
        <f t="shared" si="3"/>
        <v>5004569</v>
      </c>
      <c r="J29" s="157"/>
      <c r="K29" s="357">
        <f>I29</f>
        <v>5004569</v>
      </c>
    </row>
    <row r="30" spans="1:11" ht="16.5" customHeight="1">
      <c r="A30" s="265"/>
      <c r="B30" s="32" t="s">
        <v>485</v>
      </c>
      <c r="C30" s="65"/>
      <c r="D30" s="65"/>
      <c r="E30" s="65" t="s">
        <v>599</v>
      </c>
      <c r="F30" s="157">
        <v>780</v>
      </c>
      <c r="G30" s="157"/>
      <c r="H30" s="157"/>
      <c r="I30" s="157">
        <f t="shared" si="3"/>
        <v>780</v>
      </c>
      <c r="J30" s="157">
        <f>I30</f>
        <v>780</v>
      </c>
      <c r="K30" s="357"/>
    </row>
    <row r="31" spans="1:11" ht="15.75" customHeight="1">
      <c r="A31" s="282"/>
      <c r="B31" s="32" t="s">
        <v>509</v>
      </c>
      <c r="C31" s="65"/>
      <c r="D31" s="65"/>
      <c r="E31" s="65" t="s">
        <v>603</v>
      </c>
      <c r="F31" s="157">
        <v>98500</v>
      </c>
      <c r="G31" s="157"/>
      <c r="H31" s="157"/>
      <c r="I31" s="157">
        <f t="shared" si="3"/>
        <v>98500</v>
      </c>
      <c r="J31" s="157">
        <f>I31</f>
        <v>98500</v>
      </c>
      <c r="K31" s="357"/>
    </row>
    <row r="32" spans="1:11" ht="23.25" customHeight="1">
      <c r="A32" s="265"/>
      <c r="B32" s="32" t="s">
        <v>494</v>
      </c>
      <c r="C32" s="64"/>
      <c r="D32" s="64"/>
      <c r="E32" s="64">
        <v>2110</v>
      </c>
      <c r="F32" s="157">
        <v>70000</v>
      </c>
      <c r="G32" s="157"/>
      <c r="H32" s="157"/>
      <c r="I32" s="157">
        <f t="shared" si="3"/>
        <v>70000</v>
      </c>
      <c r="J32" s="157">
        <f>I32</f>
        <v>70000</v>
      </c>
      <c r="K32" s="357"/>
    </row>
    <row r="33" spans="1:11" ht="16.5" customHeight="1">
      <c r="A33" s="278" t="s">
        <v>420</v>
      </c>
      <c r="B33" s="60" t="s">
        <v>523</v>
      </c>
      <c r="C33" s="63">
        <v>710</v>
      </c>
      <c r="D33" s="69"/>
      <c r="E33" s="69"/>
      <c r="F33" s="158">
        <f aca="true" t="shared" si="9" ref="F33:K33">F34+F36+F38</f>
        <v>309144</v>
      </c>
      <c r="G33" s="158">
        <f t="shared" si="9"/>
        <v>3000</v>
      </c>
      <c r="H33" s="158">
        <f t="shared" si="9"/>
        <v>0</v>
      </c>
      <c r="I33" s="158">
        <f t="shared" si="9"/>
        <v>312144</v>
      </c>
      <c r="J33" s="158">
        <f t="shared" si="9"/>
        <v>312144</v>
      </c>
      <c r="K33" s="356">
        <f t="shared" si="9"/>
        <v>0</v>
      </c>
    </row>
    <row r="34" spans="1:11" ht="24" customHeight="1">
      <c r="A34" s="477" t="s">
        <v>483</v>
      </c>
      <c r="B34" s="478" t="s">
        <v>109</v>
      </c>
      <c r="C34" s="479"/>
      <c r="D34" s="479">
        <v>71013</v>
      </c>
      <c r="E34" s="62"/>
      <c r="F34" s="156">
        <f aca="true" t="shared" si="10" ref="F34:K34">F35</f>
        <v>41000</v>
      </c>
      <c r="G34" s="156">
        <f t="shared" si="10"/>
        <v>3000</v>
      </c>
      <c r="H34" s="156">
        <f t="shared" si="10"/>
        <v>0</v>
      </c>
      <c r="I34" s="156">
        <f t="shared" si="10"/>
        <v>44000</v>
      </c>
      <c r="J34" s="156">
        <f t="shared" si="10"/>
        <v>44000</v>
      </c>
      <c r="K34" s="358">
        <f t="shared" si="10"/>
        <v>0</v>
      </c>
    </row>
    <row r="35" spans="1:11" ht="25.5" customHeight="1">
      <c r="A35" s="265"/>
      <c r="B35" s="32" t="s">
        <v>494</v>
      </c>
      <c r="C35" s="64"/>
      <c r="D35" s="64"/>
      <c r="E35" s="64">
        <v>2110</v>
      </c>
      <c r="F35" s="157">
        <v>41000</v>
      </c>
      <c r="G35" s="157">
        <v>3000</v>
      </c>
      <c r="H35" s="157"/>
      <c r="I35" s="157">
        <f t="shared" si="3"/>
        <v>44000</v>
      </c>
      <c r="J35" s="157">
        <f>I35</f>
        <v>44000</v>
      </c>
      <c r="K35" s="357"/>
    </row>
    <row r="36" spans="1:11" ht="22.5" customHeight="1">
      <c r="A36" s="477" t="s">
        <v>486</v>
      </c>
      <c r="B36" s="478" t="s">
        <v>111</v>
      </c>
      <c r="C36" s="479"/>
      <c r="D36" s="479">
        <v>71014</v>
      </c>
      <c r="E36" s="478"/>
      <c r="F36" s="156">
        <f aca="true" t="shared" si="11" ref="F36:K36">F37</f>
        <v>11000</v>
      </c>
      <c r="G36" s="156">
        <f t="shared" si="11"/>
        <v>0</v>
      </c>
      <c r="H36" s="156">
        <f t="shared" si="11"/>
        <v>0</v>
      </c>
      <c r="I36" s="156">
        <f t="shared" si="11"/>
        <v>11000</v>
      </c>
      <c r="J36" s="156">
        <f t="shared" si="11"/>
        <v>11000</v>
      </c>
      <c r="K36" s="358">
        <f t="shared" si="11"/>
        <v>0</v>
      </c>
    </row>
    <row r="37" spans="1:11" ht="24" customHeight="1">
      <c r="A37" s="265"/>
      <c r="B37" s="32" t="s">
        <v>494</v>
      </c>
      <c r="C37" s="64"/>
      <c r="D37" s="64"/>
      <c r="E37" s="64">
        <v>2110</v>
      </c>
      <c r="F37" s="157">
        <v>11000</v>
      </c>
      <c r="G37" s="157"/>
      <c r="H37" s="157"/>
      <c r="I37" s="157">
        <f t="shared" si="3"/>
        <v>11000</v>
      </c>
      <c r="J37" s="157">
        <f>I37</f>
        <v>11000</v>
      </c>
      <c r="K37" s="357"/>
    </row>
    <row r="38" spans="1:11" ht="17.25" customHeight="1">
      <c r="A38" s="477" t="s">
        <v>516</v>
      </c>
      <c r="B38" s="478" t="s">
        <v>113</v>
      </c>
      <c r="C38" s="479"/>
      <c r="D38" s="479">
        <v>71015</v>
      </c>
      <c r="E38" s="62"/>
      <c r="F38" s="156">
        <f aca="true" t="shared" si="12" ref="F38:K38">F39+F40</f>
        <v>257144</v>
      </c>
      <c r="G38" s="156">
        <f t="shared" si="12"/>
        <v>0</v>
      </c>
      <c r="H38" s="156">
        <f t="shared" si="12"/>
        <v>0</v>
      </c>
      <c r="I38" s="156">
        <f t="shared" si="12"/>
        <v>257144</v>
      </c>
      <c r="J38" s="156">
        <f t="shared" si="12"/>
        <v>257144</v>
      </c>
      <c r="K38" s="358">
        <f t="shared" si="12"/>
        <v>0</v>
      </c>
    </row>
    <row r="39" spans="1:11" ht="18" customHeight="1">
      <c r="A39" s="265"/>
      <c r="B39" s="32" t="s">
        <v>485</v>
      </c>
      <c r="C39" s="283"/>
      <c r="D39" s="283"/>
      <c r="E39" s="70" t="s">
        <v>599</v>
      </c>
      <c r="F39" s="157">
        <v>100</v>
      </c>
      <c r="G39" s="157"/>
      <c r="H39" s="157"/>
      <c r="I39" s="157">
        <f t="shared" si="3"/>
        <v>100</v>
      </c>
      <c r="J39" s="157">
        <f>I39</f>
        <v>100</v>
      </c>
      <c r="K39" s="357"/>
    </row>
    <row r="40" spans="1:11" ht="22.5" customHeight="1">
      <c r="A40" s="265"/>
      <c r="B40" s="32" t="s">
        <v>494</v>
      </c>
      <c r="C40" s="64"/>
      <c r="D40" s="64"/>
      <c r="E40" s="64">
        <v>2110</v>
      </c>
      <c r="F40" s="157">
        <v>257044</v>
      </c>
      <c r="G40" s="157"/>
      <c r="H40" s="157"/>
      <c r="I40" s="157">
        <f t="shared" si="3"/>
        <v>257044</v>
      </c>
      <c r="J40" s="157">
        <f>I40</f>
        <v>257044</v>
      </c>
      <c r="K40" s="357"/>
    </row>
    <row r="41" spans="1:11" ht="16.5" customHeight="1">
      <c r="A41" s="278" t="s">
        <v>436</v>
      </c>
      <c r="B41" s="60" t="s">
        <v>506</v>
      </c>
      <c r="C41" s="63">
        <v>750</v>
      </c>
      <c r="D41" s="69"/>
      <c r="E41" s="63"/>
      <c r="F41" s="158">
        <f aca="true" t="shared" si="13" ref="F41:K41">F42+F44+F49+F51</f>
        <v>282293</v>
      </c>
      <c r="G41" s="158">
        <f t="shared" si="13"/>
        <v>0</v>
      </c>
      <c r="H41" s="158">
        <f t="shared" si="13"/>
        <v>0</v>
      </c>
      <c r="I41" s="158">
        <f t="shared" si="13"/>
        <v>282293</v>
      </c>
      <c r="J41" s="158">
        <f t="shared" si="13"/>
        <v>282293</v>
      </c>
      <c r="K41" s="356">
        <f t="shared" si="13"/>
        <v>0</v>
      </c>
    </row>
    <row r="42" spans="1:11" ht="16.5" customHeight="1">
      <c r="A42" s="477" t="s">
        <v>483</v>
      </c>
      <c r="B42" s="478" t="s">
        <v>484</v>
      </c>
      <c r="C42" s="479"/>
      <c r="D42" s="479">
        <v>75011</v>
      </c>
      <c r="E42" s="478"/>
      <c r="F42" s="156">
        <f aca="true" t="shared" si="14" ref="F42:K42">F43</f>
        <v>103643</v>
      </c>
      <c r="G42" s="156">
        <f t="shared" si="14"/>
        <v>0</v>
      </c>
      <c r="H42" s="156">
        <f t="shared" si="14"/>
        <v>0</v>
      </c>
      <c r="I42" s="156">
        <f t="shared" si="14"/>
        <v>103643</v>
      </c>
      <c r="J42" s="156">
        <f t="shared" si="14"/>
        <v>103643</v>
      </c>
      <c r="K42" s="358">
        <f t="shared" si="14"/>
        <v>0</v>
      </c>
    </row>
    <row r="43" spans="1:11" ht="25.5" customHeight="1">
      <c r="A43" s="265"/>
      <c r="B43" s="32" t="s">
        <v>494</v>
      </c>
      <c r="C43" s="64"/>
      <c r="D43" s="64"/>
      <c r="E43" s="64">
        <v>2110</v>
      </c>
      <c r="F43" s="157">
        <v>103643</v>
      </c>
      <c r="G43" s="157"/>
      <c r="H43" s="157"/>
      <c r="I43" s="157">
        <f t="shared" si="3"/>
        <v>103643</v>
      </c>
      <c r="J43" s="157">
        <f>I43</f>
        <v>103643</v>
      </c>
      <c r="K43" s="357"/>
    </row>
    <row r="44" spans="1:11" ht="17.25" customHeight="1">
      <c r="A44" s="477" t="s">
        <v>486</v>
      </c>
      <c r="B44" s="478" t="s">
        <v>507</v>
      </c>
      <c r="C44" s="479"/>
      <c r="D44" s="479">
        <v>75020</v>
      </c>
      <c r="E44" s="71"/>
      <c r="F44" s="156">
        <f aca="true" t="shared" si="15" ref="F44:K44">SUM(F45:F48)</f>
        <v>9700</v>
      </c>
      <c r="G44" s="156">
        <f t="shared" si="15"/>
        <v>0</v>
      </c>
      <c r="H44" s="156">
        <f t="shared" si="15"/>
        <v>0</v>
      </c>
      <c r="I44" s="156">
        <f t="shared" si="15"/>
        <v>9700</v>
      </c>
      <c r="J44" s="156">
        <f t="shared" si="15"/>
        <v>9700</v>
      </c>
      <c r="K44" s="358">
        <f t="shared" si="15"/>
        <v>0</v>
      </c>
    </row>
    <row r="45" spans="1:11" ht="16.5" customHeight="1">
      <c r="A45" s="265"/>
      <c r="B45" s="32" t="s">
        <v>488</v>
      </c>
      <c r="C45" s="65"/>
      <c r="D45" s="65"/>
      <c r="E45" s="65" t="s">
        <v>600</v>
      </c>
      <c r="F45" s="157">
        <v>5000</v>
      </c>
      <c r="G45" s="157"/>
      <c r="H45" s="157"/>
      <c r="I45" s="157">
        <f t="shared" si="3"/>
        <v>5000</v>
      </c>
      <c r="J45" s="157">
        <f>I45</f>
        <v>5000</v>
      </c>
      <c r="K45" s="357"/>
    </row>
    <row r="46" spans="1:11" ht="22.5" customHeight="1">
      <c r="A46" s="265"/>
      <c r="B46" s="32" t="s">
        <v>490</v>
      </c>
      <c r="C46" s="65"/>
      <c r="D46" s="65"/>
      <c r="E46" s="65" t="s">
        <v>601</v>
      </c>
      <c r="F46" s="157">
        <v>1200</v>
      </c>
      <c r="G46" s="157"/>
      <c r="H46" s="157"/>
      <c r="I46" s="157">
        <f t="shared" si="3"/>
        <v>1200</v>
      </c>
      <c r="J46" s="157">
        <f>I46</f>
        <v>1200</v>
      </c>
      <c r="K46" s="357"/>
    </row>
    <row r="47" spans="1:11" ht="14.25" customHeight="1">
      <c r="A47" s="265"/>
      <c r="B47" s="32" t="s">
        <v>491</v>
      </c>
      <c r="C47" s="65"/>
      <c r="D47" s="65"/>
      <c r="E47" s="65" t="s">
        <v>602</v>
      </c>
      <c r="F47" s="157">
        <v>500</v>
      </c>
      <c r="G47" s="157"/>
      <c r="H47" s="157"/>
      <c r="I47" s="157">
        <f t="shared" si="3"/>
        <v>500</v>
      </c>
      <c r="J47" s="157">
        <f>I47</f>
        <v>500</v>
      </c>
      <c r="K47" s="357"/>
    </row>
    <row r="48" spans="1:11" ht="15.75" customHeight="1">
      <c r="A48" s="265"/>
      <c r="B48" s="32" t="s">
        <v>509</v>
      </c>
      <c r="C48" s="65"/>
      <c r="D48" s="65"/>
      <c r="E48" s="65" t="s">
        <v>603</v>
      </c>
      <c r="F48" s="157">
        <v>3000</v>
      </c>
      <c r="G48" s="157"/>
      <c r="H48" s="157"/>
      <c r="I48" s="157">
        <f t="shared" si="3"/>
        <v>3000</v>
      </c>
      <c r="J48" s="157">
        <f>I48</f>
        <v>3000</v>
      </c>
      <c r="K48" s="357"/>
    </row>
    <row r="49" spans="1:11" ht="20.25" customHeight="1">
      <c r="A49" s="477" t="s">
        <v>516</v>
      </c>
      <c r="B49" s="478" t="s">
        <v>134</v>
      </c>
      <c r="C49" s="479"/>
      <c r="D49" s="479">
        <v>75045</v>
      </c>
      <c r="E49" s="478"/>
      <c r="F49" s="156">
        <f aca="true" t="shared" si="16" ref="F49:K49">F50</f>
        <v>10000</v>
      </c>
      <c r="G49" s="156">
        <f t="shared" si="16"/>
        <v>0</v>
      </c>
      <c r="H49" s="156">
        <f t="shared" si="16"/>
        <v>0</v>
      </c>
      <c r="I49" s="156">
        <f t="shared" si="16"/>
        <v>10000</v>
      </c>
      <c r="J49" s="156">
        <f t="shared" si="16"/>
        <v>10000</v>
      </c>
      <c r="K49" s="358">
        <f t="shared" si="16"/>
        <v>0</v>
      </c>
    </row>
    <row r="50" spans="1:12" ht="24.75" customHeight="1">
      <c r="A50" s="265"/>
      <c r="B50" s="32" t="s">
        <v>494</v>
      </c>
      <c r="C50" s="64"/>
      <c r="D50" s="64"/>
      <c r="E50" s="64">
        <v>2110</v>
      </c>
      <c r="F50" s="157">
        <v>10000</v>
      </c>
      <c r="G50" s="157"/>
      <c r="H50" s="157"/>
      <c r="I50" s="157">
        <f t="shared" si="3"/>
        <v>10000</v>
      </c>
      <c r="J50" s="157">
        <f>I50</f>
        <v>10000</v>
      </c>
      <c r="K50" s="357"/>
      <c r="L50" s="6"/>
    </row>
    <row r="51" spans="1:12" ht="28.5" customHeight="1">
      <c r="A51" s="477" t="s">
        <v>659</v>
      </c>
      <c r="B51" s="478" t="s">
        <v>345</v>
      </c>
      <c r="C51" s="479"/>
      <c r="D51" s="479">
        <v>75075</v>
      </c>
      <c r="E51" s="71"/>
      <c r="F51" s="156">
        <f aca="true" t="shared" si="17" ref="F51:K51">SUM(F52:F52)</f>
        <v>158950</v>
      </c>
      <c r="G51" s="156">
        <f t="shared" si="17"/>
        <v>0</v>
      </c>
      <c r="H51" s="156">
        <f t="shared" si="17"/>
        <v>0</v>
      </c>
      <c r="I51" s="156">
        <f t="shared" si="17"/>
        <v>158950</v>
      </c>
      <c r="J51" s="156">
        <f t="shared" si="17"/>
        <v>158950</v>
      </c>
      <c r="K51" s="358">
        <f t="shared" si="17"/>
        <v>0</v>
      </c>
      <c r="L51" s="6"/>
    </row>
    <row r="52" spans="1:12" ht="34.5" customHeight="1">
      <c r="A52" s="265"/>
      <c r="B52" s="59" t="s">
        <v>917</v>
      </c>
      <c r="C52" s="64"/>
      <c r="D52" s="64"/>
      <c r="E52" s="64">
        <v>2705</v>
      </c>
      <c r="F52" s="157">
        <v>158950</v>
      </c>
      <c r="G52" s="157"/>
      <c r="H52" s="157"/>
      <c r="I52" s="157">
        <f t="shared" si="3"/>
        <v>158950</v>
      </c>
      <c r="J52" s="157">
        <f>I52</f>
        <v>158950</v>
      </c>
      <c r="K52" s="357"/>
      <c r="L52" s="6"/>
    </row>
    <row r="53" spans="1:11" ht="26.25" customHeight="1">
      <c r="A53" s="278" t="s">
        <v>425</v>
      </c>
      <c r="B53" s="60" t="s">
        <v>510</v>
      </c>
      <c r="C53" s="63">
        <v>754</v>
      </c>
      <c r="D53" s="69"/>
      <c r="E53" s="69"/>
      <c r="F53" s="158">
        <f aca="true" t="shared" si="18" ref="F53:K53">F54</f>
        <v>2815600</v>
      </c>
      <c r="G53" s="158">
        <f t="shared" si="18"/>
        <v>0</v>
      </c>
      <c r="H53" s="158">
        <f t="shared" si="18"/>
        <v>0</v>
      </c>
      <c r="I53" s="158">
        <f t="shared" si="18"/>
        <v>2815600</v>
      </c>
      <c r="J53" s="158">
        <f t="shared" si="18"/>
        <v>2815600</v>
      </c>
      <c r="K53" s="356">
        <f t="shared" si="18"/>
        <v>0</v>
      </c>
    </row>
    <row r="54" spans="1:11" ht="28.5" customHeight="1">
      <c r="A54" s="477" t="s">
        <v>483</v>
      </c>
      <c r="B54" s="478" t="s">
        <v>391</v>
      </c>
      <c r="C54" s="479"/>
      <c r="D54" s="479">
        <v>75411</v>
      </c>
      <c r="E54" s="62"/>
      <c r="F54" s="156">
        <f aca="true" t="shared" si="19" ref="F54:K54">SUM(F55:F56)</f>
        <v>2815600</v>
      </c>
      <c r="G54" s="156">
        <f t="shared" si="19"/>
        <v>0</v>
      </c>
      <c r="H54" s="156">
        <f t="shared" si="19"/>
        <v>0</v>
      </c>
      <c r="I54" s="156">
        <f t="shared" si="19"/>
        <v>2815600</v>
      </c>
      <c r="J54" s="156">
        <f t="shared" si="19"/>
        <v>2815600</v>
      </c>
      <c r="K54" s="358">
        <f t="shared" si="19"/>
        <v>0</v>
      </c>
    </row>
    <row r="55" spans="1:11" ht="18.75" customHeight="1">
      <c r="A55" s="265"/>
      <c r="B55" s="32" t="s">
        <v>485</v>
      </c>
      <c r="C55" s="283"/>
      <c r="D55" s="283"/>
      <c r="E55" s="72" t="s">
        <v>599</v>
      </c>
      <c r="F55" s="157">
        <v>600</v>
      </c>
      <c r="G55" s="157"/>
      <c r="H55" s="157"/>
      <c r="I55" s="157">
        <f t="shared" si="3"/>
        <v>600</v>
      </c>
      <c r="J55" s="157">
        <f>I55</f>
        <v>600</v>
      </c>
      <c r="K55" s="357"/>
    </row>
    <row r="56" spans="1:11" ht="21.75" customHeight="1">
      <c r="A56" s="265"/>
      <c r="B56" s="32" t="s">
        <v>494</v>
      </c>
      <c r="C56" s="283"/>
      <c r="D56" s="283"/>
      <c r="E56" s="72" t="s">
        <v>239</v>
      </c>
      <c r="F56" s="157">
        <v>2815000</v>
      </c>
      <c r="G56" s="157"/>
      <c r="H56" s="157"/>
      <c r="I56" s="157">
        <f t="shared" si="3"/>
        <v>2815000</v>
      </c>
      <c r="J56" s="157">
        <f>I56</f>
        <v>2815000</v>
      </c>
      <c r="K56" s="357"/>
    </row>
    <row r="57" spans="1:11" ht="43.5" customHeight="1">
      <c r="A57" s="278" t="s">
        <v>479</v>
      </c>
      <c r="B57" s="476" t="s">
        <v>1005</v>
      </c>
      <c r="C57" s="66" t="s">
        <v>511</v>
      </c>
      <c r="D57" s="68"/>
      <c r="E57" s="68"/>
      <c r="F57" s="158">
        <f aca="true" t="shared" si="20" ref="F57:K57">F58+F61</f>
        <v>3444143</v>
      </c>
      <c r="G57" s="158">
        <f t="shared" si="20"/>
        <v>0</v>
      </c>
      <c r="H57" s="158">
        <f t="shared" si="20"/>
        <v>0</v>
      </c>
      <c r="I57" s="158">
        <f t="shared" si="20"/>
        <v>3444143</v>
      </c>
      <c r="J57" s="158">
        <f t="shared" si="20"/>
        <v>3444143</v>
      </c>
      <c r="K57" s="356">
        <f t="shared" si="20"/>
        <v>0</v>
      </c>
    </row>
    <row r="58" spans="1:11" ht="36.75" customHeight="1">
      <c r="A58" s="477" t="s">
        <v>483</v>
      </c>
      <c r="B58" s="479" t="s">
        <v>1007</v>
      </c>
      <c r="C58" s="368"/>
      <c r="D58" s="368" t="s">
        <v>957</v>
      </c>
      <c r="E58" s="368"/>
      <c r="F58" s="156">
        <f aca="true" t="shared" si="21" ref="F58:K58">F59+F60</f>
        <v>709982</v>
      </c>
      <c r="G58" s="156">
        <f t="shared" si="21"/>
        <v>0</v>
      </c>
      <c r="H58" s="156">
        <f t="shared" si="21"/>
        <v>0</v>
      </c>
      <c r="I58" s="156">
        <f t="shared" si="21"/>
        <v>709982</v>
      </c>
      <c r="J58" s="156">
        <f t="shared" si="21"/>
        <v>709982</v>
      </c>
      <c r="K58" s="358">
        <f t="shared" si="21"/>
        <v>0</v>
      </c>
    </row>
    <row r="59" spans="1:11" ht="17.25" customHeight="1">
      <c r="A59" s="265"/>
      <c r="B59" s="32" t="s">
        <v>508</v>
      </c>
      <c r="C59" s="65"/>
      <c r="D59" s="65"/>
      <c r="E59" s="65" t="s">
        <v>604</v>
      </c>
      <c r="F59" s="157">
        <v>708982</v>
      </c>
      <c r="G59" s="157"/>
      <c r="H59" s="157"/>
      <c r="I59" s="157">
        <f t="shared" si="3"/>
        <v>708982</v>
      </c>
      <c r="J59" s="157">
        <f>I59</f>
        <v>708982</v>
      </c>
      <c r="K59" s="357"/>
    </row>
    <row r="60" spans="1:11" ht="18" customHeight="1">
      <c r="A60" s="265"/>
      <c r="B60" s="32" t="s">
        <v>43</v>
      </c>
      <c r="C60" s="65"/>
      <c r="D60" s="65"/>
      <c r="E60" s="65" t="s">
        <v>42</v>
      </c>
      <c r="F60" s="157">
        <v>1000</v>
      </c>
      <c r="G60" s="157"/>
      <c r="H60" s="157"/>
      <c r="I60" s="157">
        <f t="shared" si="3"/>
        <v>1000</v>
      </c>
      <c r="J60" s="157">
        <f>I60</f>
        <v>1000</v>
      </c>
      <c r="K60" s="357"/>
    </row>
    <row r="61" spans="1:11" ht="28.5" customHeight="1">
      <c r="A61" s="477" t="s">
        <v>486</v>
      </c>
      <c r="B61" s="479" t="s">
        <v>1008</v>
      </c>
      <c r="C61" s="368"/>
      <c r="D61" s="368" t="s">
        <v>512</v>
      </c>
      <c r="E61" s="368"/>
      <c r="F61" s="156">
        <f aca="true" t="shared" si="22" ref="F61:K61">F62+F63</f>
        <v>2734161</v>
      </c>
      <c r="G61" s="156">
        <f t="shared" si="22"/>
        <v>0</v>
      </c>
      <c r="H61" s="156">
        <f t="shared" si="22"/>
        <v>0</v>
      </c>
      <c r="I61" s="156">
        <f t="shared" si="22"/>
        <v>2734161</v>
      </c>
      <c r="J61" s="156">
        <f t="shared" si="22"/>
        <v>2734161</v>
      </c>
      <c r="K61" s="358">
        <f t="shared" si="22"/>
        <v>0</v>
      </c>
    </row>
    <row r="62" spans="1:11" ht="15.75" customHeight="1">
      <c r="A62" s="265"/>
      <c r="B62" s="32" t="s">
        <v>612</v>
      </c>
      <c r="C62" s="65"/>
      <c r="D62" s="65"/>
      <c r="E62" s="65" t="s">
        <v>605</v>
      </c>
      <c r="F62" s="157">
        <v>2676794</v>
      </c>
      <c r="G62" s="157"/>
      <c r="H62" s="157"/>
      <c r="I62" s="157">
        <f t="shared" si="3"/>
        <v>2676794</v>
      </c>
      <c r="J62" s="157">
        <f>I62</f>
        <v>2676794</v>
      </c>
      <c r="K62" s="357"/>
    </row>
    <row r="63" spans="1:11" ht="15.75" customHeight="1">
      <c r="A63" s="265"/>
      <c r="B63" s="32" t="s">
        <v>87</v>
      </c>
      <c r="C63" s="65"/>
      <c r="D63" s="65"/>
      <c r="E63" s="65" t="s">
        <v>606</v>
      </c>
      <c r="F63" s="157">
        <v>57367</v>
      </c>
      <c r="G63" s="157"/>
      <c r="H63" s="157"/>
      <c r="I63" s="157">
        <f t="shared" si="3"/>
        <v>57367</v>
      </c>
      <c r="J63" s="157">
        <f>I63</f>
        <v>57367</v>
      </c>
      <c r="K63" s="357"/>
    </row>
    <row r="64" spans="1:11" ht="20.25" customHeight="1">
      <c r="A64" s="278" t="s">
        <v>473</v>
      </c>
      <c r="B64" s="60" t="s">
        <v>513</v>
      </c>
      <c r="C64" s="63">
        <v>758</v>
      </c>
      <c r="D64" s="69"/>
      <c r="E64" s="69"/>
      <c r="F64" s="158">
        <f aca="true" t="shared" si="23" ref="F64:K64">F65+F67+F69+F71</f>
        <v>25252899</v>
      </c>
      <c r="G64" s="158">
        <f t="shared" si="23"/>
        <v>78615</v>
      </c>
      <c r="H64" s="158">
        <f t="shared" si="23"/>
        <v>0</v>
      </c>
      <c r="I64" s="158">
        <f t="shared" si="23"/>
        <v>25331514</v>
      </c>
      <c r="J64" s="158">
        <f t="shared" si="23"/>
        <v>25331514</v>
      </c>
      <c r="K64" s="356">
        <f t="shared" si="23"/>
        <v>0</v>
      </c>
    </row>
    <row r="65" spans="1:11" ht="21.75" customHeight="1">
      <c r="A65" s="477" t="s">
        <v>483</v>
      </c>
      <c r="B65" s="478" t="s">
        <v>1010</v>
      </c>
      <c r="C65" s="479"/>
      <c r="D65" s="479">
        <v>75801</v>
      </c>
      <c r="E65" s="71"/>
      <c r="F65" s="156">
        <f aca="true" t="shared" si="24" ref="F65:K65">F66</f>
        <v>18517913</v>
      </c>
      <c r="G65" s="156">
        <f t="shared" si="24"/>
        <v>78615</v>
      </c>
      <c r="H65" s="156">
        <f t="shared" si="24"/>
        <v>0</v>
      </c>
      <c r="I65" s="156">
        <f t="shared" si="24"/>
        <v>18596528</v>
      </c>
      <c r="J65" s="156">
        <f t="shared" si="24"/>
        <v>18596528</v>
      </c>
      <c r="K65" s="358">
        <f t="shared" si="24"/>
        <v>0</v>
      </c>
    </row>
    <row r="66" spans="1:11" ht="17.25" customHeight="1">
      <c r="A66" s="265"/>
      <c r="B66" s="32" t="s">
        <v>422</v>
      </c>
      <c r="C66" s="64"/>
      <c r="D66" s="64"/>
      <c r="E66" s="65" t="s">
        <v>608</v>
      </c>
      <c r="F66" s="157">
        <v>18517913</v>
      </c>
      <c r="G66" s="157">
        <v>78615</v>
      </c>
      <c r="H66" s="157"/>
      <c r="I66" s="157">
        <f t="shared" si="3"/>
        <v>18596528</v>
      </c>
      <c r="J66" s="157">
        <f>I66</f>
        <v>18596528</v>
      </c>
      <c r="K66" s="357"/>
    </row>
    <row r="67" spans="1:11" ht="27" customHeight="1">
      <c r="A67" s="477" t="s">
        <v>486</v>
      </c>
      <c r="B67" s="478" t="s">
        <v>552</v>
      </c>
      <c r="C67" s="479"/>
      <c r="D67" s="479">
        <v>75803</v>
      </c>
      <c r="E67" s="75"/>
      <c r="F67" s="156">
        <f aca="true" t="shared" si="25" ref="F67:K67">F68</f>
        <v>4482399</v>
      </c>
      <c r="G67" s="156">
        <f t="shared" si="25"/>
        <v>0</v>
      </c>
      <c r="H67" s="156">
        <f t="shared" si="25"/>
        <v>0</v>
      </c>
      <c r="I67" s="156">
        <f t="shared" si="25"/>
        <v>4482399</v>
      </c>
      <c r="J67" s="156">
        <f t="shared" si="25"/>
        <v>4482399</v>
      </c>
      <c r="K67" s="358">
        <f t="shared" si="25"/>
        <v>0</v>
      </c>
    </row>
    <row r="68" spans="1:11" ht="18.75" customHeight="1">
      <c r="A68" s="284"/>
      <c r="B68" s="32" t="s">
        <v>422</v>
      </c>
      <c r="C68" s="64"/>
      <c r="D68" s="64"/>
      <c r="E68" s="65" t="s">
        <v>608</v>
      </c>
      <c r="F68" s="157">
        <v>4482399</v>
      </c>
      <c r="G68" s="157"/>
      <c r="H68" s="157"/>
      <c r="I68" s="157">
        <f t="shared" si="3"/>
        <v>4482399</v>
      </c>
      <c r="J68" s="157">
        <f>I68</f>
        <v>4482399</v>
      </c>
      <c r="K68" s="357"/>
    </row>
    <row r="69" spans="1:11" ht="17.25" customHeight="1">
      <c r="A69" s="477" t="s">
        <v>516</v>
      </c>
      <c r="B69" s="478" t="s">
        <v>514</v>
      </c>
      <c r="C69" s="479"/>
      <c r="D69" s="479">
        <v>75814</v>
      </c>
      <c r="E69" s="74"/>
      <c r="F69" s="156">
        <f aca="true" t="shared" si="26" ref="F69:K69">F70</f>
        <v>35000</v>
      </c>
      <c r="G69" s="156">
        <f t="shared" si="26"/>
        <v>0</v>
      </c>
      <c r="H69" s="156">
        <f t="shared" si="26"/>
        <v>0</v>
      </c>
      <c r="I69" s="156">
        <f t="shared" si="26"/>
        <v>35000</v>
      </c>
      <c r="J69" s="156">
        <f t="shared" si="26"/>
        <v>35000</v>
      </c>
      <c r="K69" s="358">
        <f t="shared" si="26"/>
        <v>0</v>
      </c>
    </row>
    <row r="70" spans="1:11" ht="16.5" customHeight="1">
      <c r="A70" s="265"/>
      <c r="B70" s="32" t="s">
        <v>485</v>
      </c>
      <c r="C70" s="64"/>
      <c r="D70" s="64"/>
      <c r="E70" s="65" t="s">
        <v>599</v>
      </c>
      <c r="F70" s="157">
        <v>35000</v>
      </c>
      <c r="G70" s="157"/>
      <c r="H70" s="157"/>
      <c r="I70" s="157">
        <f t="shared" si="3"/>
        <v>35000</v>
      </c>
      <c r="J70" s="157">
        <f>I70</f>
        <v>35000</v>
      </c>
      <c r="K70" s="357"/>
    </row>
    <row r="71" spans="1:11" ht="28.5" customHeight="1">
      <c r="A71" s="477" t="s">
        <v>518</v>
      </c>
      <c r="B71" s="478" t="s">
        <v>650</v>
      </c>
      <c r="C71" s="479"/>
      <c r="D71" s="479">
        <v>75832</v>
      </c>
      <c r="E71" s="74"/>
      <c r="F71" s="156">
        <f aca="true" t="shared" si="27" ref="F71:K71">F72</f>
        <v>2217587</v>
      </c>
      <c r="G71" s="156">
        <f t="shared" si="27"/>
        <v>0</v>
      </c>
      <c r="H71" s="156">
        <f t="shared" si="27"/>
        <v>0</v>
      </c>
      <c r="I71" s="156">
        <f t="shared" si="27"/>
        <v>2217587</v>
      </c>
      <c r="J71" s="156">
        <f t="shared" si="27"/>
        <v>2217587</v>
      </c>
      <c r="K71" s="358">
        <f t="shared" si="27"/>
        <v>0</v>
      </c>
    </row>
    <row r="72" spans="1:11" ht="20.25" customHeight="1">
      <c r="A72" s="282"/>
      <c r="B72" s="32" t="s">
        <v>423</v>
      </c>
      <c r="C72" s="266"/>
      <c r="D72" s="266"/>
      <c r="E72" s="65" t="s">
        <v>608</v>
      </c>
      <c r="F72" s="157">
        <v>2217587</v>
      </c>
      <c r="G72" s="157"/>
      <c r="H72" s="157"/>
      <c r="I72" s="157">
        <f t="shared" si="3"/>
        <v>2217587</v>
      </c>
      <c r="J72" s="157">
        <f>I72</f>
        <v>2217587</v>
      </c>
      <c r="K72" s="357"/>
    </row>
    <row r="73" spans="1:11" ht="16.5" customHeight="1">
      <c r="A73" s="278" t="s">
        <v>639</v>
      </c>
      <c r="B73" s="60" t="s">
        <v>515</v>
      </c>
      <c r="C73" s="66" t="s">
        <v>185</v>
      </c>
      <c r="D73" s="68"/>
      <c r="E73" s="68"/>
      <c r="F73" s="158">
        <f aca="true" t="shared" si="28" ref="F73:K73">F74+F78+F85+F87</f>
        <v>3024633</v>
      </c>
      <c r="G73" s="158">
        <f t="shared" si="28"/>
        <v>6247</v>
      </c>
      <c r="H73" s="158">
        <f t="shared" si="28"/>
        <v>1339</v>
      </c>
      <c r="I73" s="158">
        <f t="shared" si="28"/>
        <v>3029541</v>
      </c>
      <c r="J73" s="158">
        <f t="shared" si="28"/>
        <v>313824</v>
      </c>
      <c r="K73" s="356">
        <f t="shared" si="28"/>
        <v>2715717</v>
      </c>
    </row>
    <row r="74" spans="1:11" ht="17.25" customHeight="1">
      <c r="A74" s="477" t="s">
        <v>483</v>
      </c>
      <c r="B74" s="478" t="s">
        <v>197</v>
      </c>
      <c r="C74" s="368"/>
      <c r="D74" s="368" t="s">
        <v>196</v>
      </c>
      <c r="E74" s="74"/>
      <c r="F74" s="367">
        <f aca="true" t="shared" si="29" ref="F74:K74">F75+F76+F77</f>
        <v>18260</v>
      </c>
      <c r="G74" s="367">
        <f t="shared" si="29"/>
        <v>0</v>
      </c>
      <c r="H74" s="367">
        <f t="shared" si="29"/>
        <v>0</v>
      </c>
      <c r="I74" s="367">
        <f t="shared" si="29"/>
        <v>18260</v>
      </c>
      <c r="J74" s="367">
        <f t="shared" si="29"/>
        <v>18260</v>
      </c>
      <c r="K74" s="457">
        <f t="shared" si="29"/>
        <v>0</v>
      </c>
    </row>
    <row r="75" spans="1:11" ht="15" customHeight="1">
      <c r="A75" s="265"/>
      <c r="B75" s="32" t="s">
        <v>488</v>
      </c>
      <c r="C75" s="65"/>
      <c r="D75" s="65"/>
      <c r="E75" s="65" t="s">
        <v>600</v>
      </c>
      <c r="F75" s="157">
        <v>540</v>
      </c>
      <c r="G75" s="157"/>
      <c r="H75" s="157"/>
      <c r="I75" s="157">
        <f aca="true" t="shared" si="30" ref="I75:I141">F75+G75-H75</f>
        <v>540</v>
      </c>
      <c r="J75" s="157">
        <f>I75</f>
        <v>540</v>
      </c>
      <c r="K75" s="357"/>
    </row>
    <row r="76" spans="1:11" ht="23.25" customHeight="1">
      <c r="A76" s="265"/>
      <c r="B76" s="32" t="s">
        <v>637</v>
      </c>
      <c r="C76" s="65"/>
      <c r="D76" s="65"/>
      <c r="E76" s="65" t="s">
        <v>601</v>
      </c>
      <c r="F76" s="157">
        <v>17240</v>
      </c>
      <c r="G76" s="157"/>
      <c r="H76" s="157"/>
      <c r="I76" s="157">
        <f t="shared" si="30"/>
        <v>17240</v>
      </c>
      <c r="J76" s="157">
        <f aca="true" t="shared" si="31" ref="J76:J83">I76</f>
        <v>17240</v>
      </c>
      <c r="K76" s="357"/>
    </row>
    <row r="77" spans="1:11" ht="15.75" customHeight="1">
      <c r="A77" s="282"/>
      <c r="B77" s="32" t="s">
        <v>485</v>
      </c>
      <c r="C77" s="64"/>
      <c r="D77" s="266"/>
      <c r="E77" s="65" t="s">
        <v>599</v>
      </c>
      <c r="F77" s="157">
        <v>480</v>
      </c>
      <c r="G77" s="157"/>
      <c r="H77" s="157"/>
      <c r="I77" s="157">
        <f t="shared" si="30"/>
        <v>480</v>
      </c>
      <c r="J77" s="157">
        <f t="shared" si="31"/>
        <v>480</v>
      </c>
      <c r="K77" s="357"/>
    </row>
    <row r="78" spans="1:11" ht="18" customHeight="1">
      <c r="A78" s="477" t="s">
        <v>486</v>
      </c>
      <c r="B78" s="478" t="s">
        <v>237</v>
      </c>
      <c r="C78" s="479"/>
      <c r="D78" s="479">
        <v>80130</v>
      </c>
      <c r="E78" s="71"/>
      <c r="F78" s="367">
        <f aca="true" t="shared" si="32" ref="F78:K78">SUM(F79:F84)</f>
        <v>180809</v>
      </c>
      <c r="G78" s="367">
        <f t="shared" si="32"/>
        <v>0</v>
      </c>
      <c r="H78" s="367">
        <f t="shared" si="32"/>
        <v>1339</v>
      </c>
      <c r="I78" s="367">
        <f t="shared" si="32"/>
        <v>179470</v>
      </c>
      <c r="J78" s="367">
        <f t="shared" si="32"/>
        <v>90937</v>
      </c>
      <c r="K78" s="457">
        <f t="shared" si="32"/>
        <v>88533</v>
      </c>
    </row>
    <row r="79" spans="1:11" ht="23.25" customHeight="1">
      <c r="A79" s="282"/>
      <c r="B79" s="32" t="s">
        <v>637</v>
      </c>
      <c r="C79" s="64"/>
      <c r="D79" s="266"/>
      <c r="E79" s="65" t="s">
        <v>601</v>
      </c>
      <c r="F79" s="157">
        <v>23180</v>
      </c>
      <c r="G79" s="157"/>
      <c r="H79" s="157"/>
      <c r="I79" s="157">
        <f t="shared" si="30"/>
        <v>23180</v>
      </c>
      <c r="J79" s="157">
        <f t="shared" si="31"/>
        <v>23180</v>
      </c>
      <c r="K79" s="357"/>
    </row>
    <row r="80" spans="1:11" ht="17.25" customHeight="1">
      <c r="A80" s="282"/>
      <c r="B80" s="32" t="s">
        <v>491</v>
      </c>
      <c r="C80" s="64"/>
      <c r="D80" s="266"/>
      <c r="E80" s="65" t="s">
        <v>602</v>
      </c>
      <c r="F80" s="157">
        <v>53128</v>
      </c>
      <c r="G80" s="157"/>
      <c r="H80" s="157"/>
      <c r="I80" s="157">
        <f t="shared" si="30"/>
        <v>53128</v>
      </c>
      <c r="J80" s="157">
        <f t="shared" si="31"/>
        <v>53128</v>
      </c>
      <c r="K80" s="357"/>
    </row>
    <row r="81" spans="1:11" ht="24" customHeight="1">
      <c r="A81" s="282"/>
      <c r="B81" s="32" t="s">
        <v>931</v>
      </c>
      <c r="C81" s="64"/>
      <c r="D81" s="266"/>
      <c r="E81" s="65" t="s">
        <v>342</v>
      </c>
      <c r="F81" s="157">
        <v>249</v>
      </c>
      <c r="G81" s="157"/>
      <c r="H81" s="157"/>
      <c r="I81" s="157">
        <f t="shared" si="30"/>
        <v>249</v>
      </c>
      <c r="J81" s="157"/>
      <c r="K81" s="357">
        <f>I81</f>
        <v>249</v>
      </c>
    </row>
    <row r="82" spans="1:11" ht="18" customHeight="1">
      <c r="A82" s="282"/>
      <c r="B82" s="32" t="s">
        <v>485</v>
      </c>
      <c r="C82" s="64"/>
      <c r="D82" s="266"/>
      <c r="E82" s="65" t="s">
        <v>599</v>
      </c>
      <c r="F82" s="157">
        <v>468</v>
      </c>
      <c r="G82" s="157"/>
      <c r="H82" s="157"/>
      <c r="I82" s="157">
        <f t="shared" si="30"/>
        <v>468</v>
      </c>
      <c r="J82" s="157">
        <f t="shared" si="31"/>
        <v>468</v>
      </c>
      <c r="K82" s="357"/>
    </row>
    <row r="83" spans="1:11" ht="18" customHeight="1">
      <c r="A83" s="282"/>
      <c r="B83" s="32" t="s">
        <v>509</v>
      </c>
      <c r="C83" s="64"/>
      <c r="D83" s="266"/>
      <c r="E83" s="65" t="s">
        <v>603</v>
      </c>
      <c r="F83" s="157">
        <v>15500</v>
      </c>
      <c r="G83" s="157"/>
      <c r="H83" s="157">
        <v>1339</v>
      </c>
      <c r="I83" s="157">
        <f t="shared" si="30"/>
        <v>14161</v>
      </c>
      <c r="J83" s="157">
        <f t="shared" si="31"/>
        <v>14161</v>
      </c>
      <c r="K83" s="357"/>
    </row>
    <row r="84" spans="1:11" ht="42.75" customHeight="1">
      <c r="A84" s="282"/>
      <c r="B84" s="32" t="s">
        <v>1002</v>
      </c>
      <c r="C84" s="64"/>
      <c r="D84" s="64"/>
      <c r="E84" s="65" t="s">
        <v>52</v>
      </c>
      <c r="F84" s="157">
        <v>88284</v>
      </c>
      <c r="G84" s="157"/>
      <c r="H84" s="157"/>
      <c r="I84" s="157">
        <f t="shared" si="30"/>
        <v>88284</v>
      </c>
      <c r="J84" s="157"/>
      <c r="K84" s="357">
        <f>I84</f>
        <v>88284</v>
      </c>
    </row>
    <row r="85" spans="1:11" ht="18" customHeight="1">
      <c r="A85" s="477" t="s">
        <v>516</v>
      </c>
      <c r="B85" s="478" t="s">
        <v>45</v>
      </c>
      <c r="C85" s="479"/>
      <c r="D85" s="479">
        <v>80148</v>
      </c>
      <c r="E85" s="71"/>
      <c r="F85" s="367">
        <f aca="true" t="shared" si="33" ref="F85:K85">SUM(F86:F86)</f>
        <v>9000</v>
      </c>
      <c r="G85" s="367">
        <f t="shared" si="33"/>
        <v>0</v>
      </c>
      <c r="H85" s="367">
        <f t="shared" si="33"/>
        <v>0</v>
      </c>
      <c r="I85" s="367">
        <f t="shared" si="33"/>
        <v>9000</v>
      </c>
      <c r="J85" s="367">
        <f t="shared" si="33"/>
        <v>9000</v>
      </c>
      <c r="K85" s="457">
        <f t="shared" si="33"/>
        <v>0</v>
      </c>
    </row>
    <row r="86" spans="1:11" ht="18" customHeight="1">
      <c r="A86" s="282"/>
      <c r="B86" s="32" t="s">
        <v>491</v>
      </c>
      <c r="C86" s="64"/>
      <c r="D86" s="266"/>
      <c r="E86" s="65" t="s">
        <v>602</v>
      </c>
      <c r="F86" s="157">
        <v>9000</v>
      </c>
      <c r="G86" s="157"/>
      <c r="H86" s="157"/>
      <c r="I86" s="157">
        <f t="shared" si="30"/>
        <v>9000</v>
      </c>
      <c r="J86" s="157">
        <f>I86</f>
        <v>9000</v>
      </c>
      <c r="K86" s="357"/>
    </row>
    <row r="87" spans="1:11" ht="18" customHeight="1">
      <c r="A87" s="477" t="s">
        <v>518</v>
      </c>
      <c r="B87" s="478" t="s">
        <v>137</v>
      </c>
      <c r="C87" s="479"/>
      <c r="D87" s="479">
        <v>80195</v>
      </c>
      <c r="E87" s="74"/>
      <c r="F87" s="367">
        <f aca="true" t="shared" si="34" ref="F87:K87">SUM(F88:F95)</f>
        <v>2816564</v>
      </c>
      <c r="G87" s="367">
        <f t="shared" si="34"/>
        <v>6247</v>
      </c>
      <c r="H87" s="367">
        <f t="shared" si="34"/>
        <v>0</v>
      </c>
      <c r="I87" s="367">
        <f t="shared" si="34"/>
        <v>2822811</v>
      </c>
      <c r="J87" s="367">
        <f t="shared" si="34"/>
        <v>195627</v>
      </c>
      <c r="K87" s="457">
        <f t="shared" si="34"/>
        <v>2627184</v>
      </c>
    </row>
    <row r="88" spans="1:11" ht="22.5" customHeight="1">
      <c r="A88" s="265"/>
      <c r="B88" s="32" t="s">
        <v>490</v>
      </c>
      <c r="C88" s="64"/>
      <c r="D88" s="64"/>
      <c r="E88" s="65" t="s">
        <v>601</v>
      </c>
      <c r="F88" s="157">
        <v>40000</v>
      </c>
      <c r="G88" s="157"/>
      <c r="H88" s="157"/>
      <c r="I88" s="157">
        <f t="shared" si="30"/>
        <v>40000</v>
      </c>
      <c r="J88" s="157">
        <f aca="true" t="shared" si="35" ref="J88:J93">I88</f>
        <v>40000</v>
      </c>
      <c r="K88" s="357"/>
    </row>
    <row r="89" spans="1:11" ht="16.5" customHeight="1">
      <c r="A89" s="265"/>
      <c r="B89" s="32" t="s">
        <v>491</v>
      </c>
      <c r="C89" s="64"/>
      <c r="D89" s="64"/>
      <c r="E89" s="65" t="s">
        <v>602</v>
      </c>
      <c r="F89" s="157">
        <v>50000</v>
      </c>
      <c r="G89" s="157"/>
      <c r="H89" s="157"/>
      <c r="I89" s="157">
        <f t="shared" si="30"/>
        <v>50000</v>
      </c>
      <c r="J89" s="157">
        <f t="shared" si="35"/>
        <v>50000</v>
      </c>
      <c r="K89" s="357"/>
    </row>
    <row r="90" spans="1:11" ht="16.5" customHeight="1">
      <c r="A90" s="265"/>
      <c r="B90" s="32" t="s">
        <v>485</v>
      </c>
      <c r="C90" s="64"/>
      <c r="D90" s="64"/>
      <c r="E90" s="65" t="s">
        <v>599</v>
      </c>
      <c r="F90" s="157">
        <v>700</v>
      </c>
      <c r="G90" s="157"/>
      <c r="H90" s="157"/>
      <c r="I90" s="157">
        <f t="shared" si="30"/>
        <v>700</v>
      </c>
      <c r="J90" s="157">
        <f t="shared" si="35"/>
        <v>700</v>
      </c>
      <c r="K90" s="357"/>
    </row>
    <row r="91" spans="1:11" ht="16.5" customHeight="1">
      <c r="A91" s="265"/>
      <c r="B91" s="32" t="s">
        <v>509</v>
      </c>
      <c r="C91" s="64"/>
      <c r="D91" s="64"/>
      <c r="E91" s="65" t="s">
        <v>603</v>
      </c>
      <c r="F91" s="157">
        <v>0</v>
      </c>
      <c r="G91" s="157">
        <v>6247</v>
      </c>
      <c r="H91" s="157"/>
      <c r="I91" s="157">
        <f t="shared" si="30"/>
        <v>6247</v>
      </c>
      <c r="J91" s="157">
        <f t="shared" si="35"/>
        <v>6247</v>
      </c>
      <c r="K91" s="357"/>
    </row>
    <row r="92" spans="1:11" ht="56.25" customHeight="1">
      <c r="A92" s="265"/>
      <c r="B92" s="32" t="s">
        <v>1011</v>
      </c>
      <c r="C92" s="64"/>
      <c r="D92" s="64"/>
      <c r="E92" s="65" t="s">
        <v>1003</v>
      </c>
      <c r="F92" s="157">
        <v>83878</v>
      </c>
      <c r="G92" s="157"/>
      <c r="H92" s="157"/>
      <c r="I92" s="157">
        <f t="shared" si="30"/>
        <v>83878</v>
      </c>
      <c r="J92" s="157">
        <f t="shared" si="35"/>
        <v>83878</v>
      </c>
      <c r="K92" s="357"/>
    </row>
    <row r="93" spans="1:11" ht="56.25" customHeight="1">
      <c r="A93" s="265"/>
      <c r="B93" s="32" t="s">
        <v>1011</v>
      </c>
      <c r="C93" s="64"/>
      <c r="D93" s="64"/>
      <c r="E93" s="65" t="s">
        <v>1004</v>
      </c>
      <c r="F93" s="157">
        <v>14802</v>
      </c>
      <c r="G93" s="157"/>
      <c r="H93" s="157"/>
      <c r="I93" s="157">
        <f t="shared" si="30"/>
        <v>14802</v>
      </c>
      <c r="J93" s="157">
        <f t="shared" si="35"/>
        <v>14802</v>
      </c>
      <c r="K93" s="357"/>
    </row>
    <row r="94" spans="1:11" ht="22.5" customHeight="1">
      <c r="A94" s="265"/>
      <c r="B94" s="32" t="s">
        <v>51</v>
      </c>
      <c r="C94" s="64"/>
      <c r="D94" s="64"/>
      <c r="E94" s="65" t="s">
        <v>1001</v>
      </c>
      <c r="F94" s="157">
        <v>2193184</v>
      </c>
      <c r="G94" s="157"/>
      <c r="H94" s="157"/>
      <c r="I94" s="157">
        <f t="shared" si="30"/>
        <v>2193184</v>
      </c>
      <c r="J94" s="157"/>
      <c r="K94" s="357">
        <f>I94</f>
        <v>2193184</v>
      </c>
    </row>
    <row r="95" spans="1:11" ht="45.75" customHeight="1">
      <c r="A95" s="265"/>
      <c r="B95" s="32" t="s">
        <v>1002</v>
      </c>
      <c r="C95" s="64"/>
      <c r="D95" s="64"/>
      <c r="E95" s="65" t="s">
        <v>52</v>
      </c>
      <c r="F95" s="157">
        <v>434000</v>
      </c>
      <c r="G95" s="157"/>
      <c r="H95" s="157"/>
      <c r="I95" s="157">
        <f t="shared" si="30"/>
        <v>434000</v>
      </c>
      <c r="J95" s="157"/>
      <c r="K95" s="357">
        <f>I95</f>
        <v>434000</v>
      </c>
    </row>
    <row r="96" spans="1:11" s="5" customFormat="1" ht="17.25" customHeight="1">
      <c r="A96" s="278" t="s">
        <v>46</v>
      </c>
      <c r="B96" s="60" t="s">
        <v>517</v>
      </c>
      <c r="C96" s="63">
        <v>851</v>
      </c>
      <c r="D96" s="63"/>
      <c r="E96" s="66"/>
      <c r="F96" s="158">
        <f aca="true" t="shared" si="36" ref="F96:K96">F97+F100+F102</f>
        <v>2457587</v>
      </c>
      <c r="G96" s="158">
        <f t="shared" si="36"/>
        <v>3295</v>
      </c>
      <c r="H96" s="158">
        <f t="shared" si="36"/>
        <v>0</v>
      </c>
      <c r="I96" s="158">
        <f t="shared" si="36"/>
        <v>2460882</v>
      </c>
      <c r="J96" s="158">
        <f t="shared" si="36"/>
        <v>1848589</v>
      </c>
      <c r="K96" s="356">
        <f t="shared" si="36"/>
        <v>612293</v>
      </c>
    </row>
    <row r="97" spans="1:11" ht="17.25" customHeight="1">
      <c r="A97" s="285" t="s">
        <v>483</v>
      </c>
      <c r="B97" s="286" t="s">
        <v>263</v>
      </c>
      <c r="C97" s="264"/>
      <c r="D97" s="264">
        <v>85111</v>
      </c>
      <c r="E97" s="75"/>
      <c r="F97" s="156">
        <f aca="true" t="shared" si="37" ref="F97:K97">SUM(F98:F99)</f>
        <v>342396</v>
      </c>
      <c r="G97" s="156">
        <f t="shared" si="37"/>
        <v>0</v>
      </c>
      <c r="H97" s="156">
        <f t="shared" si="37"/>
        <v>0</v>
      </c>
      <c r="I97" s="156">
        <f t="shared" si="37"/>
        <v>342396</v>
      </c>
      <c r="J97" s="156">
        <f t="shared" si="37"/>
        <v>55200</v>
      </c>
      <c r="K97" s="358">
        <f t="shared" si="37"/>
        <v>287196</v>
      </c>
    </row>
    <row r="98" spans="1:11" ht="27" customHeight="1">
      <c r="A98" s="282"/>
      <c r="B98" s="32" t="s">
        <v>637</v>
      </c>
      <c r="C98" s="64"/>
      <c r="D98" s="64"/>
      <c r="E98" s="65" t="s">
        <v>601</v>
      </c>
      <c r="F98" s="157">
        <v>55200</v>
      </c>
      <c r="G98" s="157"/>
      <c r="H98" s="157"/>
      <c r="I98" s="157">
        <f t="shared" si="30"/>
        <v>55200</v>
      </c>
      <c r="J98" s="157">
        <f>I98</f>
        <v>55200</v>
      </c>
      <c r="K98" s="357"/>
    </row>
    <row r="99" spans="1:11" ht="25.5" customHeight="1">
      <c r="A99" s="282"/>
      <c r="B99" s="32" t="s">
        <v>51</v>
      </c>
      <c r="C99" s="64"/>
      <c r="D99" s="64"/>
      <c r="E99" s="65" t="s">
        <v>421</v>
      </c>
      <c r="F99" s="157">
        <v>287196</v>
      </c>
      <c r="G99" s="157"/>
      <c r="H99" s="157"/>
      <c r="I99" s="157">
        <f t="shared" si="30"/>
        <v>287196</v>
      </c>
      <c r="J99" s="157"/>
      <c r="K99" s="357">
        <f>I99</f>
        <v>287196</v>
      </c>
    </row>
    <row r="100" spans="1:11" ht="38.25" customHeight="1">
      <c r="A100" s="285" t="s">
        <v>486</v>
      </c>
      <c r="B100" s="286" t="s">
        <v>1009</v>
      </c>
      <c r="C100" s="264"/>
      <c r="D100" s="264">
        <v>85156</v>
      </c>
      <c r="E100" s="286"/>
      <c r="F100" s="156">
        <f aca="true" t="shared" si="38" ref="F100:K100">F101</f>
        <v>1743167</v>
      </c>
      <c r="G100" s="156">
        <f t="shared" si="38"/>
        <v>3295</v>
      </c>
      <c r="H100" s="156">
        <f t="shared" si="38"/>
        <v>0</v>
      </c>
      <c r="I100" s="156">
        <f t="shared" si="38"/>
        <v>1746462</v>
      </c>
      <c r="J100" s="156">
        <f t="shared" si="38"/>
        <v>1746462</v>
      </c>
      <c r="K100" s="358">
        <f t="shared" si="38"/>
        <v>0</v>
      </c>
    </row>
    <row r="101" spans="1:11" ht="26.25" customHeight="1">
      <c r="A101" s="265"/>
      <c r="B101" s="32" t="s">
        <v>496</v>
      </c>
      <c r="C101" s="64"/>
      <c r="D101" s="64"/>
      <c r="E101" s="64">
        <v>2110</v>
      </c>
      <c r="F101" s="157">
        <v>1743167</v>
      </c>
      <c r="G101" s="157">
        <v>3295</v>
      </c>
      <c r="H101" s="157"/>
      <c r="I101" s="157">
        <f t="shared" si="30"/>
        <v>1746462</v>
      </c>
      <c r="J101" s="157">
        <f>I101</f>
        <v>1746462</v>
      </c>
      <c r="K101" s="357"/>
    </row>
    <row r="102" spans="1:11" ht="20.25" customHeight="1">
      <c r="A102" s="285" t="s">
        <v>516</v>
      </c>
      <c r="B102" s="286" t="s">
        <v>137</v>
      </c>
      <c r="C102" s="264"/>
      <c r="D102" s="264">
        <v>85195</v>
      </c>
      <c r="E102" s="264"/>
      <c r="F102" s="156">
        <f aca="true" t="shared" si="39" ref="F102:K102">SUM(F103:F105)</f>
        <v>372024</v>
      </c>
      <c r="G102" s="156">
        <f t="shared" si="39"/>
        <v>0</v>
      </c>
      <c r="H102" s="156">
        <f t="shared" si="39"/>
        <v>0</v>
      </c>
      <c r="I102" s="156">
        <f t="shared" si="39"/>
        <v>372024</v>
      </c>
      <c r="J102" s="156">
        <f t="shared" si="39"/>
        <v>46927</v>
      </c>
      <c r="K102" s="358">
        <f t="shared" si="39"/>
        <v>325097</v>
      </c>
    </row>
    <row r="103" spans="1:11" ht="36" customHeight="1">
      <c r="A103" s="265"/>
      <c r="B103" s="32" t="s">
        <v>44</v>
      </c>
      <c r="C103" s="64"/>
      <c r="D103" s="64"/>
      <c r="E103" s="65" t="s">
        <v>601</v>
      </c>
      <c r="F103" s="157">
        <v>46927</v>
      </c>
      <c r="G103" s="157"/>
      <c r="H103" s="157"/>
      <c r="I103" s="157">
        <f t="shared" si="30"/>
        <v>46927</v>
      </c>
      <c r="J103" s="157">
        <f>F103</f>
        <v>46927</v>
      </c>
      <c r="K103" s="357"/>
    </row>
    <row r="104" spans="1:11" ht="45.75" customHeight="1">
      <c r="A104" s="265"/>
      <c r="B104" s="32" t="s">
        <v>1002</v>
      </c>
      <c r="C104" s="64"/>
      <c r="D104" s="64"/>
      <c r="E104" s="64">
        <v>6260</v>
      </c>
      <c r="F104" s="157">
        <v>225097</v>
      </c>
      <c r="G104" s="157"/>
      <c r="H104" s="157"/>
      <c r="I104" s="157">
        <f t="shared" si="30"/>
        <v>225097</v>
      </c>
      <c r="J104" s="157"/>
      <c r="K104" s="357">
        <f>I104</f>
        <v>225097</v>
      </c>
    </row>
    <row r="105" spans="1:11" ht="24.75" customHeight="1">
      <c r="A105" s="265"/>
      <c r="B105" s="32" t="s">
        <v>937</v>
      </c>
      <c r="C105" s="64"/>
      <c r="D105" s="64"/>
      <c r="E105" s="64">
        <v>6290</v>
      </c>
      <c r="F105" s="157">
        <v>100000</v>
      </c>
      <c r="G105" s="157"/>
      <c r="H105" s="157"/>
      <c r="I105" s="157">
        <f t="shared" si="30"/>
        <v>100000</v>
      </c>
      <c r="J105" s="157"/>
      <c r="K105" s="357">
        <f>I105</f>
        <v>100000</v>
      </c>
    </row>
    <row r="106" spans="1:11" ht="18" customHeight="1">
      <c r="A106" s="278" t="s">
        <v>495</v>
      </c>
      <c r="B106" s="60" t="s">
        <v>167</v>
      </c>
      <c r="C106" s="63">
        <v>852</v>
      </c>
      <c r="D106" s="63"/>
      <c r="E106" s="63"/>
      <c r="F106" s="158">
        <f aca="true" t="shared" si="40" ref="F106:K106">F107+F112+F114+F118+F122+F124+F127</f>
        <v>2008150</v>
      </c>
      <c r="G106" s="158">
        <f t="shared" si="40"/>
        <v>29164</v>
      </c>
      <c r="H106" s="158">
        <f t="shared" si="40"/>
        <v>12601</v>
      </c>
      <c r="I106" s="158">
        <f t="shared" si="40"/>
        <v>2024713</v>
      </c>
      <c r="J106" s="158">
        <f t="shared" si="40"/>
        <v>2024713</v>
      </c>
      <c r="K106" s="356">
        <f t="shared" si="40"/>
        <v>0</v>
      </c>
    </row>
    <row r="107" spans="1:11" ht="25.5" customHeight="1">
      <c r="A107" s="285" t="s">
        <v>483</v>
      </c>
      <c r="B107" s="286" t="s">
        <v>397</v>
      </c>
      <c r="C107" s="75"/>
      <c r="D107" s="75" t="s">
        <v>168</v>
      </c>
      <c r="E107" s="75"/>
      <c r="F107" s="156">
        <f aca="true" t="shared" si="41" ref="F107:K107">F108+F109+F110+F111</f>
        <v>510661</v>
      </c>
      <c r="G107" s="156">
        <f t="shared" si="41"/>
        <v>1500</v>
      </c>
      <c r="H107" s="156">
        <f t="shared" si="41"/>
        <v>12601</v>
      </c>
      <c r="I107" s="156">
        <f t="shared" si="41"/>
        <v>499560</v>
      </c>
      <c r="J107" s="156">
        <f t="shared" si="41"/>
        <v>499560</v>
      </c>
      <c r="K107" s="358">
        <f t="shared" si="41"/>
        <v>0</v>
      </c>
    </row>
    <row r="108" spans="1:11" ht="24.75" customHeight="1">
      <c r="A108" s="282"/>
      <c r="B108" s="32" t="s">
        <v>357</v>
      </c>
      <c r="C108" s="281"/>
      <c r="D108" s="281"/>
      <c r="E108" s="65" t="s">
        <v>358</v>
      </c>
      <c r="F108" s="157">
        <v>500</v>
      </c>
      <c r="G108" s="157"/>
      <c r="H108" s="157"/>
      <c r="I108" s="157">
        <f t="shared" si="30"/>
        <v>500</v>
      </c>
      <c r="J108" s="157">
        <f>I108</f>
        <v>500</v>
      </c>
      <c r="K108" s="357"/>
    </row>
    <row r="109" spans="1:11" ht="15.75" customHeight="1">
      <c r="A109" s="282"/>
      <c r="B109" s="32" t="s">
        <v>485</v>
      </c>
      <c r="C109" s="65"/>
      <c r="D109" s="65"/>
      <c r="E109" s="65" t="s">
        <v>599</v>
      </c>
      <c r="F109" s="157">
        <v>200</v>
      </c>
      <c r="G109" s="157"/>
      <c r="H109" s="157"/>
      <c r="I109" s="157">
        <f t="shared" si="30"/>
        <v>200</v>
      </c>
      <c r="J109" s="157">
        <f>I109</f>
        <v>200</v>
      </c>
      <c r="K109" s="357"/>
    </row>
    <row r="110" spans="1:11" ht="18.75" customHeight="1">
      <c r="A110" s="282"/>
      <c r="B110" s="32" t="s">
        <v>932</v>
      </c>
      <c r="C110" s="65"/>
      <c r="D110" s="65"/>
      <c r="E110" s="65" t="s">
        <v>498</v>
      </c>
      <c r="F110" s="157">
        <v>0</v>
      </c>
      <c r="G110" s="157">
        <v>1500</v>
      </c>
      <c r="H110" s="157"/>
      <c r="I110" s="157">
        <f t="shared" si="30"/>
        <v>1500</v>
      </c>
      <c r="J110" s="157">
        <f>I110</f>
        <v>1500</v>
      </c>
      <c r="K110" s="357"/>
    </row>
    <row r="111" spans="1:11" ht="25.5" customHeight="1">
      <c r="A111" s="282"/>
      <c r="B111" s="32" t="s">
        <v>501</v>
      </c>
      <c r="C111" s="266"/>
      <c r="D111" s="64"/>
      <c r="E111" s="64">
        <v>2320</v>
      </c>
      <c r="F111" s="157">
        <v>509961</v>
      </c>
      <c r="G111" s="157"/>
      <c r="H111" s="157">
        <v>12601</v>
      </c>
      <c r="I111" s="157">
        <f t="shared" si="30"/>
        <v>497360</v>
      </c>
      <c r="J111" s="157">
        <f>I111</f>
        <v>497360</v>
      </c>
      <c r="K111" s="357"/>
    </row>
    <row r="112" spans="1:11" ht="25.5" customHeight="1">
      <c r="A112" s="477" t="s">
        <v>486</v>
      </c>
      <c r="B112" s="497" t="s">
        <v>503</v>
      </c>
      <c r="C112" s="496"/>
      <c r="D112" s="497">
        <v>85203</v>
      </c>
      <c r="E112" s="496"/>
      <c r="F112" s="498">
        <f aca="true" t="shared" si="42" ref="F112:K112">F113</f>
        <v>0</v>
      </c>
      <c r="G112" s="498">
        <f t="shared" si="42"/>
        <v>1500</v>
      </c>
      <c r="H112" s="498">
        <f t="shared" si="42"/>
        <v>0</v>
      </c>
      <c r="I112" s="498">
        <f t="shared" si="42"/>
        <v>1500</v>
      </c>
      <c r="J112" s="498">
        <f t="shared" si="42"/>
        <v>1500</v>
      </c>
      <c r="K112" s="499">
        <f t="shared" si="42"/>
        <v>0</v>
      </c>
    </row>
    <row r="113" spans="1:11" ht="25.5" customHeight="1">
      <c r="A113" s="282"/>
      <c r="B113" s="80" t="s">
        <v>496</v>
      </c>
      <c r="C113" s="266"/>
      <c r="D113" s="64"/>
      <c r="E113" s="64">
        <v>2110</v>
      </c>
      <c r="F113" s="157"/>
      <c r="G113" s="157">
        <v>1500</v>
      </c>
      <c r="H113" s="157"/>
      <c r="I113" s="157">
        <f>F113+G113-H113</f>
        <v>1500</v>
      </c>
      <c r="J113" s="157">
        <f>I113</f>
        <v>1500</v>
      </c>
      <c r="K113" s="357"/>
    </row>
    <row r="114" spans="1:11" ht="19.5" customHeight="1">
      <c r="A114" s="477" t="s">
        <v>516</v>
      </c>
      <c r="B114" s="478" t="s">
        <v>281</v>
      </c>
      <c r="C114" s="368"/>
      <c r="D114" s="368" t="s">
        <v>169</v>
      </c>
      <c r="E114" s="74"/>
      <c r="F114" s="156">
        <f aca="true" t="shared" si="43" ref="F114:K114">F115+F116+F117</f>
        <v>1054850</v>
      </c>
      <c r="G114" s="156">
        <f t="shared" si="43"/>
        <v>24664</v>
      </c>
      <c r="H114" s="156">
        <f t="shared" si="43"/>
        <v>0</v>
      </c>
      <c r="I114" s="156">
        <f t="shared" si="43"/>
        <v>1079514</v>
      </c>
      <c r="J114" s="156">
        <f t="shared" si="43"/>
        <v>1079514</v>
      </c>
      <c r="K114" s="358">
        <f t="shared" si="43"/>
        <v>0</v>
      </c>
    </row>
    <row r="115" spans="1:11" ht="15" customHeight="1">
      <c r="A115" s="265"/>
      <c r="B115" s="32" t="s">
        <v>491</v>
      </c>
      <c r="C115" s="65"/>
      <c r="D115" s="65"/>
      <c r="E115" s="65" t="s">
        <v>602</v>
      </c>
      <c r="F115" s="157">
        <v>703782</v>
      </c>
      <c r="G115" s="157"/>
      <c r="H115" s="157"/>
      <c r="I115" s="157">
        <f t="shared" si="30"/>
        <v>703782</v>
      </c>
      <c r="J115" s="157">
        <f>I115</f>
        <v>703782</v>
      </c>
      <c r="K115" s="357"/>
    </row>
    <row r="116" spans="1:11" ht="16.5" customHeight="1">
      <c r="A116" s="265"/>
      <c r="B116" s="32" t="s">
        <v>485</v>
      </c>
      <c r="C116" s="65"/>
      <c r="D116" s="65"/>
      <c r="E116" s="65" t="s">
        <v>599</v>
      </c>
      <c r="F116" s="157">
        <v>400</v>
      </c>
      <c r="G116" s="157"/>
      <c r="H116" s="157"/>
      <c r="I116" s="157">
        <f t="shared" si="30"/>
        <v>400</v>
      </c>
      <c r="J116" s="157">
        <f>I116</f>
        <v>400</v>
      </c>
      <c r="K116" s="357"/>
    </row>
    <row r="117" spans="1:11" ht="18.75" customHeight="1">
      <c r="A117" s="265"/>
      <c r="B117" s="32" t="s">
        <v>502</v>
      </c>
      <c r="C117" s="64"/>
      <c r="D117" s="266"/>
      <c r="E117" s="64">
        <v>2130</v>
      </c>
      <c r="F117" s="157">
        <v>350668</v>
      </c>
      <c r="G117" s="157">
        <v>24664</v>
      </c>
      <c r="H117" s="157"/>
      <c r="I117" s="157">
        <f t="shared" si="30"/>
        <v>375332</v>
      </c>
      <c r="J117" s="157">
        <f>I117</f>
        <v>375332</v>
      </c>
      <c r="K117" s="357"/>
    </row>
    <row r="118" spans="1:11" ht="20.25" customHeight="1">
      <c r="A118" s="477" t="s">
        <v>518</v>
      </c>
      <c r="B118" s="478" t="s">
        <v>398</v>
      </c>
      <c r="C118" s="368"/>
      <c r="D118" s="368" t="s">
        <v>174</v>
      </c>
      <c r="E118" s="74"/>
      <c r="F118" s="156">
        <f aca="true" t="shared" si="44" ref="F118:K118">F119+F120+F121</f>
        <v>62839</v>
      </c>
      <c r="G118" s="156">
        <f t="shared" si="44"/>
        <v>0</v>
      </c>
      <c r="H118" s="156">
        <f t="shared" si="44"/>
        <v>0</v>
      </c>
      <c r="I118" s="156">
        <f t="shared" si="44"/>
        <v>62839</v>
      </c>
      <c r="J118" s="156">
        <f t="shared" si="44"/>
        <v>62839</v>
      </c>
      <c r="K118" s="358">
        <f t="shared" si="44"/>
        <v>0</v>
      </c>
    </row>
    <row r="119" spans="1:11" ht="26.25" customHeight="1">
      <c r="A119" s="265"/>
      <c r="B119" s="32" t="s">
        <v>933</v>
      </c>
      <c r="C119" s="65"/>
      <c r="D119" s="65"/>
      <c r="E119" s="65" t="s">
        <v>358</v>
      </c>
      <c r="F119" s="157">
        <v>500</v>
      </c>
      <c r="G119" s="157"/>
      <c r="H119" s="157"/>
      <c r="I119" s="157">
        <f t="shared" si="30"/>
        <v>500</v>
      </c>
      <c r="J119" s="157">
        <f>I119</f>
        <v>500</v>
      </c>
      <c r="K119" s="357"/>
    </row>
    <row r="120" spans="1:11" ht="24.75" customHeight="1">
      <c r="A120" s="265"/>
      <c r="B120" s="59" t="s">
        <v>656</v>
      </c>
      <c r="C120" s="65"/>
      <c r="D120" s="65"/>
      <c r="E120" s="65" t="s">
        <v>119</v>
      </c>
      <c r="F120" s="157">
        <v>45575</v>
      </c>
      <c r="G120" s="157"/>
      <c r="H120" s="157"/>
      <c r="I120" s="157">
        <f t="shared" si="30"/>
        <v>45575</v>
      </c>
      <c r="J120" s="157">
        <f>I120</f>
        <v>45575</v>
      </c>
      <c r="K120" s="357"/>
    </row>
    <row r="121" spans="1:11" ht="26.25" customHeight="1">
      <c r="A121" s="265"/>
      <c r="B121" s="32" t="s">
        <v>501</v>
      </c>
      <c r="C121" s="65"/>
      <c r="D121" s="65"/>
      <c r="E121" s="65" t="s">
        <v>247</v>
      </c>
      <c r="F121" s="157">
        <v>16764</v>
      </c>
      <c r="G121" s="157"/>
      <c r="H121" s="157"/>
      <c r="I121" s="157">
        <f t="shared" si="30"/>
        <v>16764</v>
      </c>
      <c r="J121" s="157">
        <f>I121</f>
        <v>16764</v>
      </c>
      <c r="K121" s="357"/>
    </row>
    <row r="122" spans="1:11" ht="25.5" customHeight="1">
      <c r="A122" s="477" t="s">
        <v>519</v>
      </c>
      <c r="B122" s="478" t="s">
        <v>918</v>
      </c>
      <c r="C122" s="368"/>
      <c r="D122" s="368" t="s">
        <v>920</v>
      </c>
      <c r="E122" s="74"/>
      <c r="F122" s="156">
        <f aca="true" t="shared" si="45" ref="F122:K122">F123</f>
        <v>370500</v>
      </c>
      <c r="G122" s="156">
        <f t="shared" si="45"/>
        <v>0</v>
      </c>
      <c r="H122" s="156">
        <f t="shared" si="45"/>
        <v>0</v>
      </c>
      <c r="I122" s="156">
        <f t="shared" si="45"/>
        <v>370500</v>
      </c>
      <c r="J122" s="156">
        <f t="shared" si="45"/>
        <v>370500</v>
      </c>
      <c r="K122" s="358">
        <f t="shared" si="45"/>
        <v>0</v>
      </c>
    </row>
    <row r="123" spans="1:11" ht="24.75" customHeight="1">
      <c r="A123" s="265"/>
      <c r="B123" s="80" t="s">
        <v>496</v>
      </c>
      <c r="C123" s="65"/>
      <c r="D123" s="65"/>
      <c r="E123" s="65" t="s">
        <v>239</v>
      </c>
      <c r="F123" s="157">
        <v>370500</v>
      </c>
      <c r="G123" s="157"/>
      <c r="H123" s="157"/>
      <c r="I123" s="157">
        <f t="shared" si="30"/>
        <v>370500</v>
      </c>
      <c r="J123" s="157">
        <f>I123</f>
        <v>370500</v>
      </c>
      <c r="K123" s="357"/>
    </row>
    <row r="124" spans="1:11" ht="24" customHeight="1">
      <c r="A124" s="477" t="s">
        <v>550</v>
      </c>
      <c r="B124" s="478" t="s">
        <v>919</v>
      </c>
      <c r="C124" s="368"/>
      <c r="D124" s="368" t="s">
        <v>170</v>
      </c>
      <c r="E124" s="74"/>
      <c r="F124" s="156">
        <f aca="true" t="shared" si="46" ref="F124:K124">F125+F126</f>
        <v>300</v>
      </c>
      <c r="G124" s="156">
        <f t="shared" si="46"/>
        <v>1500</v>
      </c>
      <c r="H124" s="156">
        <f t="shared" si="46"/>
        <v>0</v>
      </c>
      <c r="I124" s="156">
        <f t="shared" si="46"/>
        <v>1800</v>
      </c>
      <c r="J124" s="156">
        <f t="shared" si="46"/>
        <v>1800</v>
      </c>
      <c r="K124" s="358">
        <f t="shared" si="46"/>
        <v>0</v>
      </c>
    </row>
    <row r="125" spans="1:11" ht="16.5" customHeight="1">
      <c r="A125" s="265"/>
      <c r="B125" s="32" t="s">
        <v>485</v>
      </c>
      <c r="C125" s="65"/>
      <c r="D125" s="65"/>
      <c r="E125" s="65" t="s">
        <v>599</v>
      </c>
      <c r="F125" s="157">
        <v>300</v>
      </c>
      <c r="G125" s="157"/>
      <c r="H125" s="157"/>
      <c r="I125" s="157">
        <f t="shared" si="30"/>
        <v>300</v>
      </c>
      <c r="J125" s="157">
        <f>I125</f>
        <v>300</v>
      </c>
      <c r="K125" s="357"/>
    </row>
    <row r="126" spans="1:11" ht="21" customHeight="1">
      <c r="A126" s="265"/>
      <c r="B126" s="32" t="s">
        <v>504</v>
      </c>
      <c r="C126" s="65"/>
      <c r="D126" s="65"/>
      <c r="E126" s="65" t="s">
        <v>498</v>
      </c>
      <c r="F126" s="157">
        <v>0</v>
      </c>
      <c r="G126" s="157">
        <v>1500</v>
      </c>
      <c r="H126" s="157"/>
      <c r="I126" s="157">
        <f t="shared" si="30"/>
        <v>1500</v>
      </c>
      <c r="J126" s="157">
        <f>I126</f>
        <v>1500</v>
      </c>
      <c r="K126" s="357"/>
    </row>
    <row r="127" spans="1:11" ht="42" customHeight="1">
      <c r="A127" s="477" t="s">
        <v>410</v>
      </c>
      <c r="B127" s="478" t="s">
        <v>354</v>
      </c>
      <c r="C127" s="368"/>
      <c r="D127" s="368" t="s">
        <v>353</v>
      </c>
      <c r="E127" s="74"/>
      <c r="F127" s="156">
        <f aca="true" t="shared" si="47" ref="F127:K127">F128</f>
        <v>9000</v>
      </c>
      <c r="G127" s="156">
        <f t="shared" si="47"/>
        <v>0</v>
      </c>
      <c r="H127" s="156">
        <f t="shared" si="47"/>
        <v>0</v>
      </c>
      <c r="I127" s="156">
        <f t="shared" si="47"/>
        <v>9000</v>
      </c>
      <c r="J127" s="156">
        <f t="shared" si="47"/>
        <v>9000</v>
      </c>
      <c r="K127" s="358">
        <f t="shared" si="47"/>
        <v>0</v>
      </c>
    </row>
    <row r="128" spans="1:11" ht="16.5" customHeight="1">
      <c r="A128" s="155"/>
      <c r="B128" s="32" t="s">
        <v>509</v>
      </c>
      <c r="C128" s="72"/>
      <c r="D128" s="72"/>
      <c r="E128" s="72" t="s">
        <v>603</v>
      </c>
      <c r="F128" s="157">
        <v>9000</v>
      </c>
      <c r="G128" s="157"/>
      <c r="H128" s="157"/>
      <c r="I128" s="157">
        <f t="shared" si="30"/>
        <v>9000</v>
      </c>
      <c r="J128" s="157">
        <f>I128</f>
        <v>9000</v>
      </c>
      <c r="K128" s="357"/>
    </row>
    <row r="129" spans="1:12" ht="28.5" customHeight="1">
      <c r="A129" s="278" t="s">
        <v>497</v>
      </c>
      <c r="B129" s="60" t="s">
        <v>171</v>
      </c>
      <c r="C129" s="66" t="s">
        <v>276</v>
      </c>
      <c r="D129" s="66"/>
      <c r="E129" s="66"/>
      <c r="F129" s="158">
        <f aca="true" t="shared" si="48" ref="F129:K129">F130+F132+F139</f>
        <v>3328413</v>
      </c>
      <c r="G129" s="158">
        <f t="shared" si="48"/>
        <v>18592</v>
      </c>
      <c r="H129" s="158">
        <f t="shared" si="48"/>
        <v>0</v>
      </c>
      <c r="I129" s="158">
        <f t="shared" si="48"/>
        <v>3347005</v>
      </c>
      <c r="J129" s="158">
        <f t="shared" si="48"/>
        <v>3347005</v>
      </c>
      <c r="K129" s="356">
        <f t="shared" si="48"/>
        <v>0</v>
      </c>
      <c r="L129" s="44"/>
    </row>
    <row r="130" spans="1:11" s="42" customFormat="1" ht="18" customHeight="1">
      <c r="A130" s="477" t="s">
        <v>483</v>
      </c>
      <c r="B130" s="478" t="s">
        <v>520</v>
      </c>
      <c r="C130" s="368"/>
      <c r="D130" s="368" t="s">
        <v>287</v>
      </c>
      <c r="E130" s="368"/>
      <c r="F130" s="156">
        <f aca="true" t="shared" si="49" ref="F130:K130">F131</f>
        <v>23385</v>
      </c>
      <c r="G130" s="156">
        <f t="shared" si="49"/>
        <v>0</v>
      </c>
      <c r="H130" s="156">
        <f t="shared" si="49"/>
        <v>0</v>
      </c>
      <c r="I130" s="156">
        <f t="shared" si="49"/>
        <v>23385</v>
      </c>
      <c r="J130" s="156">
        <f t="shared" si="49"/>
        <v>23385</v>
      </c>
      <c r="K130" s="358">
        <f t="shared" si="49"/>
        <v>0</v>
      </c>
    </row>
    <row r="131" spans="1:11" s="42" customFormat="1" ht="15.75" customHeight="1">
      <c r="A131" s="265"/>
      <c r="B131" s="32" t="s">
        <v>509</v>
      </c>
      <c r="C131" s="65"/>
      <c r="D131" s="65"/>
      <c r="E131" s="65" t="s">
        <v>603</v>
      </c>
      <c r="F131" s="159">
        <v>23385</v>
      </c>
      <c r="G131" s="159"/>
      <c r="H131" s="159"/>
      <c r="I131" s="157">
        <f t="shared" si="30"/>
        <v>23385</v>
      </c>
      <c r="J131" s="159">
        <f>I131</f>
        <v>23385</v>
      </c>
      <c r="K131" s="458"/>
    </row>
    <row r="132" spans="1:11" s="5" customFormat="1" ht="21.75" customHeight="1">
      <c r="A132" s="477" t="s">
        <v>486</v>
      </c>
      <c r="B132" s="481" t="s">
        <v>319</v>
      </c>
      <c r="C132" s="368"/>
      <c r="D132" s="368" t="s">
        <v>318</v>
      </c>
      <c r="E132" s="74"/>
      <c r="F132" s="156">
        <f aca="true" t="shared" si="50" ref="F132:K132">SUM(F133:F138)</f>
        <v>1087181</v>
      </c>
      <c r="G132" s="156">
        <f t="shared" si="50"/>
        <v>6298</v>
      </c>
      <c r="H132" s="156">
        <f t="shared" si="50"/>
        <v>0</v>
      </c>
      <c r="I132" s="156">
        <f t="shared" si="50"/>
        <v>1093479</v>
      </c>
      <c r="J132" s="156">
        <f t="shared" si="50"/>
        <v>1093479</v>
      </c>
      <c r="K132" s="358">
        <f t="shared" si="50"/>
        <v>0</v>
      </c>
    </row>
    <row r="133" spans="1:11" s="5" customFormat="1" ht="24" customHeight="1">
      <c r="A133" s="155"/>
      <c r="B133" s="32" t="s">
        <v>637</v>
      </c>
      <c r="C133" s="72"/>
      <c r="D133" s="72"/>
      <c r="E133" s="72" t="s">
        <v>601</v>
      </c>
      <c r="F133" s="160">
        <v>15070</v>
      </c>
      <c r="G133" s="160"/>
      <c r="H133" s="160"/>
      <c r="I133" s="157">
        <f t="shared" si="30"/>
        <v>15070</v>
      </c>
      <c r="J133" s="160">
        <f aca="true" t="shared" si="51" ref="J133:J138">I133</f>
        <v>15070</v>
      </c>
      <c r="K133" s="459"/>
    </row>
    <row r="134" spans="1:11" ht="16.5" customHeight="1">
      <c r="A134" s="265"/>
      <c r="B134" s="32" t="s">
        <v>485</v>
      </c>
      <c r="C134" s="65"/>
      <c r="D134" s="65"/>
      <c r="E134" s="65" t="s">
        <v>599</v>
      </c>
      <c r="F134" s="157">
        <v>100</v>
      </c>
      <c r="G134" s="157"/>
      <c r="H134" s="157"/>
      <c r="I134" s="157">
        <f t="shared" si="30"/>
        <v>100</v>
      </c>
      <c r="J134" s="160">
        <f t="shared" si="51"/>
        <v>100</v>
      </c>
      <c r="K134" s="357"/>
    </row>
    <row r="135" spans="1:11" ht="15.75" customHeight="1">
      <c r="A135" s="265"/>
      <c r="B135" s="32" t="s">
        <v>509</v>
      </c>
      <c r="C135" s="65"/>
      <c r="D135" s="65"/>
      <c r="E135" s="65" t="s">
        <v>603</v>
      </c>
      <c r="F135" s="157">
        <v>0</v>
      </c>
      <c r="G135" s="157"/>
      <c r="H135" s="157"/>
      <c r="I135" s="157">
        <f t="shared" si="30"/>
        <v>0</v>
      </c>
      <c r="J135" s="160">
        <f t="shared" si="51"/>
        <v>0</v>
      </c>
      <c r="K135" s="357"/>
    </row>
    <row r="136" spans="1:11" ht="22.5" customHeight="1">
      <c r="A136" s="265"/>
      <c r="B136" s="32" t="s">
        <v>51</v>
      </c>
      <c r="C136" s="65"/>
      <c r="D136" s="65"/>
      <c r="E136" s="65" t="s">
        <v>47</v>
      </c>
      <c r="F136" s="157">
        <v>546472</v>
      </c>
      <c r="G136" s="157">
        <v>5379</v>
      </c>
      <c r="H136" s="157"/>
      <c r="I136" s="157">
        <f t="shared" si="30"/>
        <v>551851</v>
      </c>
      <c r="J136" s="160">
        <f t="shared" si="51"/>
        <v>551851</v>
      </c>
      <c r="K136" s="357"/>
    </row>
    <row r="137" spans="1:11" ht="21" customHeight="1">
      <c r="A137" s="265"/>
      <c r="B137" s="32" t="s">
        <v>51</v>
      </c>
      <c r="C137" s="65"/>
      <c r="D137" s="65"/>
      <c r="E137" s="65" t="s">
        <v>554</v>
      </c>
      <c r="F137" s="157">
        <v>86139</v>
      </c>
      <c r="G137" s="157">
        <v>919</v>
      </c>
      <c r="H137" s="157"/>
      <c r="I137" s="157">
        <f t="shared" si="30"/>
        <v>87058</v>
      </c>
      <c r="J137" s="160">
        <f t="shared" si="51"/>
        <v>87058</v>
      </c>
      <c r="K137" s="357"/>
    </row>
    <row r="138" spans="1:11" s="5" customFormat="1" ht="23.25" customHeight="1">
      <c r="A138" s="282"/>
      <c r="B138" s="32" t="s">
        <v>934</v>
      </c>
      <c r="C138" s="64"/>
      <c r="D138" s="64"/>
      <c r="E138" s="64">
        <v>2690</v>
      </c>
      <c r="F138" s="157">
        <v>439400</v>
      </c>
      <c r="G138" s="157"/>
      <c r="H138" s="157"/>
      <c r="I138" s="157">
        <f t="shared" si="30"/>
        <v>439400</v>
      </c>
      <c r="J138" s="160">
        <f t="shared" si="51"/>
        <v>439400</v>
      </c>
      <c r="K138" s="357"/>
    </row>
    <row r="139" spans="1:11" s="5" customFormat="1" ht="16.5" customHeight="1">
      <c r="A139" s="477" t="s">
        <v>516</v>
      </c>
      <c r="B139" s="478" t="s">
        <v>137</v>
      </c>
      <c r="C139" s="479"/>
      <c r="D139" s="479">
        <v>85395</v>
      </c>
      <c r="E139" s="71"/>
      <c r="F139" s="367">
        <f aca="true" t="shared" si="52" ref="F139:K139">F140+F141</f>
        <v>2217847</v>
      </c>
      <c r="G139" s="367">
        <f t="shared" si="52"/>
        <v>12294</v>
      </c>
      <c r="H139" s="367">
        <f t="shared" si="52"/>
        <v>0</v>
      </c>
      <c r="I139" s="367">
        <f t="shared" si="52"/>
        <v>2230141</v>
      </c>
      <c r="J139" s="367">
        <f t="shared" si="52"/>
        <v>2230141</v>
      </c>
      <c r="K139" s="457">
        <f t="shared" si="52"/>
        <v>0</v>
      </c>
    </row>
    <row r="140" spans="1:11" s="5" customFormat="1" ht="22.5" customHeight="1">
      <c r="A140" s="265"/>
      <c r="B140" s="32" t="s">
        <v>51</v>
      </c>
      <c r="C140" s="64"/>
      <c r="D140" s="64"/>
      <c r="E140" s="64">
        <v>2008</v>
      </c>
      <c r="F140" s="157">
        <v>1913704</v>
      </c>
      <c r="G140" s="157">
        <v>10448</v>
      </c>
      <c r="H140" s="157"/>
      <c r="I140" s="157">
        <f t="shared" si="30"/>
        <v>1924152</v>
      </c>
      <c r="J140" s="157">
        <f>I140</f>
        <v>1924152</v>
      </c>
      <c r="K140" s="357"/>
    </row>
    <row r="141" spans="1:11" s="5" customFormat="1" ht="24" customHeight="1">
      <c r="A141" s="265"/>
      <c r="B141" s="32" t="s">
        <v>51</v>
      </c>
      <c r="C141" s="64"/>
      <c r="D141" s="64"/>
      <c r="E141" s="64">
        <v>2009</v>
      </c>
      <c r="F141" s="157">
        <v>304143</v>
      </c>
      <c r="G141" s="157">
        <v>1846</v>
      </c>
      <c r="H141" s="157"/>
      <c r="I141" s="157">
        <f t="shared" si="30"/>
        <v>305989</v>
      </c>
      <c r="J141" s="157">
        <f>I141</f>
        <v>305989</v>
      </c>
      <c r="K141" s="357"/>
    </row>
    <row r="142" spans="1:11" s="5" customFormat="1" ht="24" customHeight="1">
      <c r="A142" s="278" t="s">
        <v>505</v>
      </c>
      <c r="B142" s="60" t="s">
        <v>521</v>
      </c>
      <c r="C142" s="66" t="s">
        <v>321</v>
      </c>
      <c r="D142" s="68"/>
      <c r="E142" s="68"/>
      <c r="F142" s="158">
        <f aca="true" t="shared" si="53" ref="F142:K142">F143+F148+F151+F154</f>
        <v>247960</v>
      </c>
      <c r="G142" s="158">
        <f t="shared" si="53"/>
        <v>57</v>
      </c>
      <c r="H142" s="158">
        <f t="shared" si="53"/>
        <v>0</v>
      </c>
      <c r="I142" s="158">
        <f t="shared" si="53"/>
        <v>248017</v>
      </c>
      <c r="J142" s="158">
        <f t="shared" si="53"/>
        <v>172764</v>
      </c>
      <c r="K142" s="356">
        <f t="shared" si="53"/>
        <v>75253</v>
      </c>
    </row>
    <row r="143" spans="1:11" s="5" customFormat="1" ht="25.5" customHeight="1">
      <c r="A143" s="477" t="s">
        <v>483</v>
      </c>
      <c r="B143" s="478" t="s">
        <v>324</v>
      </c>
      <c r="C143" s="368"/>
      <c r="D143" s="368" t="s">
        <v>323</v>
      </c>
      <c r="E143" s="74"/>
      <c r="F143" s="367">
        <f aca="true" t="shared" si="54" ref="F143:K143">SUM(F144:F147)</f>
        <v>48057</v>
      </c>
      <c r="G143" s="367">
        <f t="shared" si="54"/>
        <v>0</v>
      </c>
      <c r="H143" s="367">
        <f t="shared" si="54"/>
        <v>0</v>
      </c>
      <c r="I143" s="367">
        <f t="shared" si="54"/>
        <v>48057</v>
      </c>
      <c r="J143" s="367">
        <f t="shared" si="54"/>
        <v>48057</v>
      </c>
      <c r="K143" s="457">
        <f t="shared" si="54"/>
        <v>0</v>
      </c>
    </row>
    <row r="144" spans="1:11" ht="27" customHeight="1">
      <c r="A144" s="265"/>
      <c r="B144" s="32" t="s">
        <v>933</v>
      </c>
      <c r="C144" s="65"/>
      <c r="D144" s="65"/>
      <c r="E144" s="65" t="s">
        <v>358</v>
      </c>
      <c r="F144" s="157">
        <v>30857</v>
      </c>
      <c r="G144" s="157"/>
      <c r="H144" s="157"/>
      <c r="I144" s="157">
        <f aca="true" t="shared" si="55" ref="I144:I155">F144+G144-H144</f>
        <v>30857</v>
      </c>
      <c r="J144" s="157">
        <f>I144</f>
        <v>30857</v>
      </c>
      <c r="K144" s="357"/>
    </row>
    <row r="145" spans="1:11" ht="22.5" customHeight="1">
      <c r="A145" s="265"/>
      <c r="B145" s="32" t="s">
        <v>637</v>
      </c>
      <c r="C145" s="65"/>
      <c r="D145" s="65"/>
      <c r="E145" s="72" t="s">
        <v>601</v>
      </c>
      <c r="F145" s="160">
        <v>15000</v>
      </c>
      <c r="G145" s="160"/>
      <c r="H145" s="160"/>
      <c r="I145" s="157">
        <f t="shared" si="55"/>
        <v>15000</v>
      </c>
      <c r="J145" s="157">
        <f>I145</f>
        <v>15000</v>
      </c>
      <c r="K145" s="459"/>
    </row>
    <row r="146" spans="1:11" ht="17.25" customHeight="1">
      <c r="A146" s="265"/>
      <c r="B146" s="32" t="s">
        <v>485</v>
      </c>
      <c r="C146" s="65"/>
      <c r="D146" s="65"/>
      <c r="E146" s="65" t="s">
        <v>599</v>
      </c>
      <c r="F146" s="160">
        <v>700</v>
      </c>
      <c r="G146" s="160"/>
      <c r="H146" s="160"/>
      <c r="I146" s="157">
        <f t="shared" si="55"/>
        <v>700</v>
      </c>
      <c r="J146" s="157">
        <f>I146</f>
        <v>700</v>
      </c>
      <c r="K146" s="459"/>
    </row>
    <row r="147" spans="1:11" ht="16.5" customHeight="1">
      <c r="A147" s="265"/>
      <c r="B147" s="32" t="s">
        <v>509</v>
      </c>
      <c r="C147" s="65"/>
      <c r="D147" s="65"/>
      <c r="E147" s="65" t="s">
        <v>603</v>
      </c>
      <c r="F147" s="160">
        <v>1500</v>
      </c>
      <c r="G147" s="160"/>
      <c r="H147" s="160"/>
      <c r="I147" s="157">
        <f t="shared" si="55"/>
        <v>1500</v>
      </c>
      <c r="J147" s="157">
        <f>I147</f>
        <v>1500</v>
      </c>
      <c r="K147" s="459"/>
    </row>
    <row r="148" spans="1:11" ht="19.5" customHeight="1">
      <c r="A148" s="477" t="s">
        <v>486</v>
      </c>
      <c r="B148" s="478" t="s">
        <v>613</v>
      </c>
      <c r="C148" s="368"/>
      <c r="D148" s="368" t="s">
        <v>326</v>
      </c>
      <c r="E148" s="368"/>
      <c r="F148" s="367">
        <f aca="true" t="shared" si="56" ref="F148:K148">F149+F150</f>
        <v>75303</v>
      </c>
      <c r="G148" s="367">
        <f t="shared" si="56"/>
        <v>0</v>
      </c>
      <c r="H148" s="367">
        <f t="shared" si="56"/>
        <v>0</v>
      </c>
      <c r="I148" s="367">
        <f t="shared" si="56"/>
        <v>75303</v>
      </c>
      <c r="J148" s="367">
        <f t="shared" si="56"/>
        <v>50</v>
      </c>
      <c r="K148" s="457">
        <f t="shared" si="56"/>
        <v>75253</v>
      </c>
    </row>
    <row r="149" spans="1:11" ht="15" customHeight="1">
      <c r="A149" s="265"/>
      <c r="B149" s="32" t="s">
        <v>485</v>
      </c>
      <c r="C149" s="65"/>
      <c r="D149" s="65"/>
      <c r="E149" s="65" t="s">
        <v>599</v>
      </c>
      <c r="F149" s="160">
        <v>50</v>
      </c>
      <c r="G149" s="160"/>
      <c r="H149" s="160"/>
      <c r="I149" s="157">
        <f t="shared" si="55"/>
        <v>50</v>
      </c>
      <c r="J149" s="160">
        <f>I149</f>
        <v>50</v>
      </c>
      <c r="K149" s="459"/>
    </row>
    <row r="150" spans="1:11" ht="44.25" customHeight="1">
      <c r="A150" s="265"/>
      <c r="B150" s="32" t="s">
        <v>1002</v>
      </c>
      <c r="C150" s="65"/>
      <c r="D150" s="65"/>
      <c r="E150" s="65" t="s">
        <v>52</v>
      </c>
      <c r="F150" s="160">
        <v>75253</v>
      </c>
      <c r="G150" s="160"/>
      <c r="H150" s="160"/>
      <c r="I150" s="157">
        <f t="shared" si="55"/>
        <v>75253</v>
      </c>
      <c r="J150" s="160"/>
      <c r="K150" s="459">
        <f>I150</f>
        <v>75253</v>
      </c>
    </row>
    <row r="151" spans="1:11" ht="19.5" customHeight="1">
      <c r="A151" s="477" t="s">
        <v>516</v>
      </c>
      <c r="B151" s="478" t="s">
        <v>328</v>
      </c>
      <c r="C151" s="368"/>
      <c r="D151" s="368" t="s">
        <v>327</v>
      </c>
      <c r="E151" s="74"/>
      <c r="F151" s="367">
        <f aca="true" t="shared" si="57" ref="F151:K151">F152+F153</f>
        <v>124500</v>
      </c>
      <c r="G151" s="367">
        <f t="shared" si="57"/>
        <v>57</v>
      </c>
      <c r="H151" s="367">
        <f t="shared" si="57"/>
        <v>0</v>
      </c>
      <c r="I151" s="367">
        <f t="shared" si="57"/>
        <v>124557</v>
      </c>
      <c r="J151" s="367">
        <f t="shared" si="57"/>
        <v>124557</v>
      </c>
      <c r="K151" s="457">
        <f t="shared" si="57"/>
        <v>0</v>
      </c>
    </row>
    <row r="152" spans="1:11" ht="26.25" customHeight="1">
      <c r="A152" s="265"/>
      <c r="B152" s="32" t="s">
        <v>490</v>
      </c>
      <c r="C152" s="65"/>
      <c r="D152" s="65"/>
      <c r="E152" s="65" t="s">
        <v>601</v>
      </c>
      <c r="F152" s="160">
        <v>124500</v>
      </c>
      <c r="G152" s="160"/>
      <c r="H152" s="160"/>
      <c r="I152" s="157">
        <f t="shared" si="55"/>
        <v>124500</v>
      </c>
      <c r="J152" s="160">
        <f>I152</f>
        <v>124500</v>
      </c>
      <c r="K152" s="459"/>
    </row>
    <row r="153" spans="1:11" ht="17.25" customHeight="1">
      <c r="A153" s="265"/>
      <c r="B153" s="32" t="s">
        <v>509</v>
      </c>
      <c r="C153" s="65"/>
      <c r="D153" s="65"/>
      <c r="E153" s="65" t="s">
        <v>603</v>
      </c>
      <c r="F153" s="160"/>
      <c r="G153" s="160">
        <v>57</v>
      </c>
      <c r="H153" s="160"/>
      <c r="I153" s="157">
        <f t="shared" si="55"/>
        <v>57</v>
      </c>
      <c r="J153" s="160">
        <f>I153</f>
        <v>57</v>
      </c>
      <c r="K153" s="459"/>
    </row>
    <row r="154" spans="1:11" ht="15" customHeight="1">
      <c r="A154" s="477" t="s">
        <v>518</v>
      </c>
      <c r="B154" s="478" t="s">
        <v>137</v>
      </c>
      <c r="C154" s="479"/>
      <c r="D154" s="479">
        <v>85495</v>
      </c>
      <c r="E154" s="71"/>
      <c r="F154" s="367">
        <f aca="true" t="shared" si="58" ref="F154:K154">F155</f>
        <v>100</v>
      </c>
      <c r="G154" s="367">
        <f t="shared" si="58"/>
        <v>0</v>
      </c>
      <c r="H154" s="367">
        <f t="shared" si="58"/>
        <v>0</v>
      </c>
      <c r="I154" s="367">
        <f t="shared" si="58"/>
        <v>100</v>
      </c>
      <c r="J154" s="367">
        <f t="shared" si="58"/>
        <v>100</v>
      </c>
      <c r="K154" s="457">
        <f t="shared" si="58"/>
        <v>0</v>
      </c>
    </row>
    <row r="155" spans="1:11" ht="18" customHeight="1">
      <c r="A155" s="265"/>
      <c r="B155" s="32" t="s">
        <v>485</v>
      </c>
      <c r="C155" s="266"/>
      <c r="D155" s="266"/>
      <c r="E155" s="65" t="s">
        <v>599</v>
      </c>
      <c r="F155" s="157">
        <v>100</v>
      </c>
      <c r="G155" s="157"/>
      <c r="H155" s="157"/>
      <c r="I155" s="157">
        <f t="shared" si="55"/>
        <v>100</v>
      </c>
      <c r="J155" s="157">
        <f>I155</f>
        <v>100</v>
      </c>
      <c r="K155" s="357"/>
    </row>
    <row r="156" spans="1:11" ht="25.5" customHeight="1">
      <c r="A156" s="446" t="s">
        <v>777</v>
      </c>
      <c r="B156" s="453" t="s">
        <v>778</v>
      </c>
      <c r="C156" s="447">
        <v>900</v>
      </c>
      <c r="D156" s="447"/>
      <c r="E156" s="448"/>
      <c r="F156" s="449">
        <f aca="true" t="shared" si="59" ref="F156:K156">F157</f>
        <v>0</v>
      </c>
      <c r="G156" s="449">
        <f t="shared" si="59"/>
        <v>132234</v>
      </c>
      <c r="H156" s="449">
        <f t="shared" si="59"/>
        <v>0</v>
      </c>
      <c r="I156" s="449">
        <f t="shared" si="59"/>
        <v>132234</v>
      </c>
      <c r="J156" s="449">
        <f t="shared" si="59"/>
        <v>132234</v>
      </c>
      <c r="K156" s="460">
        <f t="shared" si="59"/>
        <v>0</v>
      </c>
    </row>
    <row r="157" spans="1:11" ht="36" customHeight="1">
      <c r="A157" s="477" t="s">
        <v>483</v>
      </c>
      <c r="B157" s="478" t="s">
        <v>779</v>
      </c>
      <c r="C157" s="479"/>
      <c r="D157" s="479">
        <v>90019</v>
      </c>
      <c r="E157" s="74"/>
      <c r="F157" s="367">
        <f aca="true" t="shared" si="60" ref="F157:K157">F158+F159</f>
        <v>0</v>
      </c>
      <c r="G157" s="367">
        <f t="shared" si="60"/>
        <v>132234</v>
      </c>
      <c r="H157" s="367">
        <f t="shared" si="60"/>
        <v>0</v>
      </c>
      <c r="I157" s="367">
        <f t="shared" si="60"/>
        <v>132234</v>
      </c>
      <c r="J157" s="367">
        <f t="shared" si="60"/>
        <v>132234</v>
      </c>
      <c r="K157" s="457">
        <f t="shared" si="60"/>
        <v>0</v>
      </c>
    </row>
    <row r="158" spans="1:11" ht="18.75" customHeight="1">
      <c r="A158" s="265"/>
      <c r="B158" s="32" t="s">
        <v>488</v>
      </c>
      <c r="C158" s="266"/>
      <c r="D158" s="266"/>
      <c r="E158" s="65" t="s">
        <v>600</v>
      </c>
      <c r="F158" s="157"/>
      <c r="G158" s="157">
        <v>80000</v>
      </c>
      <c r="H158" s="157"/>
      <c r="I158" s="157">
        <f>F158+G158-H158</f>
        <v>80000</v>
      </c>
      <c r="J158" s="157">
        <f>I158</f>
        <v>80000</v>
      </c>
      <c r="K158" s="357"/>
    </row>
    <row r="159" spans="1:11" ht="19.5" customHeight="1">
      <c r="A159" s="265"/>
      <c r="B159" s="32" t="s">
        <v>509</v>
      </c>
      <c r="C159" s="65"/>
      <c r="D159" s="65"/>
      <c r="E159" s="65" t="s">
        <v>603</v>
      </c>
      <c r="F159" s="157"/>
      <c r="G159" s="157">
        <v>52234</v>
      </c>
      <c r="H159" s="157"/>
      <c r="I159" s="157">
        <f>F159+G159-H159</f>
        <v>52234</v>
      </c>
      <c r="J159" s="157">
        <f>I159</f>
        <v>52234</v>
      </c>
      <c r="K159" s="357"/>
    </row>
    <row r="160" spans="1:12" ht="22.5" customHeight="1">
      <c r="A160" s="482"/>
      <c r="B160" s="483" t="s">
        <v>553</v>
      </c>
      <c r="C160" s="484"/>
      <c r="D160" s="484"/>
      <c r="E160" s="484"/>
      <c r="F160" s="485">
        <f aca="true" t="shared" si="61" ref="F160:K160">F8+F13+F16+F25+F33+F41+F53+F57+F64+F73+F96+F106+F129+F142+F156</f>
        <v>62201663</v>
      </c>
      <c r="G160" s="485">
        <f t="shared" si="61"/>
        <v>3271204</v>
      </c>
      <c r="H160" s="485">
        <f t="shared" si="61"/>
        <v>3063940</v>
      </c>
      <c r="I160" s="485">
        <f t="shared" si="61"/>
        <v>62408927</v>
      </c>
      <c r="J160" s="485">
        <f t="shared" si="61"/>
        <v>40426809</v>
      </c>
      <c r="K160" s="486">
        <f t="shared" si="61"/>
        <v>21982118</v>
      </c>
      <c r="L160" s="44"/>
    </row>
    <row r="161" spans="1:11" ht="19.5" customHeight="1">
      <c r="A161" s="477"/>
      <c r="B161" s="540" t="s">
        <v>564</v>
      </c>
      <c r="C161" s="540"/>
      <c r="D161" s="540"/>
      <c r="E161" s="540"/>
      <c r="F161" s="488">
        <f aca="true" t="shared" si="62" ref="F161:K161">F162+F163+F164+F165+F166</f>
        <v>14318985</v>
      </c>
      <c r="G161" s="488">
        <f t="shared" si="62"/>
        <v>3035459</v>
      </c>
      <c r="H161" s="488">
        <f t="shared" si="62"/>
        <v>3062601</v>
      </c>
      <c r="I161" s="488">
        <f t="shared" si="62"/>
        <v>14291843</v>
      </c>
      <c r="J161" s="488">
        <f t="shared" si="62"/>
        <v>6526860</v>
      </c>
      <c r="K161" s="489">
        <f t="shared" si="62"/>
        <v>7764983</v>
      </c>
    </row>
    <row r="162" spans="1:11" ht="15" customHeight="1">
      <c r="A162" s="265"/>
      <c r="B162" s="538" t="s">
        <v>609</v>
      </c>
      <c r="C162" s="538"/>
      <c r="D162" s="538"/>
      <c r="E162" s="538"/>
      <c r="F162" s="157">
        <f aca="true" t="shared" si="63" ref="F162:K162">F24+F110+F117+F126</f>
        <v>350668</v>
      </c>
      <c r="G162" s="157">
        <f t="shared" si="63"/>
        <v>3027664</v>
      </c>
      <c r="H162" s="157">
        <f t="shared" si="63"/>
        <v>0</v>
      </c>
      <c r="I162" s="157">
        <f t="shared" si="63"/>
        <v>3378332</v>
      </c>
      <c r="J162" s="157">
        <f t="shared" si="63"/>
        <v>378332</v>
      </c>
      <c r="K162" s="357">
        <f t="shared" si="63"/>
        <v>3000000</v>
      </c>
    </row>
    <row r="163" spans="1:11" ht="15.75" customHeight="1">
      <c r="A163" s="265"/>
      <c r="B163" s="538" t="s">
        <v>718</v>
      </c>
      <c r="C163" s="538"/>
      <c r="D163" s="538"/>
      <c r="E163" s="538"/>
      <c r="F163" s="157">
        <f aca="true" t="shared" si="64" ref="F163:K163">F10+F32+F35+F37+F40+F43+F50+F56+F101+F112+F122</f>
        <v>5482354</v>
      </c>
      <c r="G163" s="157">
        <f t="shared" si="64"/>
        <v>7795</v>
      </c>
      <c r="H163" s="157">
        <f t="shared" si="64"/>
        <v>0</v>
      </c>
      <c r="I163" s="157">
        <f t="shared" si="64"/>
        <v>5490149</v>
      </c>
      <c r="J163" s="157">
        <f t="shared" si="64"/>
        <v>5490149</v>
      </c>
      <c r="K163" s="357">
        <f t="shared" si="64"/>
        <v>0</v>
      </c>
    </row>
    <row r="164" spans="1:11" ht="21.75" customHeight="1">
      <c r="A164" s="265"/>
      <c r="B164" s="537" t="s">
        <v>863</v>
      </c>
      <c r="C164" s="537"/>
      <c r="D164" s="537"/>
      <c r="E164" s="537"/>
      <c r="F164" s="157">
        <f aca="true" t="shared" si="65" ref="F164:K164">F23</f>
        <v>3000000</v>
      </c>
      <c r="G164" s="157">
        <f t="shared" si="65"/>
        <v>0</v>
      </c>
      <c r="H164" s="157">
        <f t="shared" si="65"/>
        <v>3000000</v>
      </c>
      <c r="I164" s="157">
        <f t="shared" si="65"/>
        <v>0</v>
      </c>
      <c r="J164" s="157">
        <f t="shared" si="65"/>
        <v>0</v>
      </c>
      <c r="K164" s="357">
        <f t="shared" si="65"/>
        <v>0</v>
      </c>
    </row>
    <row r="165" spans="1:11" ht="15" customHeight="1">
      <c r="A165" s="265"/>
      <c r="B165" s="537" t="s">
        <v>611</v>
      </c>
      <c r="C165" s="537"/>
      <c r="D165" s="537"/>
      <c r="E165" s="537"/>
      <c r="F165" s="157">
        <f aca="true" t="shared" si="66" ref="F165:K165">F22+F92+F93+F111+F120+F121</f>
        <v>4563329</v>
      </c>
      <c r="G165" s="157">
        <f t="shared" si="66"/>
        <v>0</v>
      </c>
      <c r="H165" s="157">
        <f t="shared" si="66"/>
        <v>12601</v>
      </c>
      <c r="I165" s="157">
        <f t="shared" si="66"/>
        <v>4550728</v>
      </c>
      <c r="J165" s="157">
        <f t="shared" si="66"/>
        <v>658379</v>
      </c>
      <c r="K165" s="357">
        <f t="shared" si="66"/>
        <v>3892349</v>
      </c>
    </row>
    <row r="166" spans="1:11" ht="15.75" customHeight="1">
      <c r="A166" s="265"/>
      <c r="B166" s="537" t="s">
        <v>224</v>
      </c>
      <c r="C166" s="537"/>
      <c r="D166" s="537"/>
      <c r="E166" s="537"/>
      <c r="F166" s="157">
        <f aca="true" t="shared" si="67" ref="F166:K166">F21+F84+F95+F104+F150</f>
        <v>922634</v>
      </c>
      <c r="G166" s="157">
        <f t="shared" si="67"/>
        <v>0</v>
      </c>
      <c r="H166" s="157">
        <f t="shared" si="67"/>
        <v>50000</v>
      </c>
      <c r="I166" s="157">
        <f t="shared" si="67"/>
        <v>872634</v>
      </c>
      <c r="J166" s="157">
        <f t="shared" si="67"/>
        <v>0</v>
      </c>
      <c r="K166" s="357">
        <f t="shared" si="67"/>
        <v>872634</v>
      </c>
    </row>
    <row r="167" spans="1:11" ht="15.75" customHeight="1">
      <c r="A167" s="477"/>
      <c r="B167" s="539" t="s">
        <v>18</v>
      </c>
      <c r="C167" s="539"/>
      <c r="D167" s="539"/>
      <c r="E167" s="539"/>
      <c r="F167" s="488">
        <f aca="true" t="shared" si="68" ref="F167:K167">F20+F94+F99+F136+F137++F140+F141</f>
        <v>11962775</v>
      </c>
      <c r="G167" s="488">
        <f t="shared" si="68"/>
        <v>18592</v>
      </c>
      <c r="H167" s="488">
        <f t="shared" si="68"/>
        <v>0</v>
      </c>
      <c r="I167" s="488">
        <f t="shared" si="68"/>
        <v>11981367</v>
      </c>
      <c r="J167" s="488">
        <f t="shared" si="68"/>
        <v>2869050</v>
      </c>
      <c r="K167" s="489">
        <f t="shared" si="68"/>
        <v>9112317</v>
      </c>
    </row>
    <row r="168" spans="1:11" ht="17.25" customHeight="1">
      <c r="A168" s="477"/>
      <c r="B168" s="539" t="s">
        <v>39</v>
      </c>
      <c r="C168" s="539"/>
      <c r="D168" s="539"/>
      <c r="E168" s="539"/>
      <c r="F168" s="488">
        <f aca="true" t="shared" si="69" ref="F168:K168">F65+F67+F71</f>
        <v>25217899</v>
      </c>
      <c r="G168" s="488">
        <f t="shared" si="69"/>
        <v>78615</v>
      </c>
      <c r="H168" s="488">
        <f t="shared" si="69"/>
        <v>0</v>
      </c>
      <c r="I168" s="488">
        <f t="shared" si="69"/>
        <v>25296514</v>
      </c>
      <c r="J168" s="488">
        <f t="shared" si="69"/>
        <v>25296514</v>
      </c>
      <c r="K168" s="489">
        <f t="shared" si="69"/>
        <v>0</v>
      </c>
    </row>
    <row r="169" spans="1:11" ht="16.5" customHeight="1" thickBot="1">
      <c r="A169" s="487"/>
      <c r="B169" s="536" t="s">
        <v>40</v>
      </c>
      <c r="C169" s="536"/>
      <c r="D169" s="536"/>
      <c r="E169" s="536"/>
      <c r="F169" s="490">
        <f aca="true" t="shared" si="70" ref="F169:K169">F12+F15+F18+F19+F27+F28+F29+F30+F31+F39+F45+F46+F47+F48+F52+F55+F57+F70+F75+F76+F77+F79+F80+F81+F82+F83+F86+F88+F89+F90+F91+F98+F103+F105+F108+F109+F115+F116+F119+F125+F128+F131+F133+F134+F135+F138+F144+F145+F146+F147+F149+F152+F153+F155+F158+F159</f>
        <v>10702004</v>
      </c>
      <c r="G169" s="490">
        <f t="shared" si="70"/>
        <v>138538</v>
      </c>
      <c r="H169" s="490">
        <f t="shared" si="70"/>
        <v>1339</v>
      </c>
      <c r="I169" s="490">
        <f t="shared" si="70"/>
        <v>10839203</v>
      </c>
      <c r="J169" s="490">
        <f t="shared" si="70"/>
        <v>5734385</v>
      </c>
      <c r="K169" s="491">
        <f t="shared" si="70"/>
        <v>5104818</v>
      </c>
    </row>
    <row r="170" spans="1:11" ht="18" customHeight="1">
      <c r="A170" s="287"/>
      <c r="B170" s="288"/>
      <c r="C170" s="288"/>
      <c r="D170" s="288"/>
      <c r="E170" s="288"/>
      <c r="F170" s="288"/>
      <c r="G170" s="288"/>
      <c r="H170" s="288"/>
      <c r="I170" s="288"/>
      <c r="J170" s="288"/>
      <c r="K170" s="288"/>
    </row>
    <row r="171" spans="1:11" ht="14.25" customHeight="1">
      <c r="A171" s="287"/>
      <c r="B171" s="288"/>
      <c r="C171" s="288"/>
      <c r="D171" s="288"/>
      <c r="E171" s="288"/>
      <c r="F171" s="288"/>
      <c r="G171" s="288"/>
      <c r="H171" s="288"/>
      <c r="I171" s="288"/>
      <c r="J171" s="288"/>
      <c r="K171" s="288"/>
    </row>
    <row r="172" spans="1:11" ht="14.25" customHeight="1">
      <c r="A172" s="287"/>
      <c r="B172" s="288" t="s">
        <v>660</v>
      </c>
      <c r="C172" s="288"/>
      <c r="D172" s="288"/>
      <c r="E172" s="288"/>
      <c r="F172" s="288"/>
      <c r="G172" s="288"/>
      <c r="H172" s="288"/>
      <c r="I172" s="288"/>
      <c r="J172" s="288"/>
      <c r="K172" s="288"/>
    </row>
    <row r="173" spans="1:12" ht="14.25" customHeight="1">
      <c r="A173" s="287"/>
      <c r="B173" s="288"/>
      <c r="C173" s="288"/>
      <c r="D173" s="288"/>
      <c r="E173" s="288"/>
      <c r="F173" s="288"/>
      <c r="G173" s="288"/>
      <c r="H173" s="288"/>
      <c r="I173" s="288"/>
      <c r="J173" s="288"/>
      <c r="K173" s="288"/>
      <c r="L173" s="6"/>
    </row>
    <row r="174" spans="1:11" ht="12.75">
      <c r="A174" s="287"/>
      <c r="B174" s="288"/>
      <c r="C174" s="288"/>
      <c r="D174" s="288"/>
      <c r="E174" s="288"/>
      <c r="F174" s="288"/>
      <c r="G174" s="288"/>
      <c r="H174" s="288"/>
      <c r="I174" s="288"/>
      <c r="J174" s="288"/>
      <c r="K174" s="288"/>
    </row>
  </sheetData>
  <mergeCells count="17">
    <mergeCell ref="B161:E161"/>
    <mergeCell ref="B162:E162"/>
    <mergeCell ref="J5:K5"/>
    <mergeCell ref="G5:H5"/>
    <mergeCell ref="I5:I6"/>
    <mergeCell ref="B169:E169"/>
    <mergeCell ref="B165:E165"/>
    <mergeCell ref="B166:E166"/>
    <mergeCell ref="B163:E163"/>
    <mergeCell ref="B167:E167"/>
    <mergeCell ref="B168:E168"/>
    <mergeCell ref="B164:E164"/>
    <mergeCell ref="C2:K2"/>
    <mergeCell ref="A5:A6"/>
    <mergeCell ref="C5:E5"/>
    <mergeCell ref="F5:F6"/>
    <mergeCell ref="B3:K3"/>
  </mergeCells>
  <printOptions/>
  <pageMargins left="0.5118110236220472" right="0.03937007874015748" top="0.6299212598425197" bottom="0.5905511811023623" header="0.4330708661417323" footer="0.5118110236220472"/>
  <pageSetup horizontalDpi="600" verticalDpi="600" orientation="portrait" paperSize="9" scale="81" r:id="rId1"/>
  <headerFooter alignWithMargins="0">
    <oddFooter>&amp;CStrona &amp;P</oddFooter>
  </headerFooter>
  <rowBreaks count="4" manualBreakCount="4">
    <brk id="40" max="8" man="1"/>
    <brk id="72" max="11" man="1"/>
    <brk id="105" max="10" man="1"/>
    <brk id="14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A4" sqref="A4:H4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6" customHeight="1"/>
    <row r="2" spans="5:11" ht="12" customHeight="1">
      <c r="E2" s="642" t="s">
        <v>211</v>
      </c>
      <c r="F2" s="642"/>
      <c r="G2" s="642"/>
      <c r="H2" s="642"/>
      <c r="I2" s="292"/>
      <c r="J2" s="292"/>
      <c r="K2" s="292"/>
    </row>
    <row r="3" spans="1:12" ht="12.75" customHeight="1">
      <c r="A3" s="641" t="s">
        <v>982</v>
      </c>
      <c r="B3" s="641"/>
      <c r="C3" s="641"/>
      <c r="D3" s="641"/>
      <c r="E3" s="641"/>
      <c r="F3" s="641"/>
      <c r="G3" s="641"/>
      <c r="H3" s="641"/>
      <c r="I3" s="337"/>
      <c r="J3" s="337"/>
      <c r="K3" s="337"/>
      <c r="L3" s="337"/>
    </row>
    <row r="4" spans="1:12" ht="13.5" customHeight="1">
      <c r="A4" s="641" t="s">
        <v>983</v>
      </c>
      <c r="B4" s="641"/>
      <c r="C4" s="641"/>
      <c r="D4" s="641"/>
      <c r="E4" s="641"/>
      <c r="F4" s="641"/>
      <c r="G4" s="641"/>
      <c r="H4" s="641"/>
      <c r="I4" s="337"/>
      <c r="J4" s="337"/>
      <c r="K4" s="337"/>
      <c r="L4" s="337"/>
    </row>
    <row r="5" ht="8.25" customHeight="1" thickBot="1"/>
    <row r="6" spans="1:8" ht="14.25" customHeight="1">
      <c r="A6" s="650" t="s">
        <v>792</v>
      </c>
      <c r="B6" s="638" t="s">
        <v>363</v>
      </c>
      <c r="C6" s="652" t="s">
        <v>364</v>
      </c>
      <c r="D6" s="638" t="s">
        <v>984</v>
      </c>
      <c r="E6" s="638" t="s">
        <v>985</v>
      </c>
      <c r="F6" s="638" t="s">
        <v>622</v>
      </c>
      <c r="G6" s="638"/>
      <c r="H6" s="640"/>
    </row>
    <row r="7" spans="1:8" ht="20.25" customHeight="1">
      <c r="A7" s="651"/>
      <c r="B7" s="639"/>
      <c r="C7" s="653"/>
      <c r="D7" s="639"/>
      <c r="E7" s="639"/>
      <c r="F7" s="382" t="s">
        <v>986</v>
      </c>
      <c r="G7" s="382" t="s">
        <v>987</v>
      </c>
      <c r="H7" s="383" t="s">
        <v>988</v>
      </c>
    </row>
    <row r="8" spans="1:8" ht="12.75">
      <c r="A8" s="296" t="s">
        <v>413</v>
      </c>
      <c r="B8" s="293" t="s">
        <v>414</v>
      </c>
      <c r="C8" s="293" t="s">
        <v>416</v>
      </c>
      <c r="D8" s="293" t="s">
        <v>418</v>
      </c>
      <c r="E8" s="293" t="s">
        <v>420</v>
      </c>
      <c r="F8" s="293" t="s">
        <v>436</v>
      </c>
      <c r="G8" s="293" t="s">
        <v>437</v>
      </c>
      <c r="H8" s="297" t="s">
        <v>425</v>
      </c>
    </row>
    <row r="9" spans="1:8" ht="25.5" customHeight="1">
      <c r="A9" s="645" t="s">
        <v>989</v>
      </c>
      <c r="B9" s="646"/>
      <c r="C9" s="646"/>
      <c r="D9" s="646"/>
      <c r="E9" s="646"/>
      <c r="F9" s="373">
        <f>SUM(F10:F20)</f>
        <v>87000</v>
      </c>
      <c r="G9" s="373">
        <f>SUM(G10:G20)</f>
        <v>0</v>
      </c>
      <c r="H9" s="372">
        <f>SUM(H10:H20)</f>
        <v>156084</v>
      </c>
    </row>
    <row r="10" spans="1:8" ht="15.75" customHeight="1">
      <c r="A10" s="296">
        <v>1</v>
      </c>
      <c r="B10" s="377" t="s">
        <v>649</v>
      </c>
      <c r="C10" s="378" t="s">
        <v>487</v>
      </c>
      <c r="D10" s="378" t="s">
        <v>789</v>
      </c>
      <c r="E10" s="379" t="s">
        <v>670</v>
      </c>
      <c r="F10" s="380"/>
      <c r="G10" s="380"/>
      <c r="H10" s="381">
        <f>'Z 2 '!G13</f>
        <v>2500</v>
      </c>
    </row>
    <row r="11" spans="1:8" ht="18" customHeight="1">
      <c r="A11" s="296">
        <v>2</v>
      </c>
      <c r="B11" s="377" t="s">
        <v>115</v>
      </c>
      <c r="C11" s="378" t="s">
        <v>445</v>
      </c>
      <c r="D11" s="378" t="s">
        <v>446</v>
      </c>
      <c r="E11" s="379" t="s">
        <v>703</v>
      </c>
      <c r="F11" s="380"/>
      <c r="G11" s="380"/>
      <c r="H11" s="381">
        <f>'Z 2 '!G96</f>
        <v>3250</v>
      </c>
    </row>
    <row r="12" spans="1:8" ht="17.25" customHeight="1">
      <c r="A12" s="296">
        <v>3</v>
      </c>
      <c r="B12" s="377" t="s">
        <v>115</v>
      </c>
      <c r="C12" s="378" t="s">
        <v>131</v>
      </c>
      <c r="D12" s="378" t="s">
        <v>119</v>
      </c>
      <c r="E12" s="379" t="s">
        <v>671</v>
      </c>
      <c r="F12" s="380"/>
      <c r="G12" s="380"/>
      <c r="H12" s="381">
        <f>'Z 2 '!G107</f>
        <v>1250</v>
      </c>
    </row>
    <row r="13" spans="1:8" ht="22.5" customHeight="1">
      <c r="A13" s="296">
        <v>4</v>
      </c>
      <c r="B13" s="377" t="s">
        <v>115</v>
      </c>
      <c r="C13" s="378" t="s">
        <v>131</v>
      </c>
      <c r="D13" s="378" t="s">
        <v>235</v>
      </c>
      <c r="E13" s="379" t="s">
        <v>248</v>
      </c>
      <c r="F13" s="380"/>
      <c r="G13" s="380"/>
      <c r="H13" s="381">
        <f>'Z 2 '!G109</f>
        <v>1306</v>
      </c>
    </row>
    <row r="14" spans="1:8" ht="21" customHeight="1">
      <c r="A14" s="296">
        <v>5</v>
      </c>
      <c r="B14" s="377" t="s">
        <v>115</v>
      </c>
      <c r="C14" s="378" t="s">
        <v>344</v>
      </c>
      <c r="D14" s="378" t="s">
        <v>873</v>
      </c>
      <c r="E14" s="379" t="s">
        <v>692</v>
      </c>
      <c r="F14" s="380"/>
      <c r="G14" s="380"/>
      <c r="H14" s="381">
        <f>'Z 2 '!G141</f>
        <v>20179</v>
      </c>
    </row>
    <row r="15" spans="1:8" ht="23.25" customHeight="1">
      <c r="A15" s="296">
        <v>6</v>
      </c>
      <c r="B15" s="377" t="s">
        <v>138</v>
      </c>
      <c r="C15" s="378" t="s">
        <v>714</v>
      </c>
      <c r="D15" s="378" t="s">
        <v>22</v>
      </c>
      <c r="E15" s="379" t="s">
        <v>691</v>
      </c>
      <c r="F15" s="380"/>
      <c r="G15" s="380"/>
      <c r="H15" s="381">
        <f>'Z 2 '!G158</f>
        <v>11000</v>
      </c>
    </row>
    <row r="16" spans="1:8" ht="27.75" customHeight="1">
      <c r="A16" s="296">
        <v>7</v>
      </c>
      <c r="B16" s="377" t="s">
        <v>185</v>
      </c>
      <c r="C16" s="378" t="s">
        <v>257</v>
      </c>
      <c r="D16" s="378" t="s">
        <v>247</v>
      </c>
      <c r="E16" s="379" t="s">
        <v>689</v>
      </c>
      <c r="F16" s="380"/>
      <c r="G16" s="380"/>
      <c r="H16" s="381">
        <f>'Z 2 '!G315</f>
        <v>12000</v>
      </c>
    </row>
    <row r="17" spans="1:8" ht="31.5" customHeight="1">
      <c r="A17" s="296">
        <v>8</v>
      </c>
      <c r="B17" s="377" t="s">
        <v>185</v>
      </c>
      <c r="C17" s="378" t="s">
        <v>33</v>
      </c>
      <c r="D17" s="378" t="s">
        <v>499</v>
      </c>
      <c r="E17" s="379" t="s">
        <v>500</v>
      </c>
      <c r="F17" s="380">
        <f>'Z 2 '!G373</f>
        <v>87000</v>
      </c>
      <c r="G17" s="380"/>
      <c r="H17" s="381"/>
    </row>
    <row r="18" spans="1:8" ht="18.75" customHeight="1">
      <c r="A18" s="296">
        <v>9</v>
      </c>
      <c r="B18" s="377" t="s">
        <v>166</v>
      </c>
      <c r="C18" s="378" t="s">
        <v>174</v>
      </c>
      <c r="D18" s="378" t="s">
        <v>247</v>
      </c>
      <c r="E18" s="379" t="s">
        <v>722</v>
      </c>
      <c r="F18" s="380"/>
      <c r="G18" s="380"/>
      <c r="H18" s="381">
        <f>'Z 2 '!G430</f>
        <v>36829</v>
      </c>
    </row>
    <row r="19" spans="1:8" ht="20.25" customHeight="1">
      <c r="A19" s="296">
        <v>10</v>
      </c>
      <c r="B19" s="377" t="s">
        <v>276</v>
      </c>
      <c r="C19" s="378" t="s">
        <v>291</v>
      </c>
      <c r="D19" s="378" t="s">
        <v>119</v>
      </c>
      <c r="E19" s="378" t="s">
        <v>687</v>
      </c>
      <c r="F19" s="380"/>
      <c r="G19" s="380"/>
      <c r="H19" s="381">
        <f>'Z 2 '!G484</f>
        <v>34770</v>
      </c>
    </row>
    <row r="20" spans="1:8" ht="16.5" customHeight="1">
      <c r="A20" s="296">
        <v>11</v>
      </c>
      <c r="B20" s="377" t="s">
        <v>332</v>
      </c>
      <c r="C20" s="378" t="s">
        <v>333</v>
      </c>
      <c r="D20" s="378" t="s">
        <v>119</v>
      </c>
      <c r="E20" s="378" t="s">
        <v>688</v>
      </c>
      <c r="F20" s="380"/>
      <c r="G20" s="380"/>
      <c r="H20" s="381">
        <f>'Z 2 '!G646</f>
        <v>33000</v>
      </c>
    </row>
    <row r="21" spans="1:8" ht="25.5" customHeight="1">
      <c r="A21" s="647" t="s">
        <v>993</v>
      </c>
      <c r="B21" s="648"/>
      <c r="C21" s="648"/>
      <c r="D21" s="648"/>
      <c r="E21" s="649"/>
      <c r="F21" s="384">
        <f>SUM(F22:F32)</f>
        <v>0</v>
      </c>
      <c r="G21" s="384">
        <f>SUM(G22:G32)</f>
        <v>2465547</v>
      </c>
      <c r="H21" s="385">
        <f>SUM(H22:H32)</f>
        <v>53568</v>
      </c>
    </row>
    <row r="22" spans="1:8" ht="12.75">
      <c r="A22" s="296" t="s">
        <v>413</v>
      </c>
      <c r="B22" s="377" t="s">
        <v>115</v>
      </c>
      <c r="C22" s="378" t="s">
        <v>344</v>
      </c>
      <c r="D22" s="378" t="s">
        <v>320</v>
      </c>
      <c r="E22" s="378" t="s">
        <v>693</v>
      </c>
      <c r="F22" s="380"/>
      <c r="G22" s="380"/>
      <c r="H22" s="381">
        <f>'Z 2 '!G142</f>
        <v>5000</v>
      </c>
    </row>
    <row r="23" spans="1:8" ht="12.75">
      <c r="A23" s="296" t="s">
        <v>414</v>
      </c>
      <c r="B23" s="377" t="s">
        <v>185</v>
      </c>
      <c r="C23" s="378" t="s">
        <v>187</v>
      </c>
      <c r="D23" s="378" t="s">
        <v>192</v>
      </c>
      <c r="E23" s="378" t="s">
        <v>694</v>
      </c>
      <c r="F23" s="380"/>
      <c r="G23" s="380">
        <f>'Z 2 '!G210</f>
        <v>784893</v>
      </c>
      <c r="H23" s="381"/>
    </row>
    <row r="24" spans="1:8" ht="12.75">
      <c r="A24" s="296" t="s">
        <v>416</v>
      </c>
      <c r="B24" s="377" t="s">
        <v>185</v>
      </c>
      <c r="C24" s="378" t="s">
        <v>374</v>
      </c>
      <c r="D24" s="378" t="s">
        <v>192</v>
      </c>
      <c r="E24" s="378" t="s">
        <v>695</v>
      </c>
      <c r="F24" s="380"/>
      <c r="G24" s="380">
        <f>'Z 2 '!G228</f>
        <v>468388</v>
      </c>
      <c r="H24" s="381"/>
    </row>
    <row r="25" spans="1:8" ht="12.75">
      <c r="A25" s="296" t="s">
        <v>418</v>
      </c>
      <c r="B25" s="386" t="s">
        <v>185</v>
      </c>
      <c r="C25" s="378" t="s">
        <v>193</v>
      </c>
      <c r="D25" s="378" t="s">
        <v>192</v>
      </c>
      <c r="E25" s="378" t="s">
        <v>696</v>
      </c>
      <c r="F25" s="380"/>
      <c r="G25" s="380">
        <f>'Z 2 '!G230</f>
        <v>201928</v>
      </c>
      <c r="H25" s="381"/>
    </row>
    <row r="26" spans="1:8" ht="12.75">
      <c r="A26" s="296" t="s">
        <v>420</v>
      </c>
      <c r="B26" s="386" t="s">
        <v>185</v>
      </c>
      <c r="C26" s="378" t="s">
        <v>196</v>
      </c>
      <c r="D26" s="378" t="s">
        <v>192</v>
      </c>
      <c r="E26" s="378" t="s">
        <v>699</v>
      </c>
      <c r="F26" s="380"/>
      <c r="G26" s="380">
        <f>'Z 2 '!G244</f>
        <v>263435</v>
      </c>
      <c r="H26" s="381"/>
    </row>
    <row r="27" spans="1:8" ht="12.75">
      <c r="A27" s="296" t="s">
        <v>436</v>
      </c>
      <c r="B27" s="386" t="s">
        <v>185</v>
      </c>
      <c r="C27" s="378" t="s">
        <v>236</v>
      </c>
      <c r="D27" s="378" t="s">
        <v>192</v>
      </c>
      <c r="E27" s="378" t="s">
        <v>698</v>
      </c>
      <c r="F27" s="380"/>
      <c r="G27" s="380">
        <f>'Z 2 '!G273</f>
        <v>133372</v>
      </c>
      <c r="H27" s="381"/>
    </row>
    <row r="28" spans="1:8" ht="12.75">
      <c r="A28" s="296" t="s">
        <v>437</v>
      </c>
      <c r="B28" s="386" t="s">
        <v>185</v>
      </c>
      <c r="C28" s="378" t="s">
        <v>245</v>
      </c>
      <c r="D28" s="378" t="s">
        <v>192</v>
      </c>
      <c r="E28" s="378" t="s">
        <v>697</v>
      </c>
      <c r="F28" s="380"/>
      <c r="G28" s="380">
        <f>'Z 2 '!G300</f>
        <v>528911</v>
      </c>
      <c r="H28" s="381"/>
    </row>
    <row r="29" spans="1:8" ht="12.75">
      <c r="A29" s="296" t="s">
        <v>425</v>
      </c>
      <c r="B29" s="386" t="s">
        <v>166</v>
      </c>
      <c r="C29" s="378" t="s">
        <v>169</v>
      </c>
      <c r="D29" s="378" t="s">
        <v>320</v>
      </c>
      <c r="E29" s="378" t="s">
        <v>701</v>
      </c>
      <c r="F29" s="380"/>
      <c r="G29" s="380"/>
      <c r="H29" s="381">
        <f>'Z 2 '!G406</f>
        <v>20568</v>
      </c>
    </row>
    <row r="30" spans="1:8" ht="15" customHeight="1">
      <c r="A30" s="296" t="s">
        <v>479</v>
      </c>
      <c r="B30" s="386" t="s">
        <v>321</v>
      </c>
      <c r="C30" s="378" t="s">
        <v>326</v>
      </c>
      <c r="D30" s="378" t="s">
        <v>192</v>
      </c>
      <c r="E30" s="378" t="s">
        <v>700</v>
      </c>
      <c r="F30" s="380"/>
      <c r="G30" s="380">
        <f>'Z 2 '!G587</f>
        <v>84620</v>
      </c>
      <c r="H30" s="381"/>
    </row>
    <row r="31" spans="1:8" ht="21.75" customHeight="1">
      <c r="A31" s="296" t="s">
        <v>473</v>
      </c>
      <c r="B31" s="386" t="s">
        <v>780</v>
      </c>
      <c r="C31" s="378" t="s">
        <v>781</v>
      </c>
      <c r="D31" s="378" t="s">
        <v>720</v>
      </c>
      <c r="E31" s="117" t="s">
        <v>721</v>
      </c>
      <c r="F31" s="380"/>
      <c r="G31" s="380"/>
      <c r="H31" s="381">
        <f>'Z 2 '!H637</f>
        <v>12000</v>
      </c>
    </row>
    <row r="32" spans="1:8" ht="13.5" thickBot="1">
      <c r="A32" s="296" t="s">
        <v>639</v>
      </c>
      <c r="B32" s="386" t="s">
        <v>336</v>
      </c>
      <c r="C32" s="378" t="s">
        <v>672</v>
      </c>
      <c r="D32" s="378" t="s">
        <v>320</v>
      </c>
      <c r="E32" s="378" t="s">
        <v>702</v>
      </c>
      <c r="F32" s="380"/>
      <c r="G32" s="380"/>
      <c r="H32" s="381">
        <f>'Z 2 '!G652</f>
        <v>16000</v>
      </c>
    </row>
    <row r="33" spans="1:8" ht="20.25" customHeight="1" thickBot="1">
      <c r="A33" s="643" t="s">
        <v>339</v>
      </c>
      <c r="B33" s="644"/>
      <c r="C33" s="644"/>
      <c r="D33" s="644"/>
      <c r="E33" s="644"/>
      <c r="F33" s="387">
        <f>F9+F21</f>
        <v>87000</v>
      </c>
      <c r="G33" s="387">
        <f>G9+G21</f>
        <v>2465547</v>
      </c>
      <c r="H33" s="388">
        <f>H9+H21</f>
        <v>209652</v>
      </c>
    </row>
    <row r="34" spans="3:8" ht="12.75">
      <c r="C34" s="294"/>
      <c r="D34" s="294"/>
      <c r="E34" s="294"/>
      <c r="F34" s="294"/>
      <c r="G34" s="294"/>
      <c r="H34" s="294"/>
    </row>
    <row r="35" ht="12.75">
      <c r="H35" s="220"/>
    </row>
    <row r="36" ht="12.75">
      <c r="H36" s="152"/>
    </row>
    <row r="37" ht="12.75">
      <c r="H37" s="220"/>
    </row>
  </sheetData>
  <mergeCells count="12">
    <mergeCell ref="E2:H2"/>
    <mergeCell ref="A33:E33"/>
    <mergeCell ref="A9:E9"/>
    <mergeCell ref="A21:E21"/>
    <mergeCell ref="A4:H4"/>
    <mergeCell ref="A6:A7"/>
    <mergeCell ref="C6:C7"/>
    <mergeCell ref="D6:D7"/>
    <mergeCell ref="E6:E7"/>
    <mergeCell ref="F6:H6"/>
    <mergeCell ref="B6:B7"/>
    <mergeCell ref="A3:H3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A4" sqref="A4:O4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9" width="11.25390625" style="0" customWidth="1"/>
    <col min="10" max="10" width="14.625" style="0" customWidth="1"/>
    <col min="11" max="11" width="15.25390625" style="0" customWidth="1"/>
  </cols>
  <sheetData>
    <row r="2" spans="7:14" ht="12.75">
      <c r="G2" s="588" t="s">
        <v>212</v>
      </c>
      <c r="H2" s="588"/>
      <c r="I2" s="588"/>
      <c r="J2" s="588"/>
      <c r="K2" s="588"/>
      <c r="L2" s="292"/>
      <c r="M2" s="292"/>
      <c r="N2" s="292"/>
    </row>
    <row r="4" spans="1:15" ht="28.5" customHeight="1">
      <c r="A4" s="656" t="s">
        <v>994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</row>
    <row r="5" ht="25.5" customHeight="1" thickBot="1"/>
    <row r="6" spans="1:11" ht="19.5" customHeight="1">
      <c r="A6" s="783" t="s">
        <v>792</v>
      </c>
      <c r="B6" s="638" t="s">
        <v>569</v>
      </c>
      <c r="C6" s="652" t="s">
        <v>793</v>
      </c>
      <c r="D6" s="638" t="s">
        <v>574</v>
      </c>
      <c r="E6" s="638"/>
      <c r="F6" s="638"/>
      <c r="G6" s="638"/>
      <c r="H6" s="638" t="s">
        <v>361</v>
      </c>
      <c r="I6" s="638"/>
      <c r="J6" s="652" t="s">
        <v>794</v>
      </c>
      <c r="K6" s="784" t="s">
        <v>995</v>
      </c>
    </row>
    <row r="7" spans="1:11" ht="12.75">
      <c r="A7" s="785"/>
      <c r="B7" s="639"/>
      <c r="C7" s="653"/>
      <c r="D7" s="786" t="s">
        <v>805</v>
      </c>
      <c r="E7" s="639" t="s">
        <v>399</v>
      </c>
      <c r="F7" s="639"/>
      <c r="G7" s="639"/>
      <c r="H7" s="639" t="s">
        <v>805</v>
      </c>
      <c r="I7" s="653" t="s">
        <v>808</v>
      </c>
      <c r="J7" s="653"/>
      <c r="K7" s="787"/>
    </row>
    <row r="8" spans="1:11" ht="12.75">
      <c r="A8" s="785"/>
      <c r="B8" s="639"/>
      <c r="C8" s="653"/>
      <c r="D8" s="788"/>
      <c r="E8" s="653" t="s">
        <v>806</v>
      </c>
      <c r="F8" s="639" t="s">
        <v>399</v>
      </c>
      <c r="G8" s="639"/>
      <c r="H8" s="639"/>
      <c r="I8" s="653"/>
      <c r="J8" s="653"/>
      <c r="K8" s="787"/>
    </row>
    <row r="9" spans="1:11" ht="18.75" customHeight="1">
      <c r="A9" s="789"/>
      <c r="B9" s="639"/>
      <c r="C9" s="653"/>
      <c r="D9" s="790"/>
      <c r="E9" s="653"/>
      <c r="F9" s="532" t="s">
        <v>809</v>
      </c>
      <c r="G9" s="382" t="s">
        <v>807</v>
      </c>
      <c r="H9" s="639"/>
      <c r="I9" s="653"/>
      <c r="J9" s="653"/>
      <c r="K9" s="787"/>
    </row>
    <row r="10" spans="1:11" ht="12.75">
      <c r="A10" s="296" t="s">
        <v>413</v>
      </c>
      <c r="B10" s="293" t="s">
        <v>414</v>
      </c>
      <c r="C10" s="293" t="s">
        <v>416</v>
      </c>
      <c r="D10" s="293" t="s">
        <v>418</v>
      </c>
      <c r="E10" s="293" t="s">
        <v>420</v>
      </c>
      <c r="F10" s="293" t="s">
        <v>436</v>
      </c>
      <c r="G10" s="293" t="s">
        <v>437</v>
      </c>
      <c r="H10" s="293" t="s">
        <v>425</v>
      </c>
      <c r="I10" s="293" t="s">
        <v>479</v>
      </c>
      <c r="J10" s="293" t="s">
        <v>473</v>
      </c>
      <c r="K10" s="297" t="s">
        <v>639</v>
      </c>
    </row>
    <row r="11" spans="1:11" ht="18" customHeight="1">
      <c r="A11" s="298" t="s">
        <v>404</v>
      </c>
      <c r="B11" s="341" t="s">
        <v>810</v>
      </c>
      <c r="C11" s="342">
        <f aca="true" t="shared" si="0" ref="C11:K11">C13</f>
        <v>38954</v>
      </c>
      <c r="D11" s="342">
        <f t="shared" si="0"/>
        <v>470899</v>
      </c>
      <c r="E11" s="342">
        <f t="shared" si="0"/>
        <v>87000</v>
      </c>
      <c r="F11" s="342">
        <f t="shared" si="0"/>
        <v>87000</v>
      </c>
      <c r="G11" s="342">
        <f t="shared" si="0"/>
        <v>0</v>
      </c>
      <c r="H11" s="342">
        <f t="shared" si="0"/>
        <v>470899</v>
      </c>
      <c r="I11" s="342">
        <f t="shared" si="0"/>
        <v>0</v>
      </c>
      <c r="J11" s="342">
        <f t="shared" si="0"/>
        <v>38954</v>
      </c>
      <c r="K11" s="343">
        <f t="shared" si="0"/>
        <v>0</v>
      </c>
    </row>
    <row r="12" spans="1:11" ht="15" customHeight="1">
      <c r="A12" s="185"/>
      <c r="B12" s="338" t="s">
        <v>340</v>
      </c>
      <c r="C12" s="339"/>
      <c r="D12" s="339"/>
      <c r="E12" s="339"/>
      <c r="F12" s="339"/>
      <c r="G12" s="339"/>
      <c r="H12" s="339"/>
      <c r="I12" s="339"/>
      <c r="J12" s="339"/>
      <c r="K12" s="340"/>
    </row>
    <row r="13" spans="1:11" ht="45.75" customHeight="1">
      <c r="A13" s="185"/>
      <c r="B13" s="61" t="s">
        <v>811</v>
      </c>
      <c r="C13" s="339">
        <v>38954</v>
      </c>
      <c r="D13" s="339">
        <v>470899</v>
      </c>
      <c r="E13" s="339">
        <v>87000</v>
      </c>
      <c r="F13" s="339">
        <v>87000</v>
      </c>
      <c r="G13" s="339"/>
      <c r="H13" s="339">
        <v>470899</v>
      </c>
      <c r="I13" s="339"/>
      <c r="J13" s="339">
        <f>C13+D13-H13</f>
        <v>38954</v>
      </c>
      <c r="K13" s="340">
        <v>0</v>
      </c>
    </row>
    <row r="14" spans="1:11" ht="30" customHeight="1">
      <c r="A14" s="298" t="s">
        <v>406</v>
      </c>
      <c r="B14" s="344" t="s">
        <v>812</v>
      </c>
      <c r="C14" s="342">
        <f aca="true" t="shared" si="1" ref="C14:K14">C16+C17+C18+C19+C20</f>
        <v>0</v>
      </c>
      <c r="D14" s="342">
        <f t="shared" si="1"/>
        <v>371030</v>
      </c>
      <c r="E14" s="342">
        <f t="shared" si="1"/>
        <v>0</v>
      </c>
      <c r="F14" s="342">
        <f t="shared" si="1"/>
        <v>0</v>
      </c>
      <c r="G14" s="342">
        <f t="shared" si="1"/>
        <v>0</v>
      </c>
      <c r="H14" s="342">
        <f t="shared" si="1"/>
        <v>371030</v>
      </c>
      <c r="I14" s="342">
        <f t="shared" si="1"/>
        <v>0</v>
      </c>
      <c r="J14" s="342">
        <f t="shared" si="1"/>
        <v>0</v>
      </c>
      <c r="K14" s="343">
        <f t="shared" si="1"/>
        <v>0</v>
      </c>
    </row>
    <row r="15" spans="1:11" ht="12.75">
      <c r="A15" s="185"/>
      <c r="B15" s="273" t="s">
        <v>340</v>
      </c>
      <c r="C15" s="295"/>
      <c r="D15" s="295"/>
      <c r="E15" s="295"/>
      <c r="F15" s="295"/>
      <c r="G15" s="295"/>
      <c r="H15" s="295"/>
      <c r="I15" s="295"/>
      <c r="J15" s="295">
        <f aca="true" t="shared" si="2" ref="J15:J20">C15+D15-H15</f>
        <v>0</v>
      </c>
      <c r="K15" s="189"/>
    </row>
    <row r="16" spans="1:11" ht="22.5">
      <c r="A16" s="185"/>
      <c r="B16" s="61" t="s">
        <v>813</v>
      </c>
      <c r="C16" s="339">
        <v>0</v>
      </c>
      <c r="D16" s="339">
        <v>97620</v>
      </c>
      <c r="E16" s="339"/>
      <c r="F16" s="339"/>
      <c r="G16" s="339"/>
      <c r="H16" s="339">
        <v>97620</v>
      </c>
      <c r="I16" s="339"/>
      <c r="J16" s="339">
        <f t="shared" si="2"/>
        <v>0</v>
      </c>
      <c r="K16" s="340"/>
    </row>
    <row r="17" spans="1:11" ht="22.5">
      <c r="A17" s="185"/>
      <c r="B17" s="61" t="s">
        <v>814</v>
      </c>
      <c r="C17" s="339">
        <v>0</v>
      </c>
      <c r="D17" s="339">
        <v>136820</v>
      </c>
      <c r="E17" s="339"/>
      <c r="F17" s="339"/>
      <c r="G17" s="339"/>
      <c r="H17" s="339">
        <v>136820</v>
      </c>
      <c r="I17" s="339"/>
      <c r="J17" s="339">
        <f t="shared" si="2"/>
        <v>0</v>
      </c>
      <c r="K17" s="340"/>
    </row>
    <row r="18" spans="1:11" ht="27" customHeight="1">
      <c r="A18" s="185"/>
      <c r="B18" s="61" t="s">
        <v>815</v>
      </c>
      <c r="C18" s="339">
        <v>0</v>
      </c>
      <c r="D18" s="339">
        <v>5540</v>
      </c>
      <c r="E18" s="339"/>
      <c r="F18" s="339"/>
      <c r="G18" s="339"/>
      <c r="H18" s="339">
        <v>5540</v>
      </c>
      <c r="I18" s="339"/>
      <c r="J18" s="339">
        <f t="shared" si="2"/>
        <v>0</v>
      </c>
      <c r="K18" s="340"/>
    </row>
    <row r="19" spans="1:11" ht="22.5">
      <c r="A19" s="185"/>
      <c r="B19" s="61" t="s">
        <v>816</v>
      </c>
      <c r="C19" s="339">
        <v>0</v>
      </c>
      <c r="D19" s="339">
        <v>6050</v>
      </c>
      <c r="E19" s="339"/>
      <c r="F19" s="339"/>
      <c r="G19" s="339"/>
      <c r="H19" s="339">
        <v>6050</v>
      </c>
      <c r="I19" s="339"/>
      <c r="J19" s="339">
        <f t="shared" si="2"/>
        <v>0</v>
      </c>
      <c r="K19" s="340"/>
    </row>
    <row r="20" spans="1:11" ht="22.5" customHeight="1" thickBot="1">
      <c r="A20" s="299"/>
      <c r="B20" s="345" t="s">
        <v>817</v>
      </c>
      <c r="C20" s="346">
        <v>0</v>
      </c>
      <c r="D20" s="346">
        <v>125000</v>
      </c>
      <c r="E20" s="346"/>
      <c r="F20" s="346"/>
      <c r="G20" s="346"/>
      <c r="H20" s="346">
        <v>125000</v>
      </c>
      <c r="I20" s="346"/>
      <c r="J20" s="346">
        <f t="shared" si="2"/>
        <v>0</v>
      </c>
      <c r="K20" s="347"/>
    </row>
    <row r="21" spans="1:11" ht="27.75" customHeight="1" thickBot="1">
      <c r="A21" s="654" t="s">
        <v>339</v>
      </c>
      <c r="B21" s="655"/>
      <c r="C21" s="348">
        <f aca="true" t="shared" si="3" ref="C21:K21">C11+C14</f>
        <v>38954</v>
      </c>
      <c r="D21" s="348">
        <f t="shared" si="3"/>
        <v>841929</v>
      </c>
      <c r="E21" s="348">
        <f t="shared" si="3"/>
        <v>87000</v>
      </c>
      <c r="F21" s="348">
        <f t="shared" si="3"/>
        <v>87000</v>
      </c>
      <c r="G21" s="348">
        <f t="shared" si="3"/>
        <v>0</v>
      </c>
      <c r="H21" s="348">
        <f t="shared" si="3"/>
        <v>841929</v>
      </c>
      <c r="I21" s="348">
        <f t="shared" si="3"/>
        <v>0</v>
      </c>
      <c r="J21" s="348">
        <f t="shared" si="3"/>
        <v>38954</v>
      </c>
      <c r="K21" s="349">
        <f t="shared" si="3"/>
        <v>0</v>
      </c>
    </row>
    <row r="22" spans="3:11" ht="12.75">
      <c r="C22" s="294"/>
      <c r="D22" s="294"/>
      <c r="E22" s="294"/>
      <c r="F22" s="294"/>
      <c r="G22" s="294"/>
      <c r="H22" s="294"/>
      <c r="I22" s="294"/>
      <c r="J22" s="294"/>
      <c r="K22" s="294"/>
    </row>
    <row r="23" spans="8:10" ht="12.75">
      <c r="H23" s="588"/>
      <c r="I23" s="588"/>
      <c r="J23" s="588"/>
    </row>
    <row r="24" spans="8:10" ht="12.75">
      <c r="H24" s="152"/>
      <c r="I24" s="152"/>
      <c r="J24" s="152"/>
    </row>
    <row r="25" spans="8:10" ht="12.75">
      <c r="H25" s="588"/>
      <c r="I25" s="588"/>
      <c r="J25" s="588"/>
    </row>
  </sheetData>
  <mergeCells count="18">
    <mergeCell ref="G2:K2"/>
    <mergeCell ref="F8:G8"/>
    <mergeCell ref="A4:O4"/>
    <mergeCell ref="D6:G6"/>
    <mergeCell ref="H6:I6"/>
    <mergeCell ref="A6:A9"/>
    <mergeCell ref="J6:J9"/>
    <mergeCell ref="K6:K9"/>
    <mergeCell ref="A21:B21"/>
    <mergeCell ref="H23:J23"/>
    <mergeCell ref="H25:J25"/>
    <mergeCell ref="H7:H9"/>
    <mergeCell ref="I7:I9"/>
    <mergeCell ref="C6:C9"/>
    <mergeCell ref="B6:B9"/>
    <mergeCell ref="D7:D9"/>
    <mergeCell ref="E7:G7"/>
    <mergeCell ref="E8:E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selection activeCell="E1" sqref="E1"/>
    </sheetView>
  </sheetViews>
  <sheetFormatPr defaultColWidth="9.00390625" defaultRowHeight="12.75"/>
  <cols>
    <col min="1" max="1" width="6.375" style="0" customWidth="1"/>
    <col min="2" max="2" width="47.625" style="0" customWidth="1"/>
    <col min="3" max="3" width="29.00390625" style="0" customWidth="1"/>
  </cols>
  <sheetData>
    <row r="1" spans="2:3" ht="40.5" customHeight="1">
      <c r="B1" s="657" t="s">
        <v>213</v>
      </c>
      <c r="C1" s="657"/>
    </row>
    <row r="2" ht="12.75">
      <c r="C2" s="350"/>
    </row>
    <row r="3" ht="12.75">
      <c r="C3" s="350"/>
    </row>
    <row r="4" spans="1:3" ht="33.75" customHeight="1">
      <c r="A4" s="660" t="s">
        <v>615</v>
      </c>
      <c r="B4" s="660"/>
      <c r="C4" s="660"/>
    </row>
    <row r="5" spans="1:2" ht="14.25" customHeight="1">
      <c r="A5" s="18"/>
      <c r="B5" s="18"/>
    </row>
    <row r="6" ht="13.5" thickBot="1">
      <c r="C6" s="21"/>
    </row>
    <row r="7" spans="1:3" ht="30.75" customHeight="1">
      <c r="A7" s="353" t="s">
        <v>401</v>
      </c>
      <c r="B7" s="354" t="s">
        <v>569</v>
      </c>
      <c r="C7" s="355" t="s">
        <v>998</v>
      </c>
    </row>
    <row r="8" spans="1:3" ht="13.5" customHeight="1">
      <c r="A8" s="421">
        <v>1</v>
      </c>
      <c r="B8" s="422">
        <v>2</v>
      </c>
      <c r="C8" s="423">
        <v>3</v>
      </c>
    </row>
    <row r="9" spans="1:3" ht="16.5" customHeight="1">
      <c r="A9" s="424" t="s">
        <v>404</v>
      </c>
      <c r="B9" s="425" t="s">
        <v>996</v>
      </c>
      <c r="C9" s="460">
        <f>C10+C11-C12</f>
        <v>239988</v>
      </c>
    </row>
    <row r="10" spans="1:3" ht="15.75" customHeight="1">
      <c r="A10" s="11" t="s">
        <v>413</v>
      </c>
      <c r="B10" s="221" t="s">
        <v>570</v>
      </c>
      <c r="C10" s="357">
        <v>237336</v>
      </c>
    </row>
    <row r="11" spans="1:3" ht="18.75" customHeight="1">
      <c r="A11" s="11" t="s">
        <v>414</v>
      </c>
      <c r="B11" s="221" t="s">
        <v>571</v>
      </c>
      <c r="C11" s="357">
        <v>11676</v>
      </c>
    </row>
    <row r="12" spans="1:3" ht="17.25" customHeight="1">
      <c r="A12" s="11" t="s">
        <v>416</v>
      </c>
      <c r="B12" s="221" t="s">
        <v>572</v>
      </c>
      <c r="C12" s="357">
        <v>9024</v>
      </c>
    </row>
    <row r="13" spans="1:3" ht="16.5" customHeight="1">
      <c r="A13" s="11" t="s">
        <v>418</v>
      </c>
      <c r="B13" s="221" t="s">
        <v>573</v>
      </c>
      <c r="C13" s="357">
        <v>0</v>
      </c>
    </row>
    <row r="14" spans="1:3" ht="20.25" customHeight="1">
      <c r="A14" s="224" t="s">
        <v>406</v>
      </c>
      <c r="B14" s="54" t="s">
        <v>574</v>
      </c>
      <c r="C14" s="358">
        <f>C15+C16+C17</f>
        <v>160000</v>
      </c>
    </row>
    <row r="15" spans="1:3" ht="16.5" customHeight="1">
      <c r="A15" s="11" t="s">
        <v>413</v>
      </c>
      <c r="B15" s="338" t="s">
        <v>580</v>
      </c>
      <c r="C15" s="357">
        <v>146000</v>
      </c>
    </row>
    <row r="16" spans="1:3" ht="16.5" customHeight="1">
      <c r="A16" s="11" t="s">
        <v>414</v>
      </c>
      <c r="B16" s="338" t="s">
        <v>581</v>
      </c>
      <c r="C16" s="357">
        <v>4000</v>
      </c>
    </row>
    <row r="17" spans="1:3" ht="16.5" customHeight="1">
      <c r="A17" s="11" t="s">
        <v>416</v>
      </c>
      <c r="B17" s="338" t="s">
        <v>8</v>
      </c>
      <c r="C17" s="357">
        <v>10000</v>
      </c>
    </row>
    <row r="18" spans="1:3" ht="18" customHeight="1">
      <c r="A18" s="224" t="s">
        <v>409</v>
      </c>
      <c r="B18" s="54" t="s">
        <v>361</v>
      </c>
      <c r="C18" s="358">
        <f>C19+C32</f>
        <v>399988</v>
      </c>
    </row>
    <row r="19" spans="1:3" ht="17.25" customHeight="1">
      <c r="A19" s="226" t="s">
        <v>413</v>
      </c>
      <c r="B19" s="55" t="s">
        <v>575</v>
      </c>
      <c r="C19" s="356">
        <f>C20+C23+C24+C25+C26+C27+C28+C29+C30+C31</f>
        <v>349988</v>
      </c>
    </row>
    <row r="20" spans="1:3" ht="17.25" customHeight="1">
      <c r="A20" s="11"/>
      <c r="B20" s="338" t="s">
        <v>616</v>
      </c>
      <c r="C20" s="357">
        <f>C21+C22</f>
        <v>30000</v>
      </c>
    </row>
    <row r="21" spans="1:3" ht="17.25" customHeight="1">
      <c r="A21" s="11"/>
      <c r="B21" s="221" t="s">
        <v>542</v>
      </c>
      <c r="C21" s="357">
        <v>15000</v>
      </c>
    </row>
    <row r="22" spans="1:3" ht="17.25" customHeight="1">
      <c r="A22" s="11"/>
      <c r="B22" s="221" t="s">
        <v>543</v>
      </c>
      <c r="C22" s="357">
        <v>15000</v>
      </c>
    </row>
    <row r="23" spans="1:3" ht="17.25" customHeight="1">
      <c r="A23" s="11"/>
      <c r="B23" s="338" t="s">
        <v>617</v>
      </c>
      <c r="C23" s="357">
        <v>15000</v>
      </c>
    </row>
    <row r="24" spans="1:3" ht="17.25" customHeight="1">
      <c r="A24" s="11"/>
      <c r="B24" s="338" t="s">
        <v>256</v>
      </c>
      <c r="C24" s="357">
        <v>17000</v>
      </c>
    </row>
    <row r="25" spans="1:3" ht="16.5" customHeight="1">
      <c r="A25" s="11"/>
      <c r="B25" s="338" t="s">
        <v>618</v>
      </c>
      <c r="C25" s="357">
        <v>25000</v>
      </c>
    </row>
    <row r="26" spans="1:3" ht="19.5" customHeight="1">
      <c r="A26" s="11"/>
      <c r="B26" s="183" t="s">
        <v>619</v>
      </c>
      <c r="C26" s="357">
        <v>233988</v>
      </c>
    </row>
    <row r="27" spans="1:3" ht="19.5" customHeight="1">
      <c r="A27" s="11"/>
      <c r="B27" s="183" t="s">
        <v>1</v>
      </c>
      <c r="C27" s="357">
        <v>1000</v>
      </c>
    </row>
    <row r="28" spans="1:3" ht="19.5" customHeight="1">
      <c r="A28" s="11"/>
      <c r="B28" s="183" t="s">
        <v>252</v>
      </c>
      <c r="C28" s="357">
        <v>1000</v>
      </c>
    </row>
    <row r="29" spans="1:3" ht="18" customHeight="1">
      <c r="A29" s="11"/>
      <c r="B29" s="338" t="s">
        <v>253</v>
      </c>
      <c r="C29" s="357">
        <v>7000</v>
      </c>
    </row>
    <row r="30" spans="1:3" ht="18" customHeight="1">
      <c r="A30" s="11"/>
      <c r="B30" s="338" t="s">
        <v>254</v>
      </c>
      <c r="C30" s="357">
        <v>10000</v>
      </c>
    </row>
    <row r="31" spans="1:3" ht="18" customHeight="1">
      <c r="A31" s="11"/>
      <c r="B31" s="338" t="s">
        <v>255</v>
      </c>
      <c r="C31" s="357">
        <v>10000</v>
      </c>
    </row>
    <row r="32" spans="1:3" ht="15.75" customHeight="1">
      <c r="A32" s="226" t="s">
        <v>414</v>
      </c>
      <c r="B32" s="351" t="s">
        <v>620</v>
      </c>
      <c r="C32" s="356">
        <f>C33</f>
        <v>50000</v>
      </c>
    </row>
    <row r="33" spans="1:3" ht="20.25" customHeight="1">
      <c r="A33" s="11"/>
      <c r="B33" s="352" t="s">
        <v>621</v>
      </c>
      <c r="C33" s="357">
        <v>50000</v>
      </c>
    </row>
    <row r="34" spans="1:3" ht="16.5" customHeight="1">
      <c r="A34" s="226" t="s">
        <v>426</v>
      </c>
      <c r="B34" s="55" t="s">
        <v>997</v>
      </c>
      <c r="C34" s="356">
        <f>C35+C36-C37</f>
        <v>0</v>
      </c>
    </row>
    <row r="35" spans="1:3" ht="15.75" customHeight="1">
      <c r="A35" s="11" t="s">
        <v>413</v>
      </c>
      <c r="B35" s="221" t="s">
        <v>570</v>
      </c>
      <c r="C35" s="357">
        <v>0</v>
      </c>
    </row>
    <row r="36" spans="1:3" ht="15" customHeight="1">
      <c r="A36" s="11" t="s">
        <v>414</v>
      </c>
      <c r="B36" s="221" t="s">
        <v>571</v>
      </c>
      <c r="C36" s="357">
        <v>0</v>
      </c>
    </row>
    <row r="37" spans="1:3" ht="15" customHeight="1" thickBot="1">
      <c r="A37" s="8" t="s">
        <v>416</v>
      </c>
      <c r="B37" s="225" t="s">
        <v>572</v>
      </c>
      <c r="C37" s="359">
        <v>0</v>
      </c>
    </row>
    <row r="40" spans="2:3" ht="12.75">
      <c r="B40" s="642"/>
      <c r="C40" s="642"/>
    </row>
    <row r="42" ht="12.75">
      <c r="C42" s="220"/>
    </row>
    <row r="45" spans="1:3" ht="12.75">
      <c r="A45" s="6"/>
      <c r="B45" s="6"/>
      <c r="C45" s="659"/>
    </row>
    <row r="46" spans="1:3" ht="12" customHeight="1">
      <c r="A46" s="6"/>
      <c r="B46" s="6"/>
      <c r="C46" s="659"/>
    </row>
    <row r="47" spans="1:3" ht="14.25" customHeight="1">
      <c r="A47" s="658"/>
      <c r="B47" s="658"/>
      <c r="C47" s="6"/>
    </row>
    <row r="48" spans="1:3" ht="15.75">
      <c r="A48" s="25"/>
      <c r="B48" s="25"/>
      <c r="C48" s="24"/>
    </row>
    <row r="49" spans="1:3" ht="12.75">
      <c r="A49" s="6"/>
      <c r="B49" s="6"/>
      <c r="C49" s="26"/>
    </row>
    <row r="50" spans="1:3" ht="12.75">
      <c r="A50" s="17"/>
      <c r="B50" s="17"/>
      <c r="C50" s="22"/>
    </row>
    <row r="51" spans="1:3" ht="12.75">
      <c r="A51" s="17"/>
      <c r="B51" s="14"/>
      <c r="C51" s="14"/>
    </row>
    <row r="52" spans="1:3" ht="12.75">
      <c r="A52" s="19"/>
      <c r="B52" s="27"/>
      <c r="C52" s="6"/>
    </row>
    <row r="53" spans="1:3" ht="12.75">
      <c r="A53" s="19"/>
      <c r="B53" s="27"/>
      <c r="C53" s="6"/>
    </row>
    <row r="54" spans="1:3" ht="12.75">
      <c r="A54" s="19"/>
      <c r="B54" s="27"/>
      <c r="C54" s="6"/>
    </row>
    <row r="55" spans="1:3" ht="12.75">
      <c r="A55" s="19"/>
      <c r="B55" s="27"/>
      <c r="C55" s="6"/>
    </row>
    <row r="56" spans="1:3" ht="12.75">
      <c r="A56" s="17"/>
      <c r="B56" s="14"/>
      <c r="C56" s="14"/>
    </row>
    <row r="57" spans="1:3" ht="12.75">
      <c r="A57" s="19"/>
      <c r="B57" s="6"/>
      <c r="C57" s="6"/>
    </row>
    <row r="58" spans="1:3" ht="12.75">
      <c r="A58" s="17"/>
      <c r="B58" s="14"/>
      <c r="C58" s="14"/>
    </row>
    <row r="59" spans="1:3" ht="12.75">
      <c r="A59" s="17"/>
      <c r="B59" s="14"/>
      <c r="C59" s="14"/>
    </row>
    <row r="60" spans="1:3" ht="12.75">
      <c r="A60" s="19"/>
      <c r="B60" s="26"/>
      <c r="C60" s="6"/>
    </row>
    <row r="61" spans="1:3" ht="12.75">
      <c r="A61" s="19"/>
      <c r="B61" s="26"/>
      <c r="C61" s="6"/>
    </row>
    <row r="62" spans="1:3" ht="12.75">
      <c r="A62" s="28"/>
      <c r="B62" s="14"/>
      <c r="C62" s="14"/>
    </row>
    <row r="63" spans="1:3" ht="12.75">
      <c r="A63" s="19"/>
      <c r="B63" s="26"/>
      <c r="C63" s="6"/>
    </row>
    <row r="64" spans="1:3" ht="12.75">
      <c r="A64" s="17"/>
      <c r="B64" s="14"/>
      <c r="C64" s="14"/>
    </row>
    <row r="65" spans="1:3" ht="12.75">
      <c r="A65" s="19"/>
      <c r="B65" s="27"/>
      <c r="C65" s="6"/>
    </row>
    <row r="66" spans="1:3" ht="12.75">
      <c r="A66" s="19"/>
      <c r="B66" s="27"/>
      <c r="C66" s="15"/>
    </row>
    <row r="67" spans="1:3" ht="12.75">
      <c r="A67" s="19"/>
      <c r="B67" s="27"/>
      <c r="C67" s="15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  <row r="77" spans="1:3" ht="12.75">
      <c r="A77" s="6"/>
      <c r="B77" s="6"/>
      <c r="C77" s="6"/>
    </row>
    <row r="78" spans="1:3" ht="12.75">
      <c r="A78" s="6"/>
      <c r="B78" s="6"/>
      <c r="C78" s="6"/>
    </row>
    <row r="79" spans="1:3" ht="12.75">
      <c r="A79" s="6"/>
      <c r="B79" s="6"/>
      <c r="C79" s="6"/>
    </row>
    <row r="80" spans="1:3" ht="12.75">
      <c r="A80" s="6"/>
      <c r="B80" s="6"/>
      <c r="C80" s="6"/>
    </row>
    <row r="81" spans="1:3" ht="12.75">
      <c r="A81" s="6"/>
      <c r="B81" s="6"/>
      <c r="C81" s="6"/>
    </row>
    <row r="82" spans="1:3" ht="12.75">
      <c r="A82" s="6"/>
      <c r="B82" s="6"/>
      <c r="C82" s="6"/>
    </row>
    <row r="83" spans="1:3" ht="12.75">
      <c r="A83" s="6"/>
      <c r="B83" s="6"/>
      <c r="C83" s="6"/>
    </row>
    <row r="84" spans="1:3" ht="12.75">
      <c r="A84" s="6"/>
      <c r="B84" s="6"/>
      <c r="C84" s="6"/>
    </row>
  </sheetData>
  <mergeCells count="5">
    <mergeCell ref="B1:C1"/>
    <mergeCell ref="A47:B47"/>
    <mergeCell ref="C45:C46"/>
    <mergeCell ref="A4:C4"/>
    <mergeCell ref="B40:C40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R3" sqref="R3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10.25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661"/>
      <c r="J1" s="661"/>
      <c r="K1" s="661"/>
      <c r="L1" s="661"/>
      <c r="M1" s="661"/>
      <c r="N1" s="151"/>
      <c r="O1" s="151"/>
      <c r="P1" s="151"/>
      <c r="Q1" s="151"/>
      <c r="R1" s="151"/>
    </row>
    <row r="2" spans="5:19" ht="12.75">
      <c r="E2" s="152"/>
      <c r="K2" s="670" t="s">
        <v>214</v>
      </c>
      <c r="L2" s="670"/>
      <c r="M2" s="670"/>
      <c r="N2" s="670"/>
      <c r="O2" s="670"/>
      <c r="P2" s="670"/>
      <c r="Q2" s="670"/>
      <c r="R2" s="670"/>
      <c r="S2" s="442"/>
    </row>
    <row r="3" spans="9:18" ht="12.75"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8:18" ht="12.75">
      <c r="H4" s="7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18" ht="18">
      <c r="A5" s="669" t="s">
        <v>999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</row>
    <row r="6" spans="1:18" ht="12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9" ht="12.75" customHeight="1" thickBot="1">
      <c r="A7" s="30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N7" s="94"/>
      <c r="O7" s="94"/>
      <c r="P7" s="94"/>
      <c r="Q7" s="94"/>
      <c r="R7" s="94"/>
      <c r="S7" s="30"/>
    </row>
    <row r="8" spans="1:19" ht="21" customHeight="1">
      <c r="A8" s="663" t="s">
        <v>378</v>
      </c>
      <c r="B8" s="663" t="s">
        <v>14</v>
      </c>
      <c r="C8" s="665" t="s">
        <v>537</v>
      </c>
      <c r="D8" s="667" t="s">
        <v>582</v>
      </c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667"/>
      <c r="P8" s="667"/>
      <c r="Q8" s="667"/>
      <c r="R8" s="668"/>
      <c r="S8" s="30"/>
    </row>
    <row r="9" spans="1:19" ht="49.5" customHeight="1" thickBot="1">
      <c r="A9" s="664"/>
      <c r="B9" s="664"/>
      <c r="C9" s="666"/>
      <c r="D9" s="252">
        <v>2010</v>
      </c>
      <c r="E9" s="252">
        <v>2011</v>
      </c>
      <c r="F9" s="252">
        <v>2012</v>
      </c>
      <c r="G9" s="253">
        <v>2013</v>
      </c>
      <c r="H9" s="252">
        <v>2014</v>
      </c>
      <c r="I9" s="252">
        <v>2015</v>
      </c>
      <c r="J9" s="252">
        <v>2016</v>
      </c>
      <c r="K9" s="252">
        <v>2017</v>
      </c>
      <c r="L9" s="252">
        <v>2018</v>
      </c>
      <c r="M9" s="252">
        <v>2019</v>
      </c>
      <c r="N9" s="253">
        <v>2020</v>
      </c>
      <c r="O9" s="253">
        <v>2021</v>
      </c>
      <c r="P9" s="253">
        <v>2022</v>
      </c>
      <c r="Q9" s="253">
        <v>2023</v>
      </c>
      <c r="R9" s="254">
        <v>2024</v>
      </c>
      <c r="S9" s="30"/>
    </row>
    <row r="10" spans="1:19" ht="12.75" customHeight="1" thickBot="1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99">
        <v>7</v>
      </c>
      <c r="H10" s="99">
        <v>8</v>
      </c>
      <c r="I10" s="99">
        <v>9</v>
      </c>
      <c r="J10" s="99">
        <v>10</v>
      </c>
      <c r="K10" s="99">
        <v>11</v>
      </c>
      <c r="L10" s="99">
        <v>12</v>
      </c>
      <c r="M10" s="255">
        <v>13</v>
      </c>
      <c r="N10" s="256">
        <v>14</v>
      </c>
      <c r="O10" s="256">
        <v>15</v>
      </c>
      <c r="P10" s="256">
        <v>16</v>
      </c>
      <c r="Q10" s="256">
        <v>17</v>
      </c>
      <c r="R10" s="257">
        <v>18</v>
      </c>
      <c r="S10" s="30"/>
    </row>
    <row r="11" spans="1:19" ht="19.5" customHeight="1">
      <c r="A11" s="100" t="s">
        <v>413</v>
      </c>
      <c r="B11" s="244" t="s">
        <v>583</v>
      </c>
      <c r="C11" s="242">
        <v>10050000</v>
      </c>
      <c r="D11" s="242">
        <f>C11+'Z11a'!D21-'Z11a'!D34-'Z11a'!D35</f>
        <v>11700000</v>
      </c>
      <c r="E11" s="242">
        <f>D11+'Z11a'!E21-'Z11a'!E34-'Z11a'!E35</f>
        <v>11700000</v>
      </c>
      <c r="F11" s="242">
        <f>E11+'Z11a'!F21-'Z11a'!F34-'Z11a'!F35</f>
        <v>11700000</v>
      </c>
      <c r="G11" s="242">
        <f>F11+'Z11a'!G21-'Z11a'!G34-'Z11a'!G35</f>
        <v>11700000</v>
      </c>
      <c r="H11" s="242">
        <f>G11+'Z11a'!H21-'Z11a'!H34-'Z11a'!H35</f>
        <v>10530000</v>
      </c>
      <c r="I11" s="242">
        <f>H11+'Z11a'!I21-'Z11a'!I34-'Z11a'!I35</f>
        <v>9360000</v>
      </c>
      <c r="J11" s="242">
        <f>I11+'Z11a'!J21-'Z11a'!J34-'Z11a'!J35</f>
        <v>7860000</v>
      </c>
      <c r="K11" s="242">
        <f>J11+'Z11a'!K21-'Z11a'!K34-'Z11a'!K35</f>
        <v>6360000</v>
      </c>
      <c r="L11" s="242">
        <f>K11+'Z11a'!L21-'Z11a'!L34-'Z11a'!L35</f>
        <v>4860000</v>
      </c>
      <c r="M11" s="242">
        <f>L11+'Z11a'!M21-'Z11a'!M34-'Z11a'!M35</f>
        <v>3130000</v>
      </c>
      <c r="N11" s="242">
        <f>M11+'Z11a'!N21-'Z11a'!N34-'Z11a'!N35</f>
        <v>1400000</v>
      </c>
      <c r="O11" s="242">
        <f>N11+'Z11a'!O21-'Z11a'!O34-'Z11a'!O35</f>
        <v>0</v>
      </c>
      <c r="P11" s="242">
        <f>O11+'Z11a'!P21-'Z11a'!P34-'Z11a'!P35</f>
        <v>0</v>
      </c>
      <c r="Q11" s="242">
        <f>P11+'Z11a'!Q21-'Z11a'!Q34-'Z11a'!Q35</f>
        <v>0</v>
      </c>
      <c r="R11" s="441">
        <f>Q11+'Z11a'!R21-'Z11a'!R34-'Z11a'!R35</f>
        <v>0</v>
      </c>
      <c r="S11" s="30"/>
    </row>
    <row r="12" spans="1:19" ht="19.5" customHeight="1">
      <c r="A12" s="101" t="s">
        <v>414</v>
      </c>
      <c r="B12" s="245" t="s">
        <v>584</v>
      </c>
      <c r="C12" s="240">
        <v>4322611</v>
      </c>
      <c r="D12" s="240">
        <f>C12-'Z11a'!D25</f>
        <v>2888917</v>
      </c>
      <c r="E12" s="240">
        <f>D12-'Z11a'!E25</f>
        <v>2242513</v>
      </c>
      <c r="F12" s="240">
        <f>E12-'Z11a'!F25</f>
        <v>1596109</v>
      </c>
      <c r="G12" s="240">
        <f>F12-'Z11a'!G25</f>
        <v>949705</v>
      </c>
      <c r="H12" s="240">
        <f>G12-'Z11a'!H25</f>
        <v>353286</v>
      </c>
      <c r="I12" s="240">
        <f>H12-'Z11a'!I25</f>
        <v>0</v>
      </c>
      <c r="J12" s="240">
        <f>I12-'Z11a'!J25</f>
        <v>0</v>
      </c>
      <c r="K12" s="240">
        <f>J12-'Z11a'!K25</f>
        <v>0</v>
      </c>
      <c r="L12" s="240">
        <f>K12-'Z11a'!L25</f>
        <v>0</v>
      </c>
      <c r="M12" s="240">
        <f>L12-'Z11a'!M25</f>
        <v>0</v>
      </c>
      <c r="N12" s="240">
        <f>M12-'Z11a'!N25</f>
        <v>0</v>
      </c>
      <c r="O12" s="240">
        <f>N12-'Z11a'!O25</f>
        <v>0</v>
      </c>
      <c r="P12" s="240">
        <f>O12-'Z11a'!P25</f>
        <v>0</v>
      </c>
      <c r="Q12" s="240">
        <f>P12-'Z11a'!Q25</f>
        <v>0</v>
      </c>
      <c r="R12" s="241">
        <f>Q12-'Z11a'!R25</f>
        <v>0</v>
      </c>
      <c r="S12" s="30"/>
    </row>
    <row r="13" spans="1:19" ht="19.5" customHeight="1">
      <c r="A13" s="101" t="s">
        <v>416</v>
      </c>
      <c r="B13" s="245" t="s">
        <v>585</v>
      </c>
      <c r="C13" s="240">
        <v>231400</v>
      </c>
      <c r="D13" s="240">
        <f>C13+'Z11a'!D22-'Z11a'!D26-'Z11a'!D30</f>
        <v>1179400</v>
      </c>
      <c r="E13" s="240">
        <f>D13+'Z11a'!E22-'Z11a'!E26-'Z11a'!E30</f>
        <v>927400</v>
      </c>
      <c r="F13" s="240">
        <f>E13+'Z11a'!F22-'Z11a'!F26-'Z11a'!F30</f>
        <v>680000</v>
      </c>
      <c r="G13" s="240">
        <f>F13+'Z11a'!G22-'Z11a'!G26-'Z11a'!G30</f>
        <v>440000</v>
      </c>
      <c r="H13" s="240">
        <f>G13+'Z11a'!H22-'Z11a'!H26-'Z11a'!H30</f>
        <v>200000</v>
      </c>
      <c r="I13" s="240">
        <f>H13+'Z11a'!I22-'Z11a'!I26-'Z11a'!I30</f>
        <v>0</v>
      </c>
      <c r="J13" s="240">
        <f>I13+'Z11a'!J22-'Z11a'!J26-'Z11a'!J30</f>
        <v>0</v>
      </c>
      <c r="K13" s="240">
        <f>J13+'Z11a'!K22-'Z11a'!K26-'Z11a'!K30</f>
        <v>0</v>
      </c>
      <c r="L13" s="240">
        <f>K13+'Z11a'!L22-'Z11a'!L26-'Z11a'!L30</f>
        <v>0</v>
      </c>
      <c r="M13" s="240">
        <f>L13+'Z11a'!M22-'Z11a'!M26-'Z11a'!M30</f>
        <v>0</v>
      </c>
      <c r="N13" s="240">
        <f>M13+'Z11a'!N22-'Z11a'!N26-'Z11a'!N30</f>
        <v>0</v>
      </c>
      <c r="O13" s="240">
        <f>N13+'Z11a'!O22-'Z11a'!O26-'Z11a'!O30</f>
        <v>0</v>
      </c>
      <c r="P13" s="240">
        <f>O13+'Z11a'!P22-'Z11a'!P26-'Z11a'!P30</f>
        <v>0</v>
      </c>
      <c r="Q13" s="240">
        <f>P13+'Z11a'!Q22-'Z11a'!Q26-'Z11a'!Q30</f>
        <v>0</v>
      </c>
      <c r="R13" s="241">
        <f>Q13+'Z11a'!R22-'Z11a'!R26-'Z11a'!R30</f>
        <v>0</v>
      </c>
      <c r="S13" s="30"/>
    </row>
    <row r="14" spans="1:19" ht="19.5" customHeight="1">
      <c r="A14" s="101" t="s">
        <v>418</v>
      </c>
      <c r="B14" s="245" t="s">
        <v>586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40">
        <v>0</v>
      </c>
      <c r="P14" s="240">
        <v>0</v>
      </c>
      <c r="Q14" s="240">
        <v>0</v>
      </c>
      <c r="R14" s="241">
        <v>0</v>
      </c>
      <c r="S14" s="30"/>
    </row>
    <row r="15" spans="1:19" ht="19.5" customHeight="1">
      <c r="A15" s="100" t="s">
        <v>420</v>
      </c>
      <c r="B15" s="246" t="s">
        <v>587</v>
      </c>
      <c r="C15" s="240">
        <f>C16+C17</f>
        <v>0</v>
      </c>
      <c r="D15" s="240">
        <f aca="true" t="shared" si="0" ref="D15:M15">D16+D17</f>
        <v>0</v>
      </c>
      <c r="E15" s="240">
        <f t="shared" si="0"/>
        <v>0</v>
      </c>
      <c r="F15" s="240">
        <f t="shared" si="0"/>
        <v>0</v>
      </c>
      <c r="G15" s="240">
        <f t="shared" si="0"/>
        <v>0</v>
      </c>
      <c r="H15" s="240">
        <f t="shared" si="0"/>
        <v>0</v>
      </c>
      <c r="I15" s="240">
        <f t="shared" si="0"/>
        <v>0</v>
      </c>
      <c r="J15" s="240">
        <f t="shared" si="0"/>
        <v>0</v>
      </c>
      <c r="K15" s="240">
        <f t="shared" si="0"/>
        <v>0</v>
      </c>
      <c r="L15" s="240">
        <f t="shared" si="0"/>
        <v>0</v>
      </c>
      <c r="M15" s="240">
        <f t="shared" si="0"/>
        <v>0</v>
      </c>
      <c r="N15" s="240">
        <v>0</v>
      </c>
      <c r="O15" s="240">
        <v>0</v>
      </c>
      <c r="P15" s="240">
        <v>0</v>
      </c>
      <c r="Q15" s="240">
        <v>0</v>
      </c>
      <c r="R15" s="241">
        <v>0</v>
      </c>
      <c r="S15" s="30"/>
    </row>
    <row r="16" spans="1:19" ht="19.5" customHeight="1">
      <c r="A16" s="100"/>
      <c r="B16" s="246" t="s">
        <v>588</v>
      </c>
      <c r="C16" s="240">
        <v>0</v>
      </c>
      <c r="D16" s="240">
        <v>0</v>
      </c>
      <c r="E16" s="240">
        <v>0</v>
      </c>
      <c r="F16" s="240">
        <v>0</v>
      </c>
      <c r="G16" s="240">
        <v>0</v>
      </c>
      <c r="H16" s="240">
        <v>0</v>
      </c>
      <c r="I16" s="240">
        <v>0</v>
      </c>
      <c r="J16" s="240">
        <v>0</v>
      </c>
      <c r="K16" s="240">
        <v>0</v>
      </c>
      <c r="L16" s="240">
        <v>0</v>
      </c>
      <c r="M16" s="240">
        <v>0</v>
      </c>
      <c r="N16" s="240">
        <v>0</v>
      </c>
      <c r="O16" s="240">
        <v>0</v>
      </c>
      <c r="P16" s="240">
        <v>0</v>
      </c>
      <c r="Q16" s="240">
        <v>0</v>
      </c>
      <c r="R16" s="241">
        <v>0</v>
      </c>
      <c r="S16" s="30"/>
    </row>
    <row r="17" spans="1:19" ht="19.5" customHeight="1">
      <c r="A17" s="100"/>
      <c r="B17" s="245" t="s">
        <v>589</v>
      </c>
      <c r="C17" s="240">
        <f>C18+C19+C20+C21</f>
        <v>0</v>
      </c>
      <c r="D17" s="240">
        <f aca="true" t="shared" si="1" ref="D17:M17">D18+D19+D20+D21</f>
        <v>0</v>
      </c>
      <c r="E17" s="240">
        <f t="shared" si="1"/>
        <v>0</v>
      </c>
      <c r="F17" s="240">
        <f t="shared" si="1"/>
        <v>0</v>
      </c>
      <c r="G17" s="240">
        <f t="shared" si="1"/>
        <v>0</v>
      </c>
      <c r="H17" s="240">
        <f t="shared" si="1"/>
        <v>0</v>
      </c>
      <c r="I17" s="240">
        <f t="shared" si="1"/>
        <v>0</v>
      </c>
      <c r="J17" s="240">
        <f t="shared" si="1"/>
        <v>0</v>
      </c>
      <c r="K17" s="240">
        <f t="shared" si="1"/>
        <v>0</v>
      </c>
      <c r="L17" s="240">
        <f t="shared" si="1"/>
        <v>0</v>
      </c>
      <c r="M17" s="240">
        <f t="shared" si="1"/>
        <v>0</v>
      </c>
      <c r="N17" s="240">
        <v>0</v>
      </c>
      <c r="O17" s="240">
        <v>0</v>
      </c>
      <c r="P17" s="240">
        <v>0</v>
      </c>
      <c r="Q17" s="240">
        <v>0</v>
      </c>
      <c r="R17" s="241">
        <v>0</v>
      </c>
      <c r="S17" s="30"/>
    </row>
    <row r="18" spans="1:19" ht="19.5" customHeight="1">
      <c r="A18" s="100"/>
      <c r="B18" s="247" t="s">
        <v>434</v>
      </c>
      <c r="C18" s="240">
        <v>0</v>
      </c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0</v>
      </c>
      <c r="M18" s="240">
        <v>0</v>
      </c>
      <c r="N18" s="240">
        <v>0</v>
      </c>
      <c r="O18" s="240">
        <v>0</v>
      </c>
      <c r="P18" s="240">
        <v>0</v>
      </c>
      <c r="Q18" s="240">
        <v>0</v>
      </c>
      <c r="R18" s="241">
        <v>0</v>
      </c>
      <c r="S18" s="30"/>
    </row>
    <row r="19" spans="1:19" ht="19.5" customHeight="1">
      <c r="A19" s="100"/>
      <c r="B19" s="247" t="s">
        <v>435</v>
      </c>
      <c r="C19" s="240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40">
        <v>0</v>
      </c>
      <c r="N19" s="240">
        <v>0</v>
      </c>
      <c r="O19" s="240">
        <v>0</v>
      </c>
      <c r="P19" s="240">
        <v>0</v>
      </c>
      <c r="Q19" s="240">
        <v>0</v>
      </c>
      <c r="R19" s="241">
        <v>0</v>
      </c>
      <c r="S19" s="30"/>
    </row>
    <row r="20" spans="1:19" ht="30.75" customHeight="1">
      <c r="A20" s="100"/>
      <c r="B20" s="248" t="s">
        <v>590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f>'Z11a'!H34</f>
        <v>0</v>
      </c>
      <c r="I20" s="240">
        <f>'Z11a'!I34</f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40">
        <v>0</v>
      </c>
      <c r="P20" s="240">
        <v>0</v>
      </c>
      <c r="Q20" s="240">
        <v>0</v>
      </c>
      <c r="R20" s="241">
        <v>0</v>
      </c>
      <c r="S20" s="30"/>
    </row>
    <row r="21" spans="1:19" ht="19.5" customHeight="1">
      <c r="A21" s="102"/>
      <c r="B21" s="247" t="s">
        <v>591</v>
      </c>
      <c r="C21" s="240">
        <v>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40">
        <v>0</v>
      </c>
      <c r="P21" s="240">
        <v>0</v>
      </c>
      <c r="Q21" s="240">
        <v>0</v>
      </c>
      <c r="R21" s="241">
        <v>0</v>
      </c>
      <c r="S21" s="30"/>
    </row>
    <row r="22" spans="1:19" ht="19.5" customHeight="1">
      <c r="A22" s="103" t="s">
        <v>436</v>
      </c>
      <c r="B22" s="249" t="s">
        <v>438</v>
      </c>
      <c r="C22" s="240">
        <v>41550608</v>
      </c>
      <c r="D22" s="240">
        <f>'Z7'!D9</f>
        <v>62408927</v>
      </c>
      <c r="E22" s="240">
        <f>'Z11a'!E10</f>
        <v>50740000</v>
      </c>
      <c r="F22" s="240">
        <f>'Z11a'!F10</f>
        <v>51460000</v>
      </c>
      <c r="G22" s="240">
        <f>'Z11a'!G10</f>
        <v>49158000</v>
      </c>
      <c r="H22" s="240">
        <f>'Z11a'!H10</f>
        <v>50676000</v>
      </c>
      <c r="I22" s="240">
        <f>'Z11a'!I10</f>
        <v>49674000</v>
      </c>
      <c r="J22" s="240">
        <f>'Z11a'!J10</f>
        <v>49983000</v>
      </c>
      <c r="K22" s="240">
        <f>'Z11a'!K10</f>
        <v>49900000</v>
      </c>
      <c r="L22" s="240">
        <f>'Z11a'!L10</f>
        <v>50050000</v>
      </c>
      <c r="M22" s="240">
        <f>'Z11a'!M10</f>
        <v>50015000</v>
      </c>
      <c r="N22" s="240">
        <f>'Z11a'!N10</f>
        <v>49920000</v>
      </c>
      <c r="O22" s="240">
        <f>'Z11a'!O10</f>
        <v>49820000</v>
      </c>
      <c r="P22" s="240">
        <f>'Z11a'!P10</f>
        <v>49895000</v>
      </c>
      <c r="Q22" s="240">
        <f>'Z11a'!Q10</f>
        <v>50045000</v>
      </c>
      <c r="R22" s="241">
        <f>'Z11a'!R10</f>
        <v>49845000</v>
      </c>
      <c r="S22" s="30"/>
    </row>
    <row r="23" spans="1:19" ht="27.75" customHeight="1">
      <c r="A23" s="101" t="s">
        <v>437</v>
      </c>
      <c r="B23" s="246" t="s">
        <v>592</v>
      </c>
      <c r="C23" s="240">
        <f>C11+C12+C13+C14+C15</f>
        <v>14604011</v>
      </c>
      <c r="D23" s="240">
        <f aca="true" t="shared" si="2" ref="D23:R23">D11+D12+D13+D14+D15</f>
        <v>15768317</v>
      </c>
      <c r="E23" s="240">
        <f t="shared" si="2"/>
        <v>14869913</v>
      </c>
      <c r="F23" s="240">
        <f t="shared" si="2"/>
        <v>13976109</v>
      </c>
      <c r="G23" s="240">
        <f t="shared" si="2"/>
        <v>13089705</v>
      </c>
      <c r="H23" s="240">
        <f t="shared" si="2"/>
        <v>11083286</v>
      </c>
      <c r="I23" s="240">
        <f t="shared" si="2"/>
        <v>9360000</v>
      </c>
      <c r="J23" s="240">
        <f t="shared" si="2"/>
        <v>7860000</v>
      </c>
      <c r="K23" s="240">
        <f t="shared" si="2"/>
        <v>6360000</v>
      </c>
      <c r="L23" s="240">
        <f t="shared" si="2"/>
        <v>4860000</v>
      </c>
      <c r="M23" s="240">
        <f t="shared" si="2"/>
        <v>3130000</v>
      </c>
      <c r="N23" s="240">
        <f t="shared" si="2"/>
        <v>1400000</v>
      </c>
      <c r="O23" s="240">
        <f t="shared" si="2"/>
        <v>0</v>
      </c>
      <c r="P23" s="240">
        <f t="shared" si="2"/>
        <v>0</v>
      </c>
      <c r="Q23" s="240">
        <f t="shared" si="2"/>
        <v>0</v>
      </c>
      <c r="R23" s="241">
        <f t="shared" si="2"/>
        <v>0</v>
      </c>
      <c r="S23" s="30"/>
    </row>
    <row r="24" spans="1:19" ht="24.75" customHeight="1" thickBot="1">
      <c r="A24" s="104" t="s">
        <v>425</v>
      </c>
      <c r="B24" s="250" t="s">
        <v>593</v>
      </c>
      <c r="C24" s="251">
        <f>C23/C22</f>
        <v>0.351475266017768</v>
      </c>
      <c r="D24" s="251">
        <f aca="true" t="shared" si="3" ref="D24:M24">D23/D22</f>
        <v>0.2526612418765027</v>
      </c>
      <c r="E24" s="251">
        <f t="shared" si="3"/>
        <v>0.29306095782420183</v>
      </c>
      <c r="F24" s="251">
        <f t="shared" si="3"/>
        <v>0.27159170229304314</v>
      </c>
      <c r="G24" s="251">
        <f t="shared" si="3"/>
        <v>0.2662782253142927</v>
      </c>
      <c r="H24" s="251">
        <f t="shared" si="3"/>
        <v>0.21870877733049174</v>
      </c>
      <c r="I24" s="251">
        <f t="shared" si="3"/>
        <v>0.18842855417320933</v>
      </c>
      <c r="J24" s="251">
        <f t="shared" si="3"/>
        <v>0.1572534661785007</v>
      </c>
      <c r="K24" s="251">
        <f t="shared" si="3"/>
        <v>0.12745490981963928</v>
      </c>
      <c r="L24" s="251">
        <f t="shared" si="3"/>
        <v>0.0971028971028971</v>
      </c>
      <c r="M24" s="251">
        <f t="shared" si="3"/>
        <v>0.0625812256323103</v>
      </c>
      <c r="N24" s="251">
        <f>N23/N22</f>
        <v>0.028044871794871796</v>
      </c>
      <c r="O24" s="251">
        <f>O23/O22</f>
        <v>0</v>
      </c>
      <c r="P24" s="251">
        <f>P23/P22</f>
        <v>0</v>
      </c>
      <c r="Q24" s="251">
        <f>Q23/Q22</f>
        <v>0</v>
      </c>
      <c r="R24" s="243">
        <f>R23/R22</f>
        <v>0</v>
      </c>
      <c r="S24" s="30"/>
    </row>
    <row r="25" spans="1:19" ht="12.7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30"/>
    </row>
    <row r="26" spans="1:19" ht="12.75">
      <c r="A26" s="98"/>
      <c r="B26" s="98"/>
      <c r="C26" s="98"/>
      <c r="D26" s="98"/>
      <c r="E26" s="98"/>
      <c r="F26" s="98"/>
      <c r="M26" s="98"/>
      <c r="N26" s="662"/>
      <c r="O26" s="662"/>
      <c r="P26" s="662"/>
      <c r="Q26" s="662"/>
      <c r="R26" s="662"/>
      <c r="S26" s="662"/>
    </row>
    <row r="27" spans="1:19" ht="12.7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30"/>
    </row>
    <row r="28" spans="1:19" ht="12.75">
      <c r="A28" s="98"/>
      <c r="B28" s="98"/>
      <c r="C28" s="98"/>
      <c r="D28" s="98"/>
      <c r="E28" s="98"/>
      <c r="F28" s="98"/>
      <c r="G28" s="98"/>
      <c r="H28" s="98"/>
      <c r="I28" s="98"/>
      <c r="J28" s="98"/>
      <c r="M28" s="98"/>
      <c r="N28" s="98"/>
      <c r="O28" s="98"/>
      <c r="R28" s="98"/>
      <c r="S28" s="30"/>
    </row>
    <row r="29" spans="1:19" ht="12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30"/>
    </row>
    <row r="30" spans="1:19" ht="12.7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30"/>
    </row>
    <row r="31" spans="1:19" ht="12.7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30"/>
    </row>
    <row r="32" spans="1:19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K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5.00390625" style="0" customWidth="1"/>
    <col min="2" max="2" width="38.125" style="0" customWidth="1"/>
    <col min="3" max="3" width="11.87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4:18" ht="12.75">
      <c r="N1" s="56"/>
      <c r="O1" s="56"/>
      <c r="P1" s="56"/>
      <c r="Q1" s="56"/>
      <c r="R1" s="56"/>
    </row>
    <row r="2" spans="11:18" ht="12.75" customHeight="1">
      <c r="K2" s="642" t="s">
        <v>215</v>
      </c>
      <c r="L2" s="642"/>
      <c r="M2" s="642"/>
      <c r="N2" s="642"/>
      <c r="O2" s="642"/>
      <c r="P2" s="642"/>
      <c r="Q2" s="642"/>
      <c r="R2" s="642"/>
    </row>
    <row r="3" spans="15:17" ht="9" customHeight="1">
      <c r="O3" s="560"/>
      <c r="P3" s="560"/>
      <c r="Q3" s="560"/>
    </row>
    <row r="4" spans="1:18" ht="12.75">
      <c r="A4" s="671" t="s">
        <v>529</v>
      </c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</row>
    <row r="5" ht="5.25" customHeight="1"/>
    <row r="6" ht="13.5" thickBot="1"/>
    <row r="7" spans="1:18" ht="20.25" customHeight="1">
      <c r="A7" s="706" t="s">
        <v>378</v>
      </c>
      <c r="B7" s="635" t="s">
        <v>569</v>
      </c>
      <c r="C7" s="707" t="s">
        <v>536</v>
      </c>
      <c r="D7" s="707" t="s">
        <v>927</v>
      </c>
      <c r="E7" s="635" t="s">
        <v>530</v>
      </c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708"/>
    </row>
    <row r="8" spans="1:18" ht="35.25" customHeight="1">
      <c r="A8" s="709"/>
      <c r="B8" s="636"/>
      <c r="C8" s="710"/>
      <c r="D8" s="710"/>
      <c r="E8" s="711">
        <v>2011</v>
      </c>
      <c r="F8" s="521">
        <v>2012</v>
      </c>
      <c r="G8" s="521">
        <v>2013</v>
      </c>
      <c r="H8" s="521">
        <v>2014</v>
      </c>
      <c r="I8" s="521">
        <v>2015</v>
      </c>
      <c r="J8" s="521">
        <v>2016</v>
      </c>
      <c r="K8" s="521">
        <v>2017</v>
      </c>
      <c r="L8" s="521">
        <v>2018</v>
      </c>
      <c r="M8" s="521">
        <v>2019</v>
      </c>
      <c r="N8" s="521">
        <v>2020</v>
      </c>
      <c r="O8" s="521">
        <v>2021</v>
      </c>
      <c r="P8" s="521">
        <v>2022</v>
      </c>
      <c r="Q8" s="521">
        <v>2023</v>
      </c>
      <c r="R8" s="712">
        <v>2024</v>
      </c>
    </row>
    <row r="9" spans="1:18" ht="11.25" customHeight="1">
      <c r="A9" s="364">
        <v>1</v>
      </c>
      <c r="B9" s="360">
        <v>2</v>
      </c>
      <c r="C9" s="361">
        <v>3</v>
      </c>
      <c r="D9" s="361">
        <v>4</v>
      </c>
      <c r="E9" s="361">
        <v>5</v>
      </c>
      <c r="F9" s="360">
        <v>6</v>
      </c>
      <c r="G9" s="360">
        <v>7</v>
      </c>
      <c r="H9" s="360">
        <v>8</v>
      </c>
      <c r="I9" s="360">
        <v>9</v>
      </c>
      <c r="J9" s="360">
        <v>10</v>
      </c>
      <c r="K9" s="360">
        <v>11</v>
      </c>
      <c r="L9" s="360">
        <v>12</v>
      </c>
      <c r="M9" s="360">
        <v>13</v>
      </c>
      <c r="N9" s="360">
        <v>14</v>
      </c>
      <c r="O9" s="360">
        <v>15</v>
      </c>
      <c r="P9" s="360">
        <v>16</v>
      </c>
      <c r="Q9" s="360">
        <v>17</v>
      </c>
      <c r="R9" s="365">
        <v>18</v>
      </c>
    </row>
    <row r="10" spans="1:18" ht="12.75">
      <c r="A10" s="105" t="s">
        <v>404</v>
      </c>
      <c r="B10" s="362" t="s">
        <v>531</v>
      </c>
      <c r="C10" s="170">
        <f>C11+C15+C16+C17</f>
        <v>41271933</v>
      </c>
      <c r="D10" s="170">
        <f aca="true" t="shared" si="0" ref="D10:R10">D11+D15+D16+D17</f>
        <v>62408927</v>
      </c>
      <c r="E10" s="170">
        <f t="shared" si="0"/>
        <v>50740000</v>
      </c>
      <c r="F10" s="170">
        <f t="shared" si="0"/>
        <v>51460000</v>
      </c>
      <c r="G10" s="170">
        <f t="shared" si="0"/>
        <v>49158000</v>
      </c>
      <c r="H10" s="170">
        <f t="shared" si="0"/>
        <v>50676000</v>
      </c>
      <c r="I10" s="170">
        <f t="shared" si="0"/>
        <v>49674000</v>
      </c>
      <c r="J10" s="170">
        <f t="shared" si="0"/>
        <v>49983000</v>
      </c>
      <c r="K10" s="170">
        <f t="shared" si="0"/>
        <v>49900000</v>
      </c>
      <c r="L10" s="170">
        <f t="shared" si="0"/>
        <v>50050000</v>
      </c>
      <c r="M10" s="170">
        <f t="shared" si="0"/>
        <v>50015000</v>
      </c>
      <c r="N10" s="170">
        <f t="shared" si="0"/>
        <v>49920000</v>
      </c>
      <c r="O10" s="170">
        <f t="shared" si="0"/>
        <v>49820000</v>
      </c>
      <c r="P10" s="170">
        <f t="shared" si="0"/>
        <v>49895000</v>
      </c>
      <c r="Q10" s="170">
        <f t="shared" si="0"/>
        <v>50045000</v>
      </c>
      <c r="R10" s="314">
        <f t="shared" si="0"/>
        <v>49845000</v>
      </c>
    </row>
    <row r="11" spans="1:18" ht="12.75">
      <c r="A11" s="23" t="s">
        <v>379</v>
      </c>
      <c r="B11" s="33" t="s">
        <v>380</v>
      </c>
      <c r="C11" s="95">
        <f>C12+C13+C14</f>
        <v>5990613</v>
      </c>
      <c r="D11" s="95">
        <f aca="true" t="shared" si="1" ref="D11:R11">D12+D13+D14</f>
        <v>10839203</v>
      </c>
      <c r="E11" s="95">
        <f t="shared" si="1"/>
        <v>5992000</v>
      </c>
      <c r="F11" s="95">
        <f t="shared" si="1"/>
        <v>5800000</v>
      </c>
      <c r="G11" s="95">
        <f t="shared" si="1"/>
        <v>5808000</v>
      </c>
      <c r="H11" s="95">
        <f t="shared" si="1"/>
        <v>5816000</v>
      </c>
      <c r="I11" s="95">
        <f t="shared" si="1"/>
        <v>4974000</v>
      </c>
      <c r="J11" s="95">
        <f t="shared" si="1"/>
        <v>4933000</v>
      </c>
      <c r="K11" s="95">
        <f t="shared" si="1"/>
        <v>4900000</v>
      </c>
      <c r="L11" s="95">
        <f t="shared" si="1"/>
        <v>4950000</v>
      </c>
      <c r="M11" s="95">
        <f t="shared" si="1"/>
        <v>4915000</v>
      </c>
      <c r="N11" s="95">
        <f t="shared" si="1"/>
        <v>4970000</v>
      </c>
      <c r="O11" s="95">
        <f t="shared" si="1"/>
        <v>4970000</v>
      </c>
      <c r="P11" s="95">
        <f t="shared" si="1"/>
        <v>4995000</v>
      </c>
      <c r="Q11" s="95">
        <f t="shared" si="1"/>
        <v>4995000</v>
      </c>
      <c r="R11" s="96">
        <f t="shared" si="1"/>
        <v>4895000</v>
      </c>
    </row>
    <row r="12" spans="1:18" ht="12.75">
      <c r="A12" s="23" t="s">
        <v>413</v>
      </c>
      <c r="B12" s="33" t="s">
        <v>594</v>
      </c>
      <c r="C12" s="95">
        <v>3186912</v>
      </c>
      <c r="D12" s="95">
        <f>'Z 1'!I169-'Z 1'!I57-'Z 1'!I29+'Z 1'!I58</f>
        <v>3100473</v>
      </c>
      <c r="E12" s="95">
        <v>1592000</v>
      </c>
      <c r="F12" s="95">
        <v>1600000</v>
      </c>
      <c r="G12" s="95">
        <v>1608000</v>
      </c>
      <c r="H12" s="95">
        <v>1616000</v>
      </c>
      <c r="I12" s="95">
        <v>1624000</v>
      </c>
      <c r="J12" s="95">
        <v>1633000</v>
      </c>
      <c r="K12" s="95">
        <v>1750000</v>
      </c>
      <c r="L12" s="95">
        <v>1750000</v>
      </c>
      <c r="M12" s="95">
        <v>1765000</v>
      </c>
      <c r="N12" s="95">
        <v>1730000</v>
      </c>
      <c r="O12" s="95">
        <v>1730000</v>
      </c>
      <c r="P12" s="95">
        <v>1765000</v>
      </c>
      <c r="Q12" s="95">
        <v>1765000</v>
      </c>
      <c r="R12" s="96">
        <v>1715000</v>
      </c>
    </row>
    <row r="13" spans="1:18" ht="12.75">
      <c r="A13" s="23" t="s">
        <v>414</v>
      </c>
      <c r="B13" s="33" t="s">
        <v>595</v>
      </c>
      <c r="C13" s="95">
        <v>67353</v>
      </c>
      <c r="D13" s="95">
        <f>'Z 1'!I29</f>
        <v>5004569</v>
      </c>
      <c r="E13" s="95">
        <v>1900000</v>
      </c>
      <c r="F13" s="95">
        <v>1700000</v>
      </c>
      <c r="G13" s="95">
        <v>1700000</v>
      </c>
      <c r="H13" s="95">
        <v>1600000</v>
      </c>
      <c r="I13" s="95">
        <v>550000</v>
      </c>
      <c r="J13" s="95">
        <v>400000</v>
      </c>
      <c r="K13" s="95">
        <v>350000</v>
      </c>
      <c r="L13" s="95">
        <v>350000</v>
      </c>
      <c r="M13" s="95">
        <v>350000</v>
      </c>
      <c r="N13" s="95">
        <v>340000</v>
      </c>
      <c r="O13" s="95">
        <v>340000</v>
      </c>
      <c r="P13" s="95">
        <v>330000</v>
      </c>
      <c r="Q13" s="95">
        <v>330000</v>
      </c>
      <c r="R13" s="96">
        <v>330000</v>
      </c>
    </row>
    <row r="14" spans="1:18" ht="12.75">
      <c r="A14" s="23" t="s">
        <v>416</v>
      </c>
      <c r="B14" s="33" t="s">
        <v>596</v>
      </c>
      <c r="C14" s="95">
        <v>2736348</v>
      </c>
      <c r="D14" s="95">
        <f>'Z 1'!I61</f>
        <v>2734161</v>
      </c>
      <c r="E14" s="95">
        <v>2500000</v>
      </c>
      <c r="F14" s="95">
        <v>2500000</v>
      </c>
      <c r="G14" s="95">
        <v>2500000</v>
      </c>
      <c r="H14" s="95">
        <v>2600000</v>
      </c>
      <c r="I14" s="95">
        <v>2800000</v>
      </c>
      <c r="J14" s="95">
        <v>2900000</v>
      </c>
      <c r="K14" s="95">
        <v>2800000</v>
      </c>
      <c r="L14" s="95">
        <v>2850000</v>
      </c>
      <c r="M14" s="95">
        <v>2800000</v>
      </c>
      <c r="N14" s="95">
        <v>2900000</v>
      </c>
      <c r="O14" s="95">
        <v>2900000</v>
      </c>
      <c r="P14" s="95">
        <v>2900000</v>
      </c>
      <c r="Q14" s="95">
        <v>2900000</v>
      </c>
      <c r="R14" s="96">
        <v>2850000</v>
      </c>
    </row>
    <row r="15" spans="1:18" ht="12.75">
      <c r="A15" s="23" t="s">
        <v>381</v>
      </c>
      <c r="B15" s="33" t="s">
        <v>382</v>
      </c>
      <c r="C15" s="95">
        <v>22780159</v>
      </c>
      <c r="D15" s="95">
        <f>'Z 1'!I65+'Z 1'!I67+'Z 1'!I71</f>
        <v>25296514</v>
      </c>
      <c r="E15" s="95">
        <v>26600000</v>
      </c>
      <c r="F15" s="95">
        <v>28850000</v>
      </c>
      <c r="G15" s="95">
        <v>30100000</v>
      </c>
      <c r="H15" s="95">
        <v>31250000</v>
      </c>
      <c r="I15" s="95">
        <v>31450000</v>
      </c>
      <c r="J15" s="95">
        <v>31700000</v>
      </c>
      <c r="K15" s="95">
        <v>31700000</v>
      </c>
      <c r="L15" s="95">
        <v>31700000</v>
      </c>
      <c r="M15" s="95">
        <v>31700000</v>
      </c>
      <c r="N15" s="95">
        <v>31600000</v>
      </c>
      <c r="O15" s="95">
        <v>31600000</v>
      </c>
      <c r="P15" s="95">
        <v>31700000</v>
      </c>
      <c r="Q15" s="95">
        <v>31700000</v>
      </c>
      <c r="R15" s="96">
        <v>31600000</v>
      </c>
    </row>
    <row r="16" spans="1:18" ht="12.75">
      <c r="A16" s="23" t="s">
        <v>383</v>
      </c>
      <c r="B16" s="32" t="s">
        <v>532</v>
      </c>
      <c r="C16" s="95">
        <v>8567243</v>
      </c>
      <c r="D16" s="95">
        <f>'Z 1'!I161</f>
        <v>14291843</v>
      </c>
      <c r="E16" s="95">
        <v>8100000</v>
      </c>
      <c r="F16" s="95">
        <v>7300000</v>
      </c>
      <c r="G16" s="95">
        <v>6200000</v>
      </c>
      <c r="H16" s="95">
        <v>7200000</v>
      </c>
      <c r="I16" s="95">
        <v>7200000</v>
      </c>
      <c r="J16" s="95">
        <v>7200000</v>
      </c>
      <c r="K16" s="95">
        <v>7200000</v>
      </c>
      <c r="L16" s="95">
        <v>7200000</v>
      </c>
      <c r="M16" s="95">
        <v>7200000</v>
      </c>
      <c r="N16" s="95">
        <v>7200000</v>
      </c>
      <c r="O16" s="95">
        <v>7200000</v>
      </c>
      <c r="P16" s="95">
        <v>7200000</v>
      </c>
      <c r="Q16" s="95">
        <v>7350000</v>
      </c>
      <c r="R16" s="96">
        <v>7350000</v>
      </c>
    </row>
    <row r="17" spans="1:18" ht="12.75">
      <c r="A17" s="23" t="s">
        <v>598</v>
      </c>
      <c r="B17" s="32" t="s">
        <v>528</v>
      </c>
      <c r="C17" s="95">
        <v>3933918</v>
      </c>
      <c r="D17" s="95">
        <f>'Z 1'!I167</f>
        <v>11981367</v>
      </c>
      <c r="E17" s="95">
        <v>10048000</v>
      </c>
      <c r="F17" s="95">
        <v>9510000</v>
      </c>
      <c r="G17" s="95">
        <v>7050000</v>
      </c>
      <c r="H17" s="95">
        <v>6410000</v>
      </c>
      <c r="I17" s="95">
        <v>6050000</v>
      </c>
      <c r="J17" s="95">
        <v>6150000</v>
      </c>
      <c r="K17" s="95">
        <v>6100000</v>
      </c>
      <c r="L17" s="95">
        <v>6200000</v>
      </c>
      <c r="M17" s="95">
        <v>6200000</v>
      </c>
      <c r="N17" s="95">
        <v>6150000</v>
      </c>
      <c r="O17" s="95">
        <v>6050000</v>
      </c>
      <c r="P17" s="95">
        <v>6000000</v>
      </c>
      <c r="Q17" s="95">
        <v>6000000</v>
      </c>
      <c r="R17" s="96">
        <v>6000000</v>
      </c>
    </row>
    <row r="18" spans="1:18" ht="12.75">
      <c r="A18" s="106" t="s">
        <v>406</v>
      </c>
      <c r="B18" s="34" t="s">
        <v>384</v>
      </c>
      <c r="C18" s="107">
        <v>44213181</v>
      </c>
      <c r="D18" s="107">
        <f>'Z 2 '!G653</f>
        <v>63639901</v>
      </c>
      <c r="E18" s="107">
        <v>47982696</v>
      </c>
      <c r="F18" s="107">
        <v>49079246</v>
      </c>
      <c r="G18" s="107">
        <v>47142000</v>
      </c>
      <c r="H18" s="107">
        <v>48802000</v>
      </c>
      <c r="I18" s="107">
        <v>48075000</v>
      </c>
      <c r="J18" s="107">
        <v>47612000</v>
      </c>
      <c r="K18" s="107">
        <v>47932000</v>
      </c>
      <c r="L18" s="107">
        <v>47877000</v>
      </c>
      <c r="M18" s="107">
        <v>47172000</v>
      </c>
      <c r="N18" s="107">
        <v>46668000</v>
      </c>
      <c r="O18" s="107">
        <v>46185000</v>
      </c>
      <c r="P18" s="107">
        <v>46131000</v>
      </c>
      <c r="Q18" s="107">
        <v>45968000</v>
      </c>
      <c r="R18" s="108">
        <v>45900000</v>
      </c>
    </row>
    <row r="19" spans="1:18" ht="12.75">
      <c r="A19" s="106" t="s">
        <v>409</v>
      </c>
      <c r="B19" s="34" t="s">
        <v>583</v>
      </c>
      <c r="C19" s="107">
        <v>6200000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8"/>
    </row>
    <row r="20" spans="1:18" ht="12.75">
      <c r="A20" s="106" t="s">
        <v>839</v>
      </c>
      <c r="B20" s="34" t="s">
        <v>840</v>
      </c>
      <c r="C20" s="107">
        <v>200000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</row>
    <row r="21" spans="1:18" ht="12.75">
      <c r="A21" s="106" t="s">
        <v>426</v>
      </c>
      <c r="B21" s="34" t="s">
        <v>832</v>
      </c>
      <c r="C21" s="107"/>
      <c r="D21" s="107">
        <f>'Z7'!D22</f>
        <v>1650000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</row>
    <row r="22" spans="1:18" ht="12.75">
      <c r="A22" s="106" t="s">
        <v>433</v>
      </c>
      <c r="B22" s="34" t="s">
        <v>990</v>
      </c>
      <c r="C22" s="107"/>
      <c r="D22" s="107">
        <f>'Z7'!D16</f>
        <v>1000000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8"/>
    </row>
    <row r="23" spans="1:18" ht="12.75">
      <c r="A23" s="106" t="s">
        <v>726</v>
      </c>
      <c r="B23" s="34" t="s">
        <v>533</v>
      </c>
      <c r="C23" s="107">
        <f>C24+C29+C33+C35</f>
        <v>4357179</v>
      </c>
      <c r="D23" s="107">
        <f aca="true" t="shared" si="2" ref="D23:R23">D24+D29+D33+D35</f>
        <v>2515794</v>
      </c>
      <c r="E23" s="107">
        <f t="shared" si="2"/>
        <v>2015966</v>
      </c>
      <c r="F23" s="107">
        <f t="shared" si="2"/>
        <v>1943007</v>
      </c>
      <c r="G23" s="107">
        <f t="shared" si="2"/>
        <v>1884636</v>
      </c>
      <c r="H23" s="107">
        <f t="shared" si="2"/>
        <v>2975339</v>
      </c>
      <c r="I23" s="107">
        <f t="shared" si="2"/>
        <v>2557842</v>
      </c>
      <c r="J23" s="107">
        <f t="shared" si="2"/>
        <v>2213858</v>
      </c>
      <c r="K23" s="107">
        <f t="shared" si="2"/>
        <v>2104392</v>
      </c>
      <c r="L23" s="107">
        <f t="shared" si="2"/>
        <v>1994450</v>
      </c>
      <c r="M23" s="107">
        <f t="shared" si="2"/>
        <v>2114031</v>
      </c>
      <c r="N23" s="107">
        <f t="shared" si="2"/>
        <v>1988725</v>
      </c>
      <c r="O23" s="107">
        <f t="shared" si="2"/>
        <v>1528712</v>
      </c>
      <c r="P23" s="107">
        <f t="shared" si="2"/>
        <v>68200</v>
      </c>
      <c r="Q23" s="107">
        <f t="shared" si="2"/>
        <v>0</v>
      </c>
      <c r="R23" s="107">
        <f t="shared" si="2"/>
        <v>0</v>
      </c>
    </row>
    <row r="24" spans="1:18" ht="12.75">
      <c r="A24" s="23" t="s">
        <v>379</v>
      </c>
      <c r="B24" s="33" t="s">
        <v>597</v>
      </c>
      <c r="C24" s="95">
        <f>C25+C26+C27+C28</f>
        <v>4357179</v>
      </c>
      <c r="D24" s="95">
        <f aca="true" t="shared" si="3" ref="D24:R24">D25+D26+D27+D28</f>
        <v>2498205</v>
      </c>
      <c r="E24" s="95">
        <f t="shared" si="3"/>
        <v>1788021</v>
      </c>
      <c r="F24" s="95">
        <f t="shared" si="3"/>
        <v>1721062</v>
      </c>
      <c r="G24" s="95">
        <f t="shared" si="3"/>
        <v>1668691</v>
      </c>
      <c r="H24" s="95">
        <f t="shared" si="3"/>
        <v>1595394</v>
      </c>
      <c r="I24" s="95">
        <f t="shared" si="3"/>
        <v>1183896</v>
      </c>
      <c r="J24" s="95">
        <f t="shared" si="3"/>
        <v>713858</v>
      </c>
      <c r="K24" s="95">
        <f t="shared" si="3"/>
        <v>604392</v>
      </c>
      <c r="L24" s="95">
        <f t="shared" si="3"/>
        <v>494450</v>
      </c>
      <c r="M24" s="95">
        <f t="shared" si="3"/>
        <v>384031</v>
      </c>
      <c r="N24" s="95">
        <f t="shared" si="3"/>
        <v>258725</v>
      </c>
      <c r="O24" s="95">
        <f t="shared" si="3"/>
        <v>128712</v>
      </c>
      <c r="P24" s="95">
        <f t="shared" si="3"/>
        <v>68200</v>
      </c>
      <c r="Q24" s="95">
        <f t="shared" si="3"/>
        <v>0</v>
      </c>
      <c r="R24" s="96">
        <f t="shared" si="3"/>
        <v>0</v>
      </c>
    </row>
    <row r="25" spans="1:18" ht="12.75">
      <c r="A25" s="23" t="s">
        <v>413</v>
      </c>
      <c r="B25" s="32" t="s">
        <v>724</v>
      </c>
      <c r="C25" s="95">
        <v>3715450</v>
      </c>
      <c r="D25" s="95">
        <f>'Z7'!D25</f>
        <v>1433694</v>
      </c>
      <c r="E25" s="95">
        <v>646404</v>
      </c>
      <c r="F25" s="95">
        <v>646404</v>
      </c>
      <c r="G25" s="95">
        <v>646404</v>
      </c>
      <c r="H25" s="95">
        <v>596419</v>
      </c>
      <c r="I25" s="95">
        <v>353286</v>
      </c>
      <c r="J25" s="95">
        <v>0</v>
      </c>
      <c r="K25" s="95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97">
        <v>0</v>
      </c>
    </row>
    <row r="26" spans="1:18" ht="12.75">
      <c r="A26" s="23" t="s">
        <v>414</v>
      </c>
      <c r="B26" s="32" t="s">
        <v>725</v>
      </c>
      <c r="C26" s="95">
        <v>12000</v>
      </c>
      <c r="D26" s="95">
        <f>'Z7'!D26</f>
        <v>52000</v>
      </c>
      <c r="E26" s="95">
        <v>52000</v>
      </c>
      <c r="F26" s="95">
        <v>47400</v>
      </c>
      <c r="G26" s="95">
        <v>40000</v>
      </c>
      <c r="H26" s="95">
        <v>40000</v>
      </c>
      <c r="I26" s="95"/>
      <c r="J26" s="95"/>
      <c r="K26" s="95"/>
      <c r="L26" s="33"/>
      <c r="M26" s="33"/>
      <c r="N26" s="33"/>
      <c r="O26" s="33"/>
      <c r="P26" s="33"/>
      <c r="Q26" s="33"/>
      <c r="R26" s="97"/>
    </row>
    <row r="27" spans="1:18" ht="45">
      <c r="A27" s="23" t="s">
        <v>416</v>
      </c>
      <c r="B27" s="32" t="s">
        <v>534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/>
      <c r="O27" s="95">
        <v>0</v>
      </c>
      <c r="P27" s="95">
        <v>0</v>
      </c>
      <c r="Q27" s="95">
        <v>0</v>
      </c>
      <c r="R27" s="96">
        <v>0</v>
      </c>
    </row>
    <row r="28" spans="1:18" ht="12.75">
      <c r="A28" s="23" t="s">
        <v>418</v>
      </c>
      <c r="B28" s="32" t="s">
        <v>385</v>
      </c>
      <c r="C28" s="95">
        <v>629729</v>
      </c>
      <c r="D28" s="95">
        <f>'Z 2 '!G200-'Z11a'!D32</f>
        <v>1012511</v>
      </c>
      <c r="E28" s="95">
        <v>1089617</v>
      </c>
      <c r="F28" s="95">
        <v>1027258</v>
      </c>
      <c r="G28" s="95">
        <v>982287</v>
      </c>
      <c r="H28" s="95">
        <v>958975</v>
      </c>
      <c r="I28" s="95">
        <v>830610</v>
      </c>
      <c r="J28" s="95">
        <v>713858</v>
      </c>
      <c r="K28" s="95">
        <v>604392</v>
      </c>
      <c r="L28" s="95">
        <v>494450</v>
      </c>
      <c r="M28" s="95">
        <v>384031</v>
      </c>
      <c r="N28" s="95">
        <v>258725</v>
      </c>
      <c r="O28" s="95">
        <v>128712</v>
      </c>
      <c r="P28" s="95">
        <v>68200</v>
      </c>
      <c r="Q28" s="95">
        <v>0</v>
      </c>
      <c r="R28" s="96">
        <v>0</v>
      </c>
    </row>
    <row r="29" spans="1:18" ht="12.75">
      <c r="A29" s="23" t="s">
        <v>381</v>
      </c>
      <c r="B29" s="32" t="s">
        <v>992</v>
      </c>
      <c r="C29" s="95">
        <f>C30+C31+C32</f>
        <v>0</v>
      </c>
      <c r="D29" s="95">
        <f aca="true" t="shared" si="4" ref="D29:R29">D30+D31+D32</f>
        <v>17589</v>
      </c>
      <c r="E29" s="95">
        <f t="shared" si="4"/>
        <v>227945</v>
      </c>
      <c r="F29" s="95">
        <f t="shared" si="4"/>
        <v>221945</v>
      </c>
      <c r="G29" s="95">
        <f t="shared" si="4"/>
        <v>215945</v>
      </c>
      <c r="H29" s="95">
        <f t="shared" si="4"/>
        <v>209945</v>
      </c>
      <c r="I29" s="95">
        <f t="shared" si="4"/>
        <v>203946</v>
      </c>
      <c r="J29" s="95">
        <f t="shared" si="4"/>
        <v>0</v>
      </c>
      <c r="K29" s="95">
        <f t="shared" si="4"/>
        <v>0</v>
      </c>
      <c r="L29" s="95">
        <f t="shared" si="4"/>
        <v>0</v>
      </c>
      <c r="M29" s="95">
        <f t="shared" si="4"/>
        <v>0</v>
      </c>
      <c r="N29" s="95">
        <f t="shared" si="4"/>
        <v>0</v>
      </c>
      <c r="O29" s="95">
        <f t="shared" si="4"/>
        <v>0</v>
      </c>
      <c r="P29" s="95">
        <f t="shared" si="4"/>
        <v>0</v>
      </c>
      <c r="Q29" s="95">
        <f t="shared" si="4"/>
        <v>0</v>
      </c>
      <c r="R29" s="95">
        <f t="shared" si="4"/>
        <v>0</v>
      </c>
    </row>
    <row r="30" spans="1:18" ht="12.75">
      <c r="A30" s="23" t="s">
        <v>413</v>
      </c>
      <c r="B30" s="33" t="s">
        <v>991</v>
      </c>
      <c r="C30" s="33"/>
      <c r="D30" s="33">
        <v>0</v>
      </c>
      <c r="E30" s="95">
        <v>200000</v>
      </c>
      <c r="F30" s="95">
        <v>200000</v>
      </c>
      <c r="G30" s="95">
        <v>200000</v>
      </c>
      <c r="H30" s="95">
        <v>200000</v>
      </c>
      <c r="I30" s="95">
        <v>200000</v>
      </c>
      <c r="J30" s="95">
        <v>0</v>
      </c>
      <c r="K30" s="95">
        <v>0</v>
      </c>
      <c r="L30" s="95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97">
        <v>0</v>
      </c>
    </row>
    <row r="31" spans="1:18" ht="45">
      <c r="A31" s="23" t="s">
        <v>414</v>
      </c>
      <c r="B31" s="32" t="s">
        <v>534</v>
      </c>
      <c r="C31" s="33">
        <v>0</v>
      </c>
      <c r="D31" s="95">
        <f>'Z7'!D28</f>
        <v>0</v>
      </c>
      <c r="E31" s="2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97">
        <v>0</v>
      </c>
    </row>
    <row r="32" spans="1:18" ht="12.75">
      <c r="A32" s="23" t="s">
        <v>416</v>
      </c>
      <c r="B32" s="33" t="s">
        <v>283</v>
      </c>
      <c r="C32" s="95">
        <v>0</v>
      </c>
      <c r="D32" s="95">
        <v>17589</v>
      </c>
      <c r="E32" s="95">
        <v>27945</v>
      </c>
      <c r="F32" s="95">
        <v>21945</v>
      </c>
      <c r="G32" s="95">
        <v>15945</v>
      </c>
      <c r="H32" s="95">
        <v>9945</v>
      </c>
      <c r="I32" s="95">
        <v>3946</v>
      </c>
      <c r="J32" s="95">
        <v>0</v>
      </c>
      <c r="K32" s="95">
        <v>0</v>
      </c>
      <c r="L32" s="95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97">
        <v>0</v>
      </c>
    </row>
    <row r="33" spans="1:18" ht="22.5">
      <c r="A33" s="23" t="s">
        <v>383</v>
      </c>
      <c r="B33" s="32" t="s">
        <v>690</v>
      </c>
      <c r="C33" s="95"/>
      <c r="D33" s="95">
        <f>D34</f>
        <v>0</v>
      </c>
      <c r="E33" s="95">
        <f aca="true" t="shared" si="5" ref="E33:R33">E34</f>
        <v>0</v>
      </c>
      <c r="F33" s="95">
        <f t="shared" si="5"/>
        <v>0</v>
      </c>
      <c r="G33" s="95">
        <f t="shared" si="5"/>
        <v>0</v>
      </c>
      <c r="H33" s="95">
        <f t="shared" si="5"/>
        <v>0</v>
      </c>
      <c r="I33" s="95">
        <f t="shared" si="5"/>
        <v>0</v>
      </c>
      <c r="J33" s="95">
        <f t="shared" si="5"/>
        <v>330000</v>
      </c>
      <c r="K33" s="95">
        <f t="shared" si="5"/>
        <v>330000</v>
      </c>
      <c r="L33" s="95">
        <f t="shared" si="5"/>
        <v>330000</v>
      </c>
      <c r="M33" s="95">
        <f t="shared" si="5"/>
        <v>330000</v>
      </c>
      <c r="N33" s="95">
        <f t="shared" si="5"/>
        <v>330000</v>
      </c>
      <c r="O33" s="95">
        <f t="shared" si="5"/>
        <v>0</v>
      </c>
      <c r="P33" s="95">
        <f t="shared" si="5"/>
        <v>0</v>
      </c>
      <c r="Q33" s="95">
        <f t="shared" si="5"/>
        <v>0</v>
      </c>
      <c r="R33" s="95">
        <f t="shared" si="5"/>
        <v>0</v>
      </c>
    </row>
    <row r="34" spans="1:18" ht="12.75">
      <c r="A34" s="23" t="s">
        <v>413</v>
      </c>
      <c r="B34" s="32" t="s">
        <v>841</v>
      </c>
      <c r="C34" s="95"/>
      <c r="D34" s="95"/>
      <c r="E34" s="95"/>
      <c r="F34" s="95"/>
      <c r="G34" s="95"/>
      <c r="H34" s="95">
        <v>0</v>
      </c>
      <c r="I34" s="95">
        <v>0</v>
      </c>
      <c r="J34" s="95">
        <v>330000</v>
      </c>
      <c r="K34" s="95">
        <v>330000</v>
      </c>
      <c r="L34" s="363">
        <v>330000</v>
      </c>
      <c r="M34" s="33">
        <v>330000</v>
      </c>
      <c r="N34" s="33">
        <v>330000</v>
      </c>
      <c r="O34" s="33">
        <v>0</v>
      </c>
      <c r="P34" s="33">
        <v>0</v>
      </c>
      <c r="Q34" s="33">
        <v>0</v>
      </c>
      <c r="R34" s="97">
        <v>0</v>
      </c>
    </row>
    <row r="35" spans="1:18" ht="15" customHeight="1">
      <c r="A35" s="23" t="s">
        <v>598</v>
      </c>
      <c r="B35" s="32" t="s">
        <v>431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1170000</v>
      </c>
      <c r="I35" s="95">
        <v>1170000</v>
      </c>
      <c r="J35" s="95">
        <v>1170000</v>
      </c>
      <c r="K35" s="95">
        <v>1170000</v>
      </c>
      <c r="L35" s="95">
        <v>1170000</v>
      </c>
      <c r="M35" s="95">
        <v>1400000</v>
      </c>
      <c r="N35" s="95">
        <v>1400000</v>
      </c>
      <c r="O35" s="95">
        <v>1400000</v>
      </c>
      <c r="P35" s="95">
        <v>0</v>
      </c>
      <c r="Q35" s="95">
        <v>0</v>
      </c>
      <c r="R35" s="96">
        <v>0</v>
      </c>
    </row>
    <row r="36" spans="1:18" ht="12.75">
      <c r="A36" s="106" t="s">
        <v>833</v>
      </c>
      <c r="B36" s="34" t="s">
        <v>386</v>
      </c>
      <c r="C36" s="107">
        <f>C10-C18</f>
        <v>-2941248</v>
      </c>
      <c r="D36" s="107">
        <f aca="true" t="shared" si="6" ref="D36:R36">D10-D18</f>
        <v>-1230974</v>
      </c>
      <c r="E36" s="107">
        <f t="shared" si="6"/>
        <v>2757304</v>
      </c>
      <c r="F36" s="107">
        <f t="shared" si="6"/>
        <v>2380754</v>
      </c>
      <c r="G36" s="107">
        <f t="shared" si="6"/>
        <v>2016000</v>
      </c>
      <c r="H36" s="107">
        <f t="shared" si="6"/>
        <v>1874000</v>
      </c>
      <c r="I36" s="107">
        <f t="shared" si="6"/>
        <v>1599000</v>
      </c>
      <c r="J36" s="107">
        <f t="shared" si="6"/>
        <v>2371000</v>
      </c>
      <c r="K36" s="107">
        <f t="shared" si="6"/>
        <v>1968000</v>
      </c>
      <c r="L36" s="107">
        <f t="shared" si="6"/>
        <v>2173000</v>
      </c>
      <c r="M36" s="107">
        <f t="shared" si="6"/>
        <v>2843000</v>
      </c>
      <c r="N36" s="107">
        <f t="shared" si="6"/>
        <v>3252000</v>
      </c>
      <c r="O36" s="107">
        <f t="shared" si="6"/>
        <v>3635000</v>
      </c>
      <c r="P36" s="107">
        <f t="shared" si="6"/>
        <v>3764000</v>
      </c>
      <c r="Q36" s="107">
        <f t="shared" si="6"/>
        <v>4077000</v>
      </c>
      <c r="R36" s="108">
        <f t="shared" si="6"/>
        <v>3945000</v>
      </c>
    </row>
    <row r="37" spans="1:18" ht="12.75">
      <c r="A37" s="106" t="s">
        <v>834</v>
      </c>
      <c r="B37" s="34" t="s">
        <v>535</v>
      </c>
      <c r="C37" s="107">
        <f>'Z11'!C23</f>
        <v>14604011</v>
      </c>
      <c r="D37" s="107">
        <f>'Z11'!D23</f>
        <v>15768317</v>
      </c>
      <c r="E37" s="107">
        <f>'Z11'!E23</f>
        <v>14869913</v>
      </c>
      <c r="F37" s="107">
        <f>'Z11'!F23</f>
        <v>13976109</v>
      </c>
      <c r="G37" s="107">
        <f>'Z11'!G23</f>
        <v>13089705</v>
      </c>
      <c r="H37" s="107">
        <f>'Z11'!H23</f>
        <v>11083286</v>
      </c>
      <c r="I37" s="107">
        <f>'Z11'!I23</f>
        <v>9360000</v>
      </c>
      <c r="J37" s="107">
        <f>'Z11'!J23</f>
        <v>7860000</v>
      </c>
      <c r="K37" s="107">
        <f>'Z11'!K23</f>
        <v>6360000</v>
      </c>
      <c r="L37" s="107">
        <f>'Z11'!L23</f>
        <v>4860000</v>
      </c>
      <c r="M37" s="107">
        <f>'Z11'!M23</f>
        <v>3130000</v>
      </c>
      <c r="N37" s="107">
        <f>'Z11'!N23</f>
        <v>1400000</v>
      </c>
      <c r="O37" s="107">
        <f>'Z11'!O23</f>
        <v>0</v>
      </c>
      <c r="P37" s="107">
        <f>'Z11'!P23</f>
        <v>0</v>
      </c>
      <c r="Q37" s="107">
        <f>'Z11'!Q23</f>
        <v>0</v>
      </c>
      <c r="R37" s="108">
        <f>'Z11'!R23</f>
        <v>0</v>
      </c>
    </row>
    <row r="38" spans="1:18" ht="34.5" customHeight="1">
      <c r="A38" s="320">
        <v>1</v>
      </c>
      <c r="B38" s="61" t="s">
        <v>1000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8"/>
    </row>
    <row r="39" spans="1:18" ht="12.75">
      <c r="A39" s="106" t="s">
        <v>835</v>
      </c>
      <c r="B39" s="34" t="s">
        <v>525</v>
      </c>
      <c r="C39" s="109">
        <f aca="true" t="shared" si="7" ref="C39:R39">C37/C10</f>
        <v>0.3538484858463014</v>
      </c>
      <c r="D39" s="109">
        <f t="shared" si="7"/>
        <v>0.2526612418765027</v>
      </c>
      <c r="E39" s="109">
        <f t="shared" si="7"/>
        <v>0.29306095782420183</v>
      </c>
      <c r="F39" s="109">
        <f t="shared" si="7"/>
        <v>0.27159170229304314</v>
      </c>
      <c r="G39" s="109">
        <f t="shared" si="7"/>
        <v>0.2662782253142927</v>
      </c>
      <c r="H39" s="109">
        <f t="shared" si="7"/>
        <v>0.21870877733049174</v>
      </c>
      <c r="I39" s="109">
        <f t="shared" si="7"/>
        <v>0.18842855417320933</v>
      </c>
      <c r="J39" s="109">
        <f t="shared" si="7"/>
        <v>0.1572534661785007</v>
      </c>
      <c r="K39" s="109">
        <f t="shared" si="7"/>
        <v>0.12745490981963928</v>
      </c>
      <c r="L39" s="109">
        <f t="shared" si="7"/>
        <v>0.0971028971028971</v>
      </c>
      <c r="M39" s="109">
        <f t="shared" si="7"/>
        <v>0.0625812256323103</v>
      </c>
      <c r="N39" s="109">
        <f t="shared" si="7"/>
        <v>0.028044871794871796</v>
      </c>
      <c r="O39" s="109">
        <f t="shared" si="7"/>
        <v>0</v>
      </c>
      <c r="P39" s="109">
        <f t="shared" si="7"/>
        <v>0</v>
      </c>
      <c r="Q39" s="109">
        <f t="shared" si="7"/>
        <v>0</v>
      </c>
      <c r="R39" s="258">
        <f t="shared" si="7"/>
        <v>0</v>
      </c>
    </row>
    <row r="40" spans="1:18" ht="22.5">
      <c r="A40" s="106" t="s">
        <v>836</v>
      </c>
      <c r="B40" s="31" t="s">
        <v>524</v>
      </c>
      <c r="C40" s="109">
        <f>C23/C10</f>
        <v>0.10557244798783716</v>
      </c>
      <c r="D40" s="109">
        <f aca="true" t="shared" si="8" ref="D40:R40">D23/D10</f>
        <v>0.0403114445470277</v>
      </c>
      <c r="E40" s="109">
        <f t="shared" si="8"/>
        <v>0.03973129680725266</v>
      </c>
      <c r="F40" s="109">
        <f t="shared" si="8"/>
        <v>0.037757617567042365</v>
      </c>
      <c r="G40" s="109">
        <f t="shared" si="8"/>
        <v>0.0383383376052728</v>
      </c>
      <c r="H40" s="109">
        <f t="shared" si="8"/>
        <v>0.058712980503591444</v>
      </c>
      <c r="I40" s="109">
        <f t="shared" si="8"/>
        <v>0.051492571566614326</v>
      </c>
      <c r="J40" s="109">
        <f t="shared" si="8"/>
        <v>0.04429221935458056</v>
      </c>
      <c r="K40" s="109">
        <f t="shared" si="8"/>
        <v>0.04217218436873747</v>
      </c>
      <c r="L40" s="109">
        <f t="shared" si="8"/>
        <v>0.03984915084915085</v>
      </c>
      <c r="M40" s="109">
        <f t="shared" si="8"/>
        <v>0.042267939618114564</v>
      </c>
      <c r="N40" s="109">
        <f t="shared" si="8"/>
        <v>0.03983824118589743</v>
      </c>
      <c r="O40" s="109">
        <f t="shared" si="8"/>
        <v>0.030684704937775992</v>
      </c>
      <c r="P40" s="109">
        <f t="shared" si="8"/>
        <v>0.001366870427898587</v>
      </c>
      <c r="Q40" s="109">
        <f t="shared" si="8"/>
        <v>0</v>
      </c>
      <c r="R40" s="258">
        <f t="shared" si="8"/>
        <v>0</v>
      </c>
    </row>
    <row r="41" spans="1:18" ht="22.5">
      <c r="A41" s="106" t="s">
        <v>837</v>
      </c>
      <c r="B41" s="31" t="s">
        <v>526</v>
      </c>
      <c r="C41" s="109">
        <f>(C37-C31-C27)/C10</f>
        <v>0.3538484858463014</v>
      </c>
      <c r="D41" s="109">
        <f aca="true" t="shared" si="9" ref="D41:R41">(D37-D31-D27)/D10</f>
        <v>0.2526612418765027</v>
      </c>
      <c r="E41" s="109">
        <f t="shared" si="9"/>
        <v>0.29306095782420183</v>
      </c>
      <c r="F41" s="109">
        <f t="shared" si="9"/>
        <v>0.27159170229304314</v>
      </c>
      <c r="G41" s="109">
        <f t="shared" si="9"/>
        <v>0.2662782253142927</v>
      </c>
      <c r="H41" s="109">
        <f t="shared" si="9"/>
        <v>0.21870877733049174</v>
      </c>
      <c r="I41" s="109">
        <f t="shared" si="9"/>
        <v>0.18842855417320933</v>
      </c>
      <c r="J41" s="109">
        <f t="shared" si="9"/>
        <v>0.1572534661785007</v>
      </c>
      <c r="K41" s="109">
        <f t="shared" si="9"/>
        <v>0.12745490981963928</v>
      </c>
      <c r="L41" s="109">
        <f t="shared" si="9"/>
        <v>0.0971028971028971</v>
      </c>
      <c r="M41" s="109">
        <f t="shared" si="9"/>
        <v>0.0625812256323103</v>
      </c>
      <c r="N41" s="109">
        <f t="shared" si="9"/>
        <v>0.028044871794871796</v>
      </c>
      <c r="O41" s="109">
        <f t="shared" si="9"/>
        <v>0</v>
      </c>
      <c r="P41" s="109">
        <f t="shared" si="9"/>
        <v>0</v>
      </c>
      <c r="Q41" s="109">
        <f t="shared" si="9"/>
        <v>0</v>
      </c>
      <c r="R41" s="258">
        <f t="shared" si="9"/>
        <v>0</v>
      </c>
    </row>
    <row r="42" spans="1:18" ht="23.25" thickBot="1">
      <c r="A42" s="110" t="s">
        <v>838</v>
      </c>
      <c r="B42" s="111" t="s">
        <v>527</v>
      </c>
      <c r="C42" s="263">
        <f>(C25+C26+C28+C29+C34+C35)/C10</f>
        <v>0.10557244798783716</v>
      </c>
      <c r="D42" s="263">
        <f aca="true" t="shared" si="10" ref="D42:R42">(D25+D26+D28+D29+D34+D35)/D10</f>
        <v>0.0403114445470277</v>
      </c>
      <c r="E42" s="263">
        <f t="shared" si="10"/>
        <v>0.03973129680725266</v>
      </c>
      <c r="F42" s="263">
        <f t="shared" si="10"/>
        <v>0.037757617567042365</v>
      </c>
      <c r="G42" s="263">
        <f t="shared" si="10"/>
        <v>0.0383383376052728</v>
      </c>
      <c r="H42" s="263">
        <f t="shared" si="10"/>
        <v>0.058712980503591444</v>
      </c>
      <c r="I42" s="263">
        <f t="shared" si="10"/>
        <v>0.051492571566614326</v>
      </c>
      <c r="J42" s="263">
        <f t="shared" si="10"/>
        <v>0.04429221935458056</v>
      </c>
      <c r="K42" s="263">
        <f t="shared" si="10"/>
        <v>0.04217218436873747</v>
      </c>
      <c r="L42" s="263">
        <f t="shared" si="10"/>
        <v>0.03984915084915085</v>
      </c>
      <c r="M42" s="263">
        <f t="shared" si="10"/>
        <v>0.042267939618114564</v>
      </c>
      <c r="N42" s="263">
        <f t="shared" si="10"/>
        <v>0.03983824118589743</v>
      </c>
      <c r="O42" s="263">
        <f t="shared" si="10"/>
        <v>0.030684704937775992</v>
      </c>
      <c r="P42" s="263">
        <f t="shared" si="10"/>
        <v>0.001366870427898587</v>
      </c>
      <c r="Q42" s="263">
        <f t="shared" si="10"/>
        <v>0</v>
      </c>
      <c r="R42" s="455">
        <f t="shared" si="10"/>
        <v>0</v>
      </c>
    </row>
    <row r="43" spans="1:18" ht="15.75" customHeight="1">
      <c r="A43" s="14"/>
      <c r="B43" s="228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9:18" ht="13.5" customHeight="1">
      <c r="I44" s="6"/>
      <c r="N44" s="672"/>
      <c r="O44" s="672"/>
      <c r="P44" s="672"/>
      <c r="Q44" s="672"/>
      <c r="R44" s="239"/>
    </row>
    <row r="46" spans="15:16" ht="12.75">
      <c r="O46" s="588"/>
      <c r="P46" s="588"/>
    </row>
  </sheetData>
  <mergeCells count="10">
    <mergeCell ref="A4:R4"/>
    <mergeCell ref="O3:Q3"/>
    <mergeCell ref="K2:R2"/>
    <mergeCell ref="O46:P46"/>
    <mergeCell ref="C7:C8"/>
    <mergeCell ref="D7:D8"/>
    <mergeCell ref="A7:A8"/>
    <mergeCell ref="N44:Q44"/>
    <mergeCell ref="B7:B8"/>
    <mergeCell ref="E7:R7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2102"/>
  <sheetViews>
    <sheetView zoomScaleSheetLayoutView="75" workbookViewId="0" topLeftCell="D1">
      <selection activeCell="G3" sqref="G3:G6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38.25390625" style="0" customWidth="1"/>
    <col min="4" max="4" width="11.125" style="0" customWidth="1"/>
    <col min="5" max="5" width="10.125" style="0" customWidth="1"/>
    <col min="6" max="6" width="10.375" style="0" customWidth="1"/>
    <col min="7" max="7" width="8.75390625" style="0" customWidth="1"/>
    <col min="8" max="8" width="9.25390625" style="0" customWidth="1"/>
    <col min="9" max="9" width="10.875" style="0" customWidth="1"/>
    <col min="10" max="10" width="9.75390625" style="0" customWidth="1"/>
    <col min="11" max="11" width="8.625" style="0" customWidth="1"/>
    <col min="12" max="13" width="9.00390625" style="0" customWidth="1"/>
    <col min="14" max="14" width="9.25390625" style="0" customWidth="1"/>
    <col min="15" max="15" width="11.75390625" style="0" customWidth="1"/>
    <col min="16" max="16" width="10.875" style="0" customWidth="1"/>
    <col min="17" max="17" width="11.75390625" style="0" customWidth="1"/>
  </cols>
  <sheetData>
    <row r="1" spans="4:16" ht="22.5" customHeight="1">
      <c r="D1" s="533" t="s">
        <v>203</v>
      </c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</row>
    <row r="2" spans="2:21" ht="21.75" customHeight="1" thickBot="1">
      <c r="B2" s="522" t="s">
        <v>926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7"/>
      <c r="R2" s="7"/>
      <c r="S2" s="7"/>
      <c r="T2" s="7"/>
      <c r="U2" s="7"/>
    </row>
    <row r="3" spans="1:90" ht="21" customHeight="1">
      <c r="A3" s="728" t="s">
        <v>647</v>
      </c>
      <c r="B3" s="572" t="s">
        <v>648</v>
      </c>
      <c r="C3" s="575" t="s">
        <v>360</v>
      </c>
      <c r="D3" s="729" t="s">
        <v>927</v>
      </c>
      <c r="E3" s="729" t="s">
        <v>48</v>
      </c>
      <c r="F3" s="729"/>
      <c r="G3" s="575" t="s">
        <v>938</v>
      </c>
      <c r="H3" s="729" t="s">
        <v>399</v>
      </c>
      <c r="I3" s="729"/>
      <c r="J3" s="729"/>
      <c r="K3" s="729"/>
      <c r="L3" s="729"/>
      <c r="M3" s="729"/>
      <c r="N3" s="729"/>
      <c r="O3" s="729"/>
      <c r="P3" s="729"/>
      <c r="Q3" s="730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</row>
    <row r="4" spans="1:90" ht="21" customHeight="1">
      <c r="A4" s="731"/>
      <c r="B4" s="573"/>
      <c r="C4" s="576"/>
      <c r="D4" s="732"/>
      <c r="E4" s="732"/>
      <c r="F4" s="732"/>
      <c r="G4" s="576"/>
      <c r="H4" s="732" t="s">
        <v>575</v>
      </c>
      <c r="I4" s="732" t="s">
        <v>340</v>
      </c>
      <c r="J4" s="732"/>
      <c r="K4" s="732"/>
      <c r="L4" s="732"/>
      <c r="M4" s="732"/>
      <c r="N4" s="732"/>
      <c r="O4" s="732" t="s">
        <v>620</v>
      </c>
      <c r="P4" s="732" t="s">
        <v>340</v>
      </c>
      <c r="Q4" s="733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</row>
    <row r="5" spans="1:90" ht="21" customHeight="1">
      <c r="A5" s="731"/>
      <c r="B5" s="573"/>
      <c r="C5" s="576"/>
      <c r="D5" s="732"/>
      <c r="E5" s="732"/>
      <c r="F5" s="732"/>
      <c r="G5" s="576"/>
      <c r="H5" s="732"/>
      <c r="I5" s="734" t="s">
        <v>928</v>
      </c>
      <c r="J5" s="734" t="s">
        <v>941</v>
      </c>
      <c r="K5" s="734" t="s">
        <v>942</v>
      </c>
      <c r="L5" s="734" t="s">
        <v>943</v>
      </c>
      <c r="M5" s="734" t="s">
        <v>892</v>
      </c>
      <c r="N5" s="734" t="s">
        <v>199</v>
      </c>
      <c r="O5" s="732"/>
      <c r="P5" s="734" t="s">
        <v>944</v>
      </c>
      <c r="Q5" s="735" t="s">
        <v>945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</row>
    <row r="6" spans="1:90" ht="101.25" customHeight="1">
      <c r="A6" s="731"/>
      <c r="B6" s="573"/>
      <c r="C6" s="576"/>
      <c r="D6" s="732"/>
      <c r="E6" s="736" t="s">
        <v>939</v>
      </c>
      <c r="F6" s="736" t="s">
        <v>940</v>
      </c>
      <c r="G6" s="576"/>
      <c r="H6" s="732"/>
      <c r="I6" s="734"/>
      <c r="J6" s="734"/>
      <c r="K6" s="734"/>
      <c r="L6" s="734"/>
      <c r="M6" s="734"/>
      <c r="N6" s="734"/>
      <c r="O6" s="732"/>
      <c r="P6" s="734"/>
      <c r="Q6" s="735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</row>
    <row r="7" spans="1:90" ht="12" customHeight="1">
      <c r="A7" s="134">
        <v>1</v>
      </c>
      <c r="B7" s="322">
        <v>2</v>
      </c>
      <c r="C7" s="118">
        <v>3</v>
      </c>
      <c r="D7" s="118">
        <v>5</v>
      </c>
      <c r="E7" s="118">
        <v>6</v>
      </c>
      <c r="F7" s="118">
        <v>7</v>
      </c>
      <c r="G7" s="118">
        <v>8</v>
      </c>
      <c r="H7" s="118">
        <v>9</v>
      </c>
      <c r="I7" s="118">
        <v>10</v>
      </c>
      <c r="J7" s="118">
        <v>11</v>
      </c>
      <c r="K7" s="118">
        <v>12</v>
      </c>
      <c r="L7" s="118">
        <v>13</v>
      </c>
      <c r="M7" s="118">
        <v>14</v>
      </c>
      <c r="N7" s="118">
        <v>15</v>
      </c>
      <c r="O7" s="118">
        <v>16</v>
      </c>
      <c r="P7" s="118">
        <v>17</v>
      </c>
      <c r="Q7" s="306">
        <v>18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</row>
    <row r="8" spans="1:90" ht="18" customHeight="1">
      <c r="A8" s="123" t="s">
        <v>649</v>
      </c>
      <c r="B8" s="124"/>
      <c r="C8" s="55" t="s">
        <v>651</v>
      </c>
      <c r="D8" s="165">
        <f>D9+D12</f>
        <v>63500</v>
      </c>
      <c r="E8" s="165">
        <f>E9+E12</f>
        <v>0</v>
      </c>
      <c r="F8" s="165">
        <f>F9+F12</f>
        <v>0</v>
      </c>
      <c r="G8" s="445">
        <f>G9+G12</f>
        <v>63500</v>
      </c>
      <c r="H8" s="165">
        <f>H9+H12</f>
        <v>63500</v>
      </c>
      <c r="I8" s="165">
        <f aca="true" t="shared" si="0" ref="I8:Q8">I9+I12</f>
        <v>5000</v>
      </c>
      <c r="J8" s="165">
        <f t="shared" si="0"/>
        <v>56000</v>
      </c>
      <c r="K8" s="165">
        <f t="shared" si="0"/>
        <v>2500</v>
      </c>
      <c r="L8" s="165">
        <f t="shared" si="0"/>
        <v>0</v>
      </c>
      <c r="M8" s="165">
        <f t="shared" si="0"/>
        <v>0</v>
      </c>
      <c r="N8" s="165">
        <f t="shared" si="0"/>
        <v>0</v>
      </c>
      <c r="O8" s="165">
        <f t="shared" si="0"/>
        <v>0</v>
      </c>
      <c r="P8" s="165">
        <f t="shared" si="0"/>
        <v>0</v>
      </c>
      <c r="Q8" s="166">
        <f t="shared" si="0"/>
        <v>0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</row>
    <row r="9" spans="1:90" ht="25.5" customHeight="1">
      <c r="A9" s="120" t="s">
        <v>77</v>
      </c>
      <c r="B9" s="121"/>
      <c r="C9" s="79" t="s">
        <v>831</v>
      </c>
      <c r="D9" s="161">
        <f>D10+D11</f>
        <v>61000</v>
      </c>
      <c r="E9" s="161">
        <f>E10+E11</f>
        <v>0</v>
      </c>
      <c r="F9" s="161">
        <f>F10+F11</f>
        <v>0</v>
      </c>
      <c r="G9" s="261">
        <f>G10+G11</f>
        <v>61000</v>
      </c>
      <c r="H9" s="161">
        <f>H10+H11</f>
        <v>61000</v>
      </c>
      <c r="I9" s="161">
        <f aca="true" t="shared" si="1" ref="I9:Q9">I10+I11</f>
        <v>5000</v>
      </c>
      <c r="J9" s="161">
        <f t="shared" si="1"/>
        <v>56000</v>
      </c>
      <c r="K9" s="161">
        <f t="shared" si="1"/>
        <v>0</v>
      </c>
      <c r="L9" s="161">
        <f t="shared" si="1"/>
        <v>0</v>
      </c>
      <c r="M9" s="161">
        <f t="shared" si="1"/>
        <v>0</v>
      </c>
      <c r="N9" s="161">
        <f t="shared" si="1"/>
        <v>0</v>
      </c>
      <c r="O9" s="161">
        <f t="shared" si="1"/>
        <v>0</v>
      </c>
      <c r="P9" s="161">
        <f t="shared" si="1"/>
        <v>0</v>
      </c>
      <c r="Q9" s="162">
        <f t="shared" si="1"/>
        <v>0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</row>
    <row r="10" spans="1:90" ht="14.25" customHeight="1">
      <c r="A10" s="269"/>
      <c r="B10" s="173" t="s">
        <v>565</v>
      </c>
      <c r="C10" s="176" t="s">
        <v>566</v>
      </c>
      <c r="D10" s="172">
        <v>5000</v>
      </c>
      <c r="E10" s="172"/>
      <c r="F10" s="172"/>
      <c r="G10" s="167">
        <f>D10+E10-F10</f>
        <v>5000</v>
      </c>
      <c r="H10" s="172">
        <f>G10</f>
        <v>5000</v>
      </c>
      <c r="I10" s="172">
        <f>H10</f>
        <v>5000</v>
      </c>
      <c r="J10" s="172"/>
      <c r="K10" s="172"/>
      <c r="L10" s="172"/>
      <c r="M10" s="172"/>
      <c r="N10" s="172"/>
      <c r="O10" s="172"/>
      <c r="P10" s="172"/>
      <c r="Q10" s="19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</row>
    <row r="11" spans="1:90" ht="15.75" customHeight="1">
      <c r="A11" s="122"/>
      <c r="B11" s="36" t="s">
        <v>69</v>
      </c>
      <c r="C11" s="32" t="s">
        <v>161</v>
      </c>
      <c r="D11" s="95">
        <v>56000</v>
      </c>
      <c r="E11" s="95"/>
      <c r="F11" s="95"/>
      <c r="G11" s="167">
        <f>D11+E11-F11</f>
        <v>56000</v>
      </c>
      <c r="H11" s="172">
        <f>G11</f>
        <v>56000</v>
      </c>
      <c r="I11" s="95"/>
      <c r="J11" s="163">
        <f>H11</f>
        <v>56000</v>
      </c>
      <c r="K11" s="164">
        <v>0</v>
      </c>
      <c r="L11" s="164"/>
      <c r="M11" s="164"/>
      <c r="N11" s="167"/>
      <c r="O11" s="321"/>
      <c r="P11" s="321"/>
      <c r="Q11" s="262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</row>
    <row r="12" spans="1:90" ht="17.25" customHeight="1">
      <c r="A12" s="120" t="s">
        <v>487</v>
      </c>
      <c r="B12" s="121"/>
      <c r="C12" s="79" t="s">
        <v>137</v>
      </c>
      <c r="D12" s="161">
        <f>D13</f>
        <v>2500</v>
      </c>
      <c r="E12" s="161">
        <f>E13</f>
        <v>0</v>
      </c>
      <c r="F12" s="161">
        <f>F13</f>
        <v>0</v>
      </c>
      <c r="G12" s="261">
        <f>G13</f>
        <v>2500</v>
      </c>
      <c r="H12" s="161">
        <f aca="true" t="shared" si="2" ref="H12:Q12">H13</f>
        <v>2500</v>
      </c>
      <c r="I12" s="161">
        <f t="shared" si="2"/>
        <v>0</v>
      </c>
      <c r="J12" s="161">
        <f t="shared" si="2"/>
        <v>0</v>
      </c>
      <c r="K12" s="161">
        <f t="shared" si="2"/>
        <v>2500</v>
      </c>
      <c r="L12" s="161">
        <f t="shared" si="2"/>
        <v>0</v>
      </c>
      <c r="M12" s="161">
        <f t="shared" si="2"/>
        <v>0</v>
      </c>
      <c r="N12" s="161">
        <f t="shared" si="2"/>
        <v>0</v>
      </c>
      <c r="O12" s="161">
        <f t="shared" si="2"/>
        <v>0</v>
      </c>
      <c r="P12" s="161">
        <f t="shared" si="2"/>
        <v>0</v>
      </c>
      <c r="Q12" s="162">
        <f t="shared" si="2"/>
        <v>0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</row>
    <row r="13" spans="1:17" s="44" customFormat="1" ht="34.5" customHeight="1">
      <c r="A13" s="122"/>
      <c r="B13" s="36" t="s">
        <v>789</v>
      </c>
      <c r="C13" s="32" t="s">
        <v>143</v>
      </c>
      <c r="D13" s="95">
        <v>2500</v>
      </c>
      <c r="E13" s="95"/>
      <c r="F13" s="95"/>
      <c r="G13" s="167">
        <f>D13+E13-F13</f>
        <v>2500</v>
      </c>
      <c r="H13" s="95">
        <f>G13</f>
        <v>2500</v>
      </c>
      <c r="I13" s="95">
        <v>0</v>
      </c>
      <c r="J13" s="163">
        <v>0</v>
      </c>
      <c r="K13" s="163">
        <f>H13</f>
        <v>2500</v>
      </c>
      <c r="L13" s="163"/>
      <c r="M13" s="163"/>
      <c r="N13" s="167"/>
      <c r="O13" s="321"/>
      <c r="P13" s="321"/>
      <c r="Q13" s="262"/>
    </row>
    <row r="14" spans="1:17" s="44" customFormat="1" ht="17.25" customHeight="1">
      <c r="A14" s="123" t="s">
        <v>78</v>
      </c>
      <c r="B14" s="124"/>
      <c r="C14" s="55" t="s">
        <v>79</v>
      </c>
      <c r="D14" s="165">
        <f>D15+D17</f>
        <v>172923</v>
      </c>
      <c r="E14" s="165">
        <f>E15+E17</f>
        <v>0</v>
      </c>
      <c r="F14" s="165">
        <f>F15+F17</f>
        <v>0</v>
      </c>
      <c r="G14" s="165">
        <f>G15+G17</f>
        <v>172923</v>
      </c>
      <c r="H14" s="165">
        <f aca="true" t="shared" si="3" ref="H14:Q14">H15+H17</f>
        <v>172923</v>
      </c>
      <c r="I14" s="165">
        <f t="shared" si="3"/>
        <v>0</v>
      </c>
      <c r="J14" s="165">
        <f t="shared" si="3"/>
        <v>20320</v>
      </c>
      <c r="K14" s="165">
        <f t="shared" si="3"/>
        <v>0</v>
      </c>
      <c r="L14" s="165">
        <f t="shared" si="3"/>
        <v>152603</v>
      </c>
      <c r="M14" s="165">
        <f t="shared" si="3"/>
        <v>0</v>
      </c>
      <c r="N14" s="165">
        <f t="shared" si="3"/>
        <v>0</v>
      </c>
      <c r="O14" s="165">
        <f t="shared" si="3"/>
        <v>0</v>
      </c>
      <c r="P14" s="165">
        <f t="shared" si="3"/>
        <v>0</v>
      </c>
      <c r="Q14" s="166">
        <f t="shared" si="3"/>
        <v>0</v>
      </c>
    </row>
    <row r="15" spans="1:17" s="44" customFormat="1" ht="18" customHeight="1">
      <c r="A15" s="125" t="s">
        <v>579</v>
      </c>
      <c r="B15" s="126"/>
      <c r="C15" s="329" t="s">
        <v>578</v>
      </c>
      <c r="D15" s="161">
        <f>D16</f>
        <v>152603</v>
      </c>
      <c r="E15" s="161">
        <f>E16</f>
        <v>0</v>
      </c>
      <c r="F15" s="161">
        <f>F16</f>
        <v>0</v>
      </c>
      <c r="G15" s="161">
        <f>G16</f>
        <v>152603</v>
      </c>
      <c r="H15" s="161">
        <f aca="true" t="shared" si="4" ref="H15:Q15">H16</f>
        <v>152603</v>
      </c>
      <c r="I15" s="161">
        <f t="shared" si="4"/>
        <v>0</v>
      </c>
      <c r="J15" s="161">
        <f t="shared" si="4"/>
        <v>0</v>
      </c>
      <c r="K15" s="161">
        <f t="shared" si="4"/>
        <v>0</v>
      </c>
      <c r="L15" s="161">
        <f t="shared" si="4"/>
        <v>152603</v>
      </c>
      <c r="M15" s="161">
        <f t="shared" si="4"/>
        <v>0</v>
      </c>
      <c r="N15" s="161">
        <f t="shared" si="4"/>
        <v>0</v>
      </c>
      <c r="O15" s="161">
        <f t="shared" si="4"/>
        <v>0</v>
      </c>
      <c r="P15" s="161">
        <f t="shared" si="4"/>
        <v>0</v>
      </c>
      <c r="Q15" s="162">
        <f t="shared" si="4"/>
        <v>0</v>
      </c>
    </row>
    <row r="16" spans="1:17" s="44" customFormat="1" ht="16.5" customHeight="1">
      <c r="A16" s="127"/>
      <c r="B16" s="33">
        <v>3030</v>
      </c>
      <c r="C16" s="33" t="s">
        <v>800</v>
      </c>
      <c r="D16" s="95">
        <v>152603</v>
      </c>
      <c r="E16" s="95"/>
      <c r="F16" s="95"/>
      <c r="G16" s="167">
        <f>D16+E16-F16</f>
        <v>152603</v>
      </c>
      <c r="H16" s="95">
        <f>G16</f>
        <v>152603</v>
      </c>
      <c r="I16" s="95">
        <v>0</v>
      </c>
      <c r="J16" s="163">
        <v>0</v>
      </c>
      <c r="K16" s="164">
        <v>0</v>
      </c>
      <c r="L16" s="164">
        <f>H16</f>
        <v>152603</v>
      </c>
      <c r="M16" s="164"/>
      <c r="N16" s="167"/>
      <c r="O16" s="321"/>
      <c r="P16" s="321"/>
      <c r="Q16" s="262"/>
    </row>
    <row r="17" spans="1:17" s="44" customFormat="1" ht="16.5" customHeight="1">
      <c r="A17" s="125" t="s">
        <v>80</v>
      </c>
      <c r="B17" s="126"/>
      <c r="C17" s="329" t="s">
        <v>81</v>
      </c>
      <c r="D17" s="161">
        <f>D19+D18</f>
        <v>20320</v>
      </c>
      <c r="E17" s="161">
        <f>E19+E18</f>
        <v>0</v>
      </c>
      <c r="F17" s="161">
        <f>F19+F18</f>
        <v>0</v>
      </c>
      <c r="G17" s="161">
        <f>G19+G18</f>
        <v>20320</v>
      </c>
      <c r="H17" s="161">
        <f aca="true" t="shared" si="5" ref="H17:Q17">H19+H18</f>
        <v>20320</v>
      </c>
      <c r="I17" s="161">
        <f t="shared" si="5"/>
        <v>0</v>
      </c>
      <c r="J17" s="161">
        <f t="shared" si="5"/>
        <v>20320</v>
      </c>
      <c r="K17" s="161">
        <f t="shared" si="5"/>
        <v>0</v>
      </c>
      <c r="L17" s="161">
        <f t="shared" si="5"/>
        <v>0</v>
      </c>
      <c r="M17" s="161">
        <f t="shared" si="5"/>
        <v>0</v>
      </c>
      <c r="N17" s="161">
        <f t="shared" si="5"/>
        <v>0</v>
      </c>
      <c r="O17" s="161">
        <f t="shared" si="5"/>
        <v>0</v>
      </c>
      <c r="P17" s="161">
        <f t="shared" si="5"/>
        <v>0</v>
      </c>
      <c r="Q17" s="162">
        <f t="shared" si="5"/>
        <v>0</v>
      </c>
    </row>
    <row r="18" spans="1:17" s="44" customFormat="1" ht="16.5" customHeight="1">
      <c r="A18" s="128"/>
      <c r="B18" s="36" t="s">
        <v>64</v>
      </c>
      <c r="C18" s="33" t="s">
        <v>65</v>
      </c>
      <c r="D18" s="95">
        <v>500</v>
      </c>
      <c r="E18" s="95"/>
      <c r="F18" s="95"/>
      <c r="G18" s="167">
        <f>D18+E18-F18</f>
        <v>500</v>
      </c>
      <c r="H18" s="95">
        <f>G18</f>
        <v>500</v>
      </c>
      <c r="I18" s="95">
        <v>0</v>
      </c>
      <c r="J18" s="95">
        <f>H18</f>
        <v>500</v>
      </c>
      <c r="K18" s="167">
        <v>0</v>
      </c>
      <c r="L18" s="167"/>
      <c r="M18" s="167"/>
      <c r="N18" s="167"/>
      <c r="O18" s="321"/>
      <c r="P18" s="321"/>
      <c r="Q18" s="262"/>
    </row>
    <row r="19" spans="1:17" s="44" customFormat="1" ht="16.5" customHeight="1">
      <c r="A19" s="127"/>
      <c r="B19" s="36" t="s">
        <v>69</v>
      </c>
      <c r="C19" s="33" t="s">
        <v>161</v>
      </c>
      <c r="D19" s="95">
        <v>19820</v>
      </c>
      <c r="E19" s="95"/>
      <c r="F19" s="95"/>
      <c r="G19" s="167">
        <f>D19+E19-F19</f>
        <v>19820</v>
      </c>
      <c r="H19" s="95">
        <f>G19</f>
        <v>19820</v>
      </c>
      <c r="I19" s="95">
        <v>0</v>
      </c>
      <c r="J19" s="95">
        <f>H19</f>
        <v>19820</v>
      </c>
      <c r="K19" s="164">
        <v>0</v>
      </c>
      <c r="L19" s="164"/>
      <c r="M19" s="164"/>
      <c r="N19" s="167"/>
      <c r="O19" s="321"/>
      <c r="P19" s="321"/>
      <c r="Q19" s="262"/>
    </row>
    <row r="20" spans="1:17" s="44" customFormat="1" ht="17.25" customHeight="1">
      <c r="A20" s="123" t="s">
        <v>82</v>
      </c>
      <c r="B20" s="124"/>
      <c r="C20" s="55" t="s">
        <v>83</v>
      </c>
      <c r="D20" s="165">
        <f aca="true" t="shared" si="6" ref="D20:Q20">D21</f>
        <v>20750732</v>
      </c>
      <c r="E20" s="165">
        <f t="shared" si="6"/>
        <v>0</v>
      </c>
      <c r="F20" s="165">
        <f t="shared" si="6"/>
        <v>0</v>
      </c>
      <c r="G20" s="165">
        <f t="shared" si="6"/>
        <v>20750732</v>
      </c>
      <c r="H20" s="165">
        <f t="shared" si="6"/>
        <v>1985208</v>
      </c>
      <c r="I20" s="165">
        <f t="shared" si="6"/>
        <v>710576</v>
      </c>
      <c r="J20" s="165">
        <f t="shared" si="6"/>
        <v>1268932</v>
      </c>
      <c r="K20" s="165">
        <f t="shared" si="6"/>
        <v>0</v>
      </c>
      <c r="L20" s="165">
        <f t="shared" si="6"/>
        <v>5700</v>
      </c>
      <c r="M20" s="165">
        <f t="shared" si="6"/>
        <v>0</v>
      </c>
      <c r="N20" s="165">
        <f t="shared" si="6"/>
        <v>0</v>
      </c>
      <c r="O20" s="165">
        <f t="shared" si="6"/>
        <v>18765524</v>
      </c>
      <c r="P20" s="165">
        <f t="shared" si="6"/>
        <v>8352078</v>
      </c>
      <c r="Q20" s="166">
        <f t="shared" si="6"/>
        <v>10413446</v>
      </c>
    </row>
    <row r="21" spans="1:17" s="44" customFormat="1" ht="15.75" customHeight="1">
      <c r="A21" s="125" t="s">
        <v>84</v>
      </c>
      <c r="B21" s="126"/>
      <c r="C21" s="329" t="s">
        <v>85</v>
      </c>
      <c r="D21" s="161">
        <f>SUM(D22:D47)</f>
        <v>20750732</v>
      </c>
      <c r="E21" s="161">
        <f>SUM(E22:E47)</f>
        <v>0</v>
      </c>
      <c r="F21" s="161">
        <f>SUM(F22:F47)</f>
        <v>0</v>
      </c>
      <c r="G21" s="161">
        <f>SUM(G22:G47)</f>
        <v>20750732</v>
      </c>
      <c r="H21" s="161">
        <f>SUM(H22:H47)</f>
        <v>1985208</v>
      </c>
      <c r="I21" s="161">
        <f aca="true" t="shared" si="7" ref="I21:Q21">SUM(I22:I47)</f>
        <v>710576</v>
      </c>
      <c r="J21" s="161">
        <f t="shared" si="7"/>
        <v>1268932</v>
      </c>
      <c r="K21" s="161">
        <f t="shared" si="7"/>
        <v>0</v>
      </c>
      <c r="L21" s="161">
        <f t="shared" si="7"/>
        <v>5700</v>
      </c>
      <c r="M21" s="161">
        <f t="shared" si="7"/>
        <v>0</v>
      </c>
      <c r="N21" s="161">
        <f t="shared" si="7"/>
        <v>0</v>
      </c>
      <c r="O21" s="161">
        <f t="shared" si="7"/>
        <v>18765524</v>
      </c>
      <c r="P21" s="161">
        <f t="shared" si="7"/>
        <v>8352078</v>
      </c>
      <c r="Q21" s="162">
        <f t="shared" si="7"/>
        <v>10413446</v>
      </c>
    </row>
    <row r="22" spans="1:17" s="82" customFormat="1" ht="15.75" customHeight="1">
      <c r="A22" s="122"/>
      <c r="B22" s="36" t="s">
        <v>653</v>
      </c>
      <c r="C22" s="77" t="s">
        <v>799</v>
      </c>
      <c r="D22" s="168">
        <v>5700</v>
      </c>
      <c r="E22" s="168"/>
      <c r="F22" s="168"/>
      <c r="G22" s="167">
        <f>D22+E22-F22</f>
        <v>5700</v>
      </c>
      <c r="H22" s="167">
        <f>G22</f>
        <v>5700</v>
      </c>
      <c r="I22" s="168">
        <v>0</v>
      </c>
      <c r="J22" s="163"/>
      <c r="K22" s="164">
        <v>0</v>
      </c>
      <c r="L22" s="164">
        <f>H22</f>
        <v>5700</v>
      </c>
      <c r="M22" s="164"/>
      <c r="N22" s="167"/>
      <c r="O22" s="321"/>
      <c r="P22" s="321"/>
      <c r="Q22" s="262"/>
    </row>
    <row r="23" spans="1:17" s="44" customFormat="1" ht="15.75" customHeight="1">
      <c r="A23" s="122"/>
      <c r="B23" s="36" t="s">
        <v>56</v>
      </c>
      <c r="C23" s="32" t="s">
        <v>57</v>
      </c>
      <c r="D23" s="95">
        <v>562736</v>
      </c>
      <c r="E23" s="95"/>
      <c r="F23" s="95"/>
      <c r="G23" s="167">
        <f aca="true" t="shared" si="8" ref="G23:G47">D23+E23-F23</f>
        <v>562736</v>
      </c>
      <c r="H23" s="167">
        <f aca="true" t="shared" si="9" ref="H23:H42">G23</f>
        <v>562736</v>
      </c>
      <c r="I23" s="95">
        <f>H23</f>
        <v>562736</v>
      </c>
      <c r="J23" s="163"/>
      <c r="K23" s="164">
        <v>0</v>
      </c>
      <c r="L23" s="164"/>
      <c r="M23" s="164"/>
      <c r="N23" s="167"/>
      <c r="O23" s="321"/>
      <c r="P23" s="321"/>
      <c r="Q23" s="262"/>
    </row>
    <row r="24" spans="1:17" s="44" customFormat="1" ht="15.75" customHeight="1">
      <c r="A24" s="122"/>
      <c r="B24" s="36" t="s">
        <v>60</v>
      </c>
      <c r="C24" s="32" t="s">
        <v>388</v>
      </c>
      <c r="D24" s="95">
        <v>40160</v>
      </c>
      <c r="E24" s="95"/>
      <c r="F24" s="95"/>
      <c r="G24" s="167">
        <f t="shared" si="8"/>
        <v>40160</v>
      </c>
      <c r="H24" s="167">
        <f t="shared" si="9"/>
        <v>40160</v>
      </c>
      <c r="I24" s="95">
        <f>H24</f>
        <v>40160</v>
      </c>
      <c r="J24" s="163"/>
      <c r="K24" s="164">
        <v>0</v>
      </c>
      <c r="L24" s="164"/>
      <c r="M24" s="164"/>
      <c r="N24" s="167"/>
      <c r="O24" s="321"/>
      <c r="P24" s="321"/>
      <c r="Q24" s="262"/>
    </row>
    <row r="25" spans="1:17" s="44" customFormat="1" ht="15" customHeight="1">
      <c r="A25" s="122"/>
      <c r="B25" s="131" t="s">
        <v>86</v>
      </c>
      <c r="C25" s="32" t="s">
        <v>706</v>
      </c>
      <c r="D25" s="95">
        <v>91775</v>
      </c>
      <c r="E25" s="95"/>
      <c r="F25" s="95"/>
      <c r="G25" s="167">
        <f t="shared" si="8"/>
        <v>91775</v>
      </c>
      <c r="H25" s="167">
        <f t="shared" si="9"/>
        <v>91775</v>
      </c>
      <c r="I25" s="95">
        <f>H25</f>
        <v>91775</v>
      </c>
      <c r="J25" s="163"/>
      <c r="K25" s="164">
        <v>0</v>
      </c>
      <c r="L25" s="164"/>
      <c r="M25" s="164"/>
      <c r="N25" s="167"/>
      <c r="O25" s="321"/>
      <c r="P25" s="321"/>
      <c r="Q25" s="262"/>
    </row>
    <row r="26" spans="1:17" s="44" customFormat="1" ht="14.25" customHeight="1">
      <c r="A26" s="122"/>
      <c r="B26" s="131" t="s">
        <v>62</v>
      </c>
      <c r="C26" s="32" t="s">
        <v>15</v>
      </c>
      <c r="D26" s="95">
        <v>14705</v>
      </c>
      <c r="E26" s="95"/>
      <c r="F26" s="95"/>
      <c r="G26" s="167">
        <f t="shared" si="8"/>
        <v>14705</v>
      </c>
      <c r="H26" s="167">
        <f t="shared" si="9"/>
        <v>14705</v>
      </c>
      <c r="I26" s="95">
        <f>H26</f>
        <v>14705</v>
      </c>
      <c r="J26" s="163"/>
      <c r="K26" s="164">
        <v>0</v>
      </c>
      <c r="L26" s="164"/>
      <c r="M26" s="164"/>
      <c r="N26" s="167"/>
      <c r="O26" s="321"/>
      <c r="P26" s="321"/>
      <c r="Q26" s="262"/>
    </row>
    <row r="27" spans="1:17" s="44" customFormat="1" ht="14.25" customHeight="1">
      <c r="A27" s="122"/>
      <c r="B27" s="131" t="s">
        <v>565</v>
      </c>
      <c r="C27" s="32" t="s">
        <v>566</v>
      </c>
      <c r="D27" s="95">
        <v>1200</v>
      </c>
      <c r="E27" s="95"/>
      <c r="F27" s="95"/>
      <c r="G27" s="167">
        <f t="shared" si="8"/>
        <v>1200</v>
      </c>
      <c r="H27" s="167">
        <f t="shared" si="9"/>
        <v>1200</v>
      </c>
      <c r="I27" s="95">
        <f>H27</f>
        <v>1200</v>
      </c>
      <c r="J27" s="163"/>
      <c r="K27" s="164"/>
      <c r="L27" s="164"/>
      <c r="M27" s="164"/>
      <c r="N27" s="167"/>
      <c r="O27" s="321"/>
      <c r="P27" s="321"/>
      <c r="Q27" s="262"/>
    </row>
    <row r="28" spans="1:17" s="44" customFormat="1" ht="12.75" customHeight="1">
      <c r="A28" s="122"/>
      <c r="B28" s="36" t="s">
        <v>64</v>
      </c>
      <c r="C28" s="32" t="s">
        <v>65</v>
      </c>
      <c r="D28" s="95">
        <v>616093</v>
      </c>
      <c r="E28" s="95"/>
      <c r="F28" s="95"/>
      <c r="G28" s="167">
        <f t="shared" si="8"/>
        <v>616093</v>
      </c>
      <c r="H28" s="167">
        <f t="shared" si="9"/>
        <v>616093</v>
      </c>
      <c r="I28" s="95">
        <v>0</v>
      </c>
      <c r="J28" s="163">
        <f>H28</f>
        <v>616093</v>
      </c>
      <c r="K28" s="164">
        <v>0</v>
      </c>
      <c r="L28" s="164"/>
      <c r="M28" s="164"/>
      <c r="N28" s="167"/>
      <c r="O28" s="321"/>
      <c r="P28" s="321"/>
      <c r="Q28" s="262"/>
    </row>
    <row r="29" spans="1:17" s="44" customFormat="1" ht="13.5" customHeight="1">
      <c r="A29" s="122"/>
      <c r="B29" s="36" t="s">
        <v>66</v>
      </c>
      <c r="C29" s="32" t="s">
        <v>159</v>
      </c>
      <c r="D29" s="95">
        <v>42000</v>
      </c>
      <c r="E29" s="95"/>
      <c r="F29" s="95"/>
      <c r="G29" s="167">
        <f t="shared" si="8"/>
        <v>42000</v>
      </c>
      <c r="H29" s="167">
        <f t="shared" si="9"/>
        <v>42000</v>
      </c>
      <c r="I29" s="95">
        <v>0</v>
      </c>
      <c r="J29" s="163">
        <f aca="true" t="shared" si="10" ref="J29:J42">H29</f>
        <v>42000</v>
      </c>
      <c r="K29" s="164">
        <v>0</v>
      </c>
      <c r="L29" s="164"/>
      <c r="M29" s="164"/>
      <c r="N29" s="167"/>
      <c r="O29" s="321"/>
      <c r="P29" s="321"/>
      <c r="Q29" s="262"/>
    </row>
    <row r="30" spans="1:17" s="44" customFormat="1" ht="13.5" customHeight="1">
      <c r="A30" s="122"/>
      <c r="B30" s="36" t="s">
        <v>68</v>
      </c>
      <c r="C30" s="32" t="s">
        <v>160</v>
      </c>
      <c r="D30" s="95">
        <v>120000</v>
      </c>
      <c r="E30" s="95"/>
      <c r="F30" s="95"/>
      <c r="G30" s="167">
        <f t="shared" si="8"/>
        <v>120000</v>
      </c>
      <c r="H30" s="167">
        <f t="shared" si="9"/>
        <v>120000</v>
      </c>
      <c r="I30" s="95">
        <v>0</v>
      </c>
      <c r="J30" s="163">
        <f t="shared" si="10"/>
        <v>120000</v>
      </c>
      <c r="K30" s="164">
        <v>0</v>
      </c>
      <c r="L30" s="164"/>
      <c r="M30" s="164"/>
      <c r="N30" s="167"/>
      <c r="O30" s="321"/>
      <c r="P30" s="321"/>
      <c r="Q30" s="262"/>
    </row>
    <row r="31" spans="1:17" s="44" customFormat="1" ht="13.5" customHeight="1">
      <c r="A31" s="122"/>
      <c r="B31" s="36" t="s">
        <v>141</v>
      </c>
      <c r="C31" s="32" t="s">
        <v>147</v>
      </c>
      <c r="D31" s="95">
        <v>1000</v>
      </c>
      <c r="E31" s="95"/>
      <c r="F31" s="95"/>
      <c r="G31" s="167">
        <f t="shared" si="8"/>
        <v>1000</v>
      </c>
      <c r="H31" s="167">
        <f t="shared" si="9"/>
        <v>1000</v>
      </c>
      <c r="I31" s="95">
        <v>0</v>
      </c>
      <c r="J31" s="163">
        <f t="shared" si="10"/>
        <v>1000</v>
      </c>
      <c r="K31" s="164"/>
      <c r="L31" s="164"/>
      <c r="M31" s="164"/>
      <c r="N31" s="167"/>
      <c r="O31" s="321"/>
      <c r="P31" s="321"/>
      <c r="Q31" s="262"/>
    </row>
    <row r="32" spans="1:17" s="44" customFormat="1" ht="14.25" customHeight="1">
      <c r="A32" s="122"/>
      <c r="B32" s="36" t="s">
        <v>69</v>
      </c>
      <c r="C32" s="32" t="s">
        <v>161</v>
      </c>
      <c r="D32" s="95">
        <v>423510</v>
      </c>
      <c r="E32" s="95"/>
      <c r="F32" s="95"/>
      <c r="G32" s="167">
        <f t="shared" si="8"/>
        <v>423510</v>
      </c>
      <c r="H32" s="167">
        <f t="shared" si="9"/>
        <v>423510</v>
      </c>
      <c r="I32" s="95">
        <v>0</v>
      </c>
      <c r="J32" s="163">
        <f t="shared" si="10"/>
        <v>423510</v>
      </c>
      <c r="K32" s="164">
        <v>0</v>
      </c>
      <c r="L32" s="164"/>
      <c r="M32" s="164"/>
      <c r="N32" s="167"/>
      <c r="O32" s="321"/>
      <c r="P32" s="321"/>
      <c r="Q32" s="262"/>
    </row>
    <row r="33" spans="1:17" s="44" customFormat="1" ht="14.25" customHeight="1">
      <c r="A33" s="122"/>
      <c r="B33" s="36" t="s">
        <v>567</v>
      </c>
      <c r="C33" s="32" t="s">
        <v>568</v>
      </c>
      <c r="D33" s="95">
        <v>2000</v>
      </c>
      <c r="E33" s="95"/>
      <c r="F33" s="95"/>
      <c r="G33" s="167">
        <f t="shared" si="8"/>
        <v>2000</v>
      </c>
      <c r="H33" s="167">
        <f t="shared" si="9"/>
        <v>2000</v>
      </c>
      <c r="I33" s="95">
        <v>0</v>
      </c>
      <c r="J33" s="163">
        <f t="shared" si="10"/>
        <v>2000</v>
      </c>
      <c r="K33" s="164">
        <v>0</v>
      </c>
      <c r="L33" s="164"/>
      <c r="M33" s="164"/>
      <c r="N33" s="167"/>
      <c r="O33" s="321"/>
      <c r="P33" s="321"/>
      <c r="Q33" s="262"/>
    </row>
    <row r="34" spans="1:17" s="44" customFormat="1" ht="14.25" customHeight="1">
      <c r="A34" s="122"/>
      <c r="B34" s="36" t="s">
        <v>308</v>
      </c>
      <c r="C34" s="32" t="s">
        <v>310</v>
      </c>
      <c r="D34" s="95">
        <v>6000</v>
      </c>
      <c r="E34" s="95"/>
      <c r="F34" s="95"/>
      <c r="G34" s="167">
        <f t="shared" si="8"/>
        <v>6000</v>
      </c>
      <c r="H34" s="167">
        <f t="shared" si="9"/>
        <v>6000</v>
      </c>
      <c r="I34" s="95">
        <v>0</v>
      </c>
      <c r="J34" s="163">
        <f t="shared" si="10"/>
        <v>6000</v>
      </c>
      <c r="K34" s="164"/>
      <c r="L34" s="164"/>
      <c r="M34" s="164"/>
      <c r="N34" s="167"/>
      <c r="O34" s="321"/>
      <c r="P34" s="321"/>
      <c r="Q34" s="262"/>
    </row>
    <row r="35" spans="1:17" s="44" customFormat="1" ht="14.25" customHeight="1">
      <c r="A35" s="122"/>
      <c r="B35" s="36" t="s">
        <v>295</v>
      </c>
      <c r="C35" s="32" t="s">
        <v>299</v>
      </c>
      <c r="D35" s="95">
        <v>4000</v>
      </c>
      <c r="E35" s="95"/>
      <c r="F35" s="95"/>
      <c r="G35" s="167">
        <f t="shared" si="8"/>
        <v>4000</v>
      </c>
      <c r="H35" s="167">
        <f t="shared" si="9"/>
        <v>4000</v>
      </c>
      <c r="I35" s="95">
        <v>0</v>
      </c>
      <c r="J35" s="163">
        <f t="shared" si="10"/>
        <v>4000</v>
      </c>
      <c r="K35" s="164"/>
      <c r="L35" s="164"/>
      <c r="M35" s="164"/>
      <c r="N35" s="167"/>
      <c r="O35" s="321"/>
      <c r="P35" s="321"/>
      <c r="Q35" s="262"/>
    </row>
    <row r="36" spans="1:17" s="44" customFormat="1" ht="14.25" customHeight="1">
      <c r="A36" s="122"/>
      <c r="B36" s="36" t="s">
        <v>71</v>
      </c>
      <c r="C36" s="32" t="s">
        <v>72</v>
      </c>
      <c r="D36" s="95">
        <v>2000</v>
      </c>
      <c r="E36" s="95"/>
      <c r="F36" s="95"/>
      <c r="G36" s="167">
        <f t="shared" si="8"/>
        <v>2000</v>
      </c>
      <c r="H36" s="167">
        <f t="shared" si="9"/>
        <v>2000</v>
      </c>
      <c r="I36" s="95">
        <v>0</v>
      </c>
      <c r="J36" s="163">
        <f t="shared" si="10"/>
        <v>2000</v>
      </c>
      <c r="K36" s="164">
        <v>0</v>
      </c>
      <c r="L36" s="164"/>
      <c r="M36" s="164"/>
      <c r="N36" s="167"/>
      <c r="O36" s="321"/>
      <c r="P36" s="321"/>
      <c r="Q36" s="262"/>
    </row>
    <row r="37" spans="1:17" s="44" customFormat="1" ht="13.5" customHeight="1">
      <c r="A37" s="122"/>
      <c r="B37" s="36" t="s">
        <v>75</v>
      </c>
      <c r="C37" s="32" t="s">
        <v>76</v>
      </c>
      <c r="D37" s="95">
        <v>17500</v>
      </c>
      <c r="E37" s="95"/>
      <c r="F37" s="95"/>
      <c r="G37" s="167">
        <f t="shared" si="8"/>
        <v>17500</v>
      </c>
      <c r="H37" s="167">
        <f t="shared" si="9"/>
        <v>17500</v>
      </c>
      <c r="I37" s="95">
        <v>0</v>
      </c>
      <c r="J37" s="163">
        <f t="shared" si="10"/>
        <v>17500</v>
      </c>
      <c r="K37" s="164">
        <v>0</v>
      </c>
      <c r="L37" s="164"/>
      <c r="M37" s="164"/>
      <c r="N37" s="167"/>
      <c r="O37" s="321"/>
      <c r="P37" s="321"/>
      <c r="Q37" s="262"/>
    </row>
    <row r="38" spans="1:17" s="44" customFormat="1" ht="13.5" customHeight="1">
      <c r="A38" s="122"/>
      <c r="B38" s="36" t="s">
        <v>89</v>
      </c>
      <c r="C38" s="32" t="s">
        <v>90</v>
      </c>
      <c r="D38" s="95">
        <v>16500</v>
      </c>
      <c r="E38" s="95"/>
      <c r="F38" s="95"/>
      <c r="G38" s="167">
        <f t="shared" si="8"/>
        <v>16500</v>
      </c>
      <c r="H38" s="167">
        <f t="shared" si="9"/>
        <v>16500</v>
      </c>
      <c r="I38" s="95">
        <v>0</v>
      </c>
      <c r="J38" s="163">
        <f t="shared" si="10"/>
        <v>16500</v>
      </c>
      <c r="K38" s="164">
        <v>0</v>
      </c>
      <c r="L38" s="164"/>
      <c r="M38" s="164"/>
      <c r="N38" s="167"/>
      <c r="O38" s="321"/>
      <c r="P38" s="321"/>
      <c r="Q38" s="262"/>
    </row>
    <row r="39" spans="1:17" s="44" customFormat="1" ht="13.5" customHeight="1">
      <c r="A39" s="122"/>
      <c r="B39" s="36" t="s">
        <v>312</v>
      </c>
      <c r="C39" s="32" t="s">
        <v>313</v>
      </c>
      <c r="D39" s="95">
        <v>829</v>
      </c>
      <c r="E39" s="95"/>
      <c r="F39" s="95"/>
      <c r="G39" s="167">
        <f t="shared" si="8"/>
        <v>829</v>
      </c>
      <c r="H39" s="167">
        <f t="shared" si="9"/>
        <v>829</v>
      </c>
      <c r="I39" s="95">
        <v>0</v>
      </c>
      <c r="J39" s="163">
        <f t="shared" si="10"/>
        <v>829</v>
      </c>
      <c r="K39" s="164"/>
      <c r="L39" s="164"/>
      <c r="M39" s="164"/>
      <c r="N39" s="167"/>
      <c r="O39" s="321"/>
      <c r="P39" s="321"/>
      <c r="Q39" s="262"/>
    </row>
    <row r="40" spans="1:17" s="44" customFormat="1" ht="12.75">
      <c r="A40" s="122"/>
      <c r="B40" s="36" t="s">
        <v>296</v>
      </c>
      <c r="C40" s="32" t="s">
        <v>305</v>
      </c>
      <c r="D40" s="95">
        <v>6000</v>
      </c>
      <c r="E40" s="95"/>
      <c r="F40" s="95"/>
      <c r="G40" s="167">
        <f t="shared" si="8"/>
        <v>6000</v>
      </c>
      <c r="H40" s="167">
        <f t="shared" si="9"/>
        <v>6000</v>
      </c>
      <c r="I40" s="95">
        <v>0</v>
      </c>
      <c r="J40" s="163">
        <f t="shared" si="10"/>
        <v>6000</v>
      </c>
      <c r="K40" s="164"/>
      <c r="L40" s="164"/>
      <c r="M40" s="164"/>
      <c r="N40" s="167"/>
      <c r="O40" s="321"/>
      <c r="P40" s="321"/>
      <c r="Q40" s="262"/>
    </row>
    <row r="41" spans="1:17" s="44" customFormat="1" ht="16.5" customHeight="1">
      <c r="A41" s="122"/>
      <c r="B41" s="36" t="s">
        <v>297</v>
      </c>
      <c r="C41" s="32" t="s">
        <v>306</v>
      </c>
      <c r="D41" s="95">
        <v>1500</v>
      </c>
      <c r="E41" s="95"/>
      <c r="F41" s="95"/>
      <c r="G41" s="167">
        <f t="shared" si="8"/>
        <v>1500</v>
      </c>
      <c r="H41" s="167">
        <f t="shared" si="9"/>
        <v>1500</v>
      </c>
      <c r="I41" s="95">
        <v>0</v>
      </c>
      <c r="J41" s="163">
        <f t="shared" si="10"/>
        <v>1500</v>
      </c>
      <c r="K41" s="164"/>
      <c r="L41" s="164"/>
      <c r="M41" s="164"/>
      <c r="N41" s="167"/>
      <c r="O41" s="321"/>
      <c r="P41" s="321"/>
      <c r="Q41" s="262"/>
    </row>
    <row r="42" spans="1:17" s="44" customFormat="1" ht="13.5" customHeight="1">
      <c r="A42" s="122"/>
      <c r="B42" s="36" t="s">
        <v>298</v>
      </c>
      <c r="C42" s="32" t="s">
        <v>307</v>
      </c>
      <c r="D42" s="95">
        <v>10000</v>
      </c>
      <c r="E42" s="95"/>
      <c r="F42" s="95"/>
      <c r="G42" s="167">
        <f t="shared" si="8"/>
        <v>10000</v>
      </c>
      <c r="H42" s="167">
        <f t="shared" si="9"/>
        <v>10000</v>
      </c>
      <c r="I42" s="95">
        <v>0</v>
      </c>
      <c r="J42" s="163">
        <f t="shared" si="10"/>
        <v>10000</v>
      </c>
      <c r="K42" s="164"/>
      <c r="L42" s="164"/>
      <c r="M42" s="164"/>
      <c r="N42" s="167"/>
      <c r="O42" s="321"/>
      <c r="P42" s="321"/>
      <c r="Q42" s="262"/>
    </row>
    <row r="43" spans="1:17" s="44" customFormat="1" ht="12.75" customHeight="1">
      <c r="A43" s="122"/>
      <c r="B43" s="36" t="s">
        <v>91</v>
      </c>
      <c r="C43" s="32" t="s">
        <v>870</v>
      </c>
      <c r="D43" s="95">
        <v>6861100</v>
      </c>
      <c r="E43" s="95"/>
      <c r="F43" s="95"/>
      <c r="G43" s="167">
        <f t="shared" si="8"/>
        <v>6861100</v>
      </c>
      <c r="H43" s="95"/>
      <c r="I43" s="95">
        <v>0</v>
      </c>
      <c r="J43" s="163"/>
      <c r="K43" s="164">
        <v>0</v>
      </c>
      <c r="L43" s="164"/>
      <c r="M43" s="164"/>
      <c r="N43" s="167"/>
      <c r="O43" s="164">
        <f>G43</f>
        <v>6861100</v>
      </c>
      <c r="P43" s="164">
        <f>O43</f>
        <v>6861100</v>
      </c>
      <c r="Q43" s="313"/>
    </row>
    <row r="44" spans="1:17" s="44" customFormat="1" ht="12.75" customHeight="1">
      <c r="A44" s="122"/>
      <c r="B44" s="36" t="s">
        <v>343</v>
      </c>
      <c r="C44" s="32" t="s">
        <v>870</v>
      </c>
      <c r="D44" s="95">
        <v>6631937</v>
      </c>
      <c r="E44" s="95"/>
      <c r="F44" s="95"/>
      <c r="G44" s="167">
        <f t="shared" si="8"/>
        <v>6631937</v>
      </c>
      <c r="H44" s="95"/>
      <c r="I44" s="95"/>
      <c r="J44" s="163"/>
      <c r="K44" s="164"/>
      <c r="L44" s="164"/>
      <c r="M44" s="164"/>
      <c r="N44" s="167"/>
      <c r="O44" s="164">
        <f>G44</f>
        <v>6631937</v>
      </c>
      <c r="P44" s="164"/>
      <c r="Q44" s="313">
        <f>O44</f>
        <v>6631937</v>
      </c>
    </row>
    <row r="45" spans="1:17" s="44" customFormat="1" ht="12.75" customHeight="1">
      <c r="A45" s="122"/>
      <c r="B45" s="36" t="s">
        <v>447</v>
      </c>
      <c r="C45" s="32" t="s">
        <v>870</v>
      </c>
      <c r="D45" s="95">
        <v>3781509</v>
      </c>
      <c r="E45" s="95"/>
      <c r="F45" s="95"/>
      <c r="G45" s="167">
        <f t="shared" si="8"/>
        <v>3781509</v>
      </c>
      <c r="H45" s="95"/>
      <c r="I45" s="95"/>
      <c r="J45" s="163"/>
      <c r="K45" s="164"/>
      <c r="L45" s="164"/>
      <c r="M45" s="164"/>
      <c r="N45" s="167"/>
      <c r="O45" s="164">
        <f>G45</f>
        <v>3781509</v>
      </c>
      <c r="P45" s="164"/>
      <c r="Q45" s="313">
        <f>O45</f>
        <v>3781509</v>
      </c>
    </row>
    <row r="46" spans="1:17" s="44" customFormat="1" ht="14.25" customHeight="1">
      <c r="A46" s="122"/>
      <c r="B46" s="36" t="s">
        <v>92</v>
      </c>
      <c r="C46" s="32" t="s">
        <v>624</v>
      </c>
      <c r="D46" s="95">
        <v>299000</v>
      </c>
      <c r="E46" s="95"/>
      <c r="F46" s="95"/>
      <c r="G46" s="167">
        <f t="shared" si="8"/>
        <v>299000</v>
      </c>
      <c r="H46" s="95"/>
      <c r="I46" s="95">
        <v>0</v>
      </c>
      <c r="J46" s="163"/>
      <c r="K46" s="164">
        <v>0</v>
      </c>
      <c r="L46" s="164"/>
      <c r="M46" s="164"/>
      <c r="N46" s="167"/>
      <c r="O46" s="164">
        <f>G46</f>
        <v>299000</v>
      </c>
      <c r="P46" s="164">
        <f>O46</f>
        <v>299000</v>
      </c>
      <c r="Q46" s="313"/>
    </row>
    <row r="47" spans="1:17" s="44" customFormat="1" ht="24" customHeight="1">
      <c r="A47" s="122"/>
      <c r="B47" s="36" t="s">
        <v>19</v>
      </c>
      <c r="C47" s="32" t="s">
        <v>922</v>
      </c>
      <c r="D47" s="95">
        <v>1191978</v>
      </c>
      <c r="E47" s="95"/>
      <c r="F47" s="95"/>
      <c r="G47" s="167">
        <f t="shared" si="8"/>
        <v>1191978</v>
      </c>
      <c r="H47" s="95"/>
      <c r="I47" s="95"/>
      <c r="J47" s="163"/>
      <c r="K47" s="164"/>
      <c r="L47" s="164"/>
      <c r="M47" s="164"/>
      <c r="N47" s="167"/>
      <c r="O47" s="164">
        <f>G47</f>
        <v>1191978</v>
      </c>
      <c r="P47" s="164">
        <f>O47</f>
        <v>1191978</v>
      </c>
      <c r="Q47" s="313"/>
    </row>
    <row r="48" spans="1:17" s="44" customFormat="1" ht="27.75" customHeight="1">
      <c r="A48" s="123" t="s">
        <v>93</v>
      </c>
      <c r="B48" s="132"/>
      <c r="C48" s="60" t="s">
        <v>795</v>
      </c>
      <c r="D48" s="165">
        <f>D49</f>
        <v>158000</v>
      </c>
      <c r="E48" s="165">
        <f>E49</f>
        <v>0</v>
      </c>
      <c r="F48" s="165">
        <f>F49</f>
        <v>0</v>
      </c>
      <c r="G48" s="165">
        <f>G49</f>
        <v>158000</v>
      </c>
      <c r="H48" s="165">
        <f aca="true" t="shared" si="11" ref="H48:Q48">H49</f>
        <v>158000</v>
      </c>
      <c r="I48" s="165">
        <f t="shared" si="11"/>
        <v>0</v>
      </c>
      <c r="J48" s="165">
        <f t="shared" si="11"/>
        <v>158000</v>
      </c>
      <c r="K48" s="165">
        <f t="shared" si="11"/>
        <v>0</v>
      </c>
      <c r="L48" s="165">
        <f t="shared" si="11"/>
        <v>0</v>
      </c>
      <c r="M48" s="165">
        <f t="shared" si="11"/>
        <v>0</v>
      </c>
      <c r="N48" s="165">
        <f t="shared" si="11"/>
        <v>0</v>
      </c>
      <c r="O48" s="165">
        <f t="shared" si="11"/>
        <v>0</v>
      </c>
      <c r="P48" s="165">
        <f t="shared" si="11"/>
        <v>0</v>
      </c>
      <c r="Q48" s="166">
        <f t="shared" si="11"/>
        <v>0</v>
      </c>
    </row>
    <row r="49" spans="1:17" s="44" customFormat="1" ht="24" customHeight="1">
      <c r="A49" s="125" t="s">
        <v>104</v>
      </c>
      <c r="B49" s="126"/>
      <c r="C49" s="79" t="s">
        <v>105</v>
      </c>
      <c r="D49" s="161">
        <f aca="true" t="shared" si="12" ref="D49:Q49">SUM(D50:D56)</f>
        <v>158000</v>
      </c>
      <c r="E49" s="161">
        <f t="shared" si="12"/>
        <v>0</v>
      </c>
      <c r="F49" s="161">
        <f t="shared" si="12"/>
        <v>0</v>
      </c>
      <c r="G49" s="161">
        <f t="shared" si="12"/>
        <v>158000</v>
      </c>
      <c r="H49" s="161">
        <f t="shared" si="12"/>
        <v>158000</v>
      </c>
      <c r="I49" s="161">
        <f t="shared" si="12"/>
        <v>0</v>
      </c>
      <c r="J49" s="161">
        <f t="shared" si="12"/>
        <v>158000</v>
      </c>
      <c r="K49" s="161">
        <f t="shared" si="12"/>
        <v>0</v>
      </c>
      <c r="L49" s="161">
        <f t="shared" si="12"/>
        <v>0</v>
      </c>
      <c r="M49" s="161">
        <f t="shared" si="12"/>
        <v>0</v>
      </c>
      <c r="N49" s="161">
        <f t="shared" si="12"/>
        <v>0</v>
      </c>
      <c r="O49" s="161">
        <f t="shared" si="12"/>
        <v>0</v>
      </c>
      <c r="P49" s="161">
        <f t="shared" si="12"/>
        <v>0</v>
      </c>
      <c r="Q49" s="162">
        <f t="shared" si="12"/>
        <v>0</v>
      </c>
    </row>
    <row r="50" spans="1:17" s="44" customFormat="1" ht="14.25" customHeight="1">
      <c r="A50" s="129"/>
      <c r="B50" s="130" t="s">
        <v>64</v>
      </c>
      <c r="C50" s="32" t="s">
        <v>65</v>
      </c>
      <c r="D50" s="172">
        <v>5000</v>
      </c>
      <c r="E50" s="172"/>
      <c r="F50" s="172"/>
      <c r="G50" s="167">
        <f>D50+E50-F50</f>
        <v>5000</v>
      </c>
      <c r="H50" s="172">
        <f>G50</f>
        <v>5000</v>
      </c>
      <c r="I50" s="170"/>
      <c r="J50" s="172">
        <f>H50</f>
        <v>5000</v>
      </c>
      <c r="K50" s="170"/>
      <c r="L50" s="170"/>
      <c r="M50" s="170"/>
      <c r="N50" s="170"/>
      <c r="O50" s="170"/>
      <c r="P50" s="170"/>
      <c r="Q50" s="314"/>
    </row>
    <row r="51" spans="1:17" s="44" customFormat="1" ht="14.25" customHeight="1">
      <c r="A51" s="128"/>
      <c r="B51" s="36" t="s">
        <v>66</v>
      </c>
      <c r="C51" s="32" t="s">
        <v>159</v>
      </c>
      <c r="D51" s="95">
        <v>3000</v>
      </c>
      <c r="E51" s="95"/>
      <c r="F51" s="95"/>
      <c r="G51" s="167">
        <f aca="true" t="shared" si="13" ref="G51:G56">D51+E51-F51</f>
        <v>3000</v>
      </c>
      <c r="H51" s="172">
        <f aca="true" t="shared" si="14" ref="H51:H56">G51</f>
        <v>3000</v>
      </c>
      <c r="I51" s="95"/>
      <c r="J51" s="172">
        <f aca="true" t="shared" si="15" ref="J51:J56">H51</f>
        <v>3000</v>
      </c>
      <c r="K51" s="164">
        <v>0</v>
      </c>
      <c r="L51" s="164"/>
      <c r="M51" s="164"/>
      <c r="N51" s="167"/>
      <c r="O51" s="321"/>
      <c r="P51" s="321"/>
      <c r="Q51" s="262"/>
    </row>
    <row r="52" spans="1:17" s="44" customFormat="1" ht="14.25" customHeight="1">
      <c r="A52" s="127"/>
      <c r="B52" s="36" t="s">
        <v>69</v>
      </c>
      <c r="C52" s="32" t="s">
        <v>161</v>
      </c>
      <c r="D52" s="95">
        <v>80000</v>
      </c>
      <c r="E52" s="95"/>
      <c r="F52" s="95"/>
      <c r="G52" s="167">
        <f t="shared" si="13"/>
        <v>80000</v>
      </c>
      <c r="H52" s="172">
        <f t="shared" si="14"/>
        <v>80000</v>
      </c>
      <c r="I52" s="95"/>
      <c r="J52" s="172">
        <f t="shared" si="15"/>
        <v>80000</v>
      </c>
      <c r="K52" s="164">
        <v>0</v>
      </c>
      <c r="L52" s="164"/>
      <c r="M52" s="164"/>
      <c r="N52" s="167"/>
      <c r="O52" s="321"/>
      <c r="P52" s="321"/>
      <c r="Q52" s="262"/>
    </row>
    <row r="53" spans="1:17" s="44" customFormat="1" ht="13.5" customHeight="1">
      <c r="A53" s="127"/>
      <c r="B53" s="36" t="s">
        <v>73</v>
      </c>
      <c r="C53" s="32" t="s">
        <v>74</v>
      </c>
      <c r="D53" s="95">
        <v>20000</v>
      </c>
      <c r="E53" s="95"/>
      <c r="F53" s="95"/>
      <c r="G53" s="167">
        <f t="shared" si="13"/>
        <v>20000</v>
      </c>
      <c r="H53" s="172">
        <f t="shared" si="14"/>
        <v>20000</v>
      </c>
      <c r="I53" s="95"/>
      <c r="J53" s="172">
        <f t="shared" si="15"/>
        <v>20000</v>
      </c>
      <c r="K53" s="164">
        <v>0</v>
      </c>
      <c r="L53" s="164"/>
      <c r="M53" s="164"/>
      <c r="N53" s="167"/>
      <c r="O53" s="321"/>
      <c r="P53" s="321"/>
      <c r="Q53" s="262"/>
    </row>
    <row r="54" spans="1:17" s="44" customFormat="1" ht="13.5" customHeight="1">
      <c r="A54" s="127"/>
      <c r="B54" s="36" t="s">
        <v>89</v>
      </c>
      <c r="C54" s="32" t="s">
        <v>90</v>
      </c>
      <c r="D54" s="95">
        <v>23000</v>
      </c>
      <c r="E54" s="95"/>
      <c r="F54" s="95"/>
      <c r="G54" s="167">
        <f t="shared" si="13"/>
        <v>23000</v>
      </c>
      <c r="H54" s="172">
        <f t="shared" si="14"/>
        <v>23000</v>
      </c>
      <c r="I54" s="95"/>
      <c r="J54" s="172">
        <f t="shared" si="15"/>
        <v>23000</v>
      </c>
      <c r="K54" s="164"/>
      <c r="L54" s="164"/>
      <c r="M54" s="164"/>
      <c r="N54" s="167"/>
      <c r="O54" s="321"/>
      <c r="P54" s="321"/>
      <c r="Q54" s="262"/>
    </row>
    <row r="55" spans="1:17" s="44" customFormat="1" ht="14.25" customHeight="1">
      <c r="A55" s="127"/>
      <c r="B55" s="36" t="s">
        <v>140</v>
      </c>
      <c r="C55" s="32" t="s">
        <v>149</v>
      </c>
      <c r="D55" s="95">
        <v>7000</v>
      </c>
      <c r="E55" s="95"/>
      <c r="F55" s="95"/>
      <c r="G55" s="167">
        <f t="shared" si="13"/>
        <v>7000</v>
      </c>
      <c r="H55" s="172">
        <f t="shared" si="14"/>
        <v>7000</v>
      </c>
      <c r="I55" s="95"/>
      <c r="J55" s="172">
        <f t="shared" si="15"/>
        <v>7000</v>
      </c>
      <c r="K55" s="164">
        <v>0</v>
      </c>
      <c r="L55" s="164"/>
      <c r="M55" s="164"/>
      <c r="N55" s="167"/>
      <c r="O55" s="321"/>
      <c r="P55" s="321"/>
      <c r="Q55" s="262"/>
    </row>
    <row r="56" spans="1:17" s="44" customFormat="1" ht="15" customHeight="1">
      <c r="A56" s="127"/>
      <c r="B56" s="36" t="s">
        <v>164</v>
      </c>
      <c r="C56" s="32" t="s">
        <v>444</v>
      </c>
      <c r="D56" s="95">
        <v>20000</v>
      </c>
      <c r="E56" s="95"/>
      <c r="F56" s="95"/>
      <c r="G56" s="167">
        <f t="shared" si="13"/>
        <v>20000</v>
      </c>
      <c r="H56" s="172">
        <f t="shared" si="14"/>
        <v>20000</v>
      </c>
      <c r="I56" s="95"/>
      <c r="J56" s="172">
        <f t="shared" si="15"/>
        <v>20000</v>
      </c>
      <c r="K56" s="164">
        <v>0</v>
      </c>
      <c r="L56" s="164"/>
      <c r="M56" s="164"/>
      <c r="N56" s="167"/>
      <c r="O56" s="321"/>
      <c r="P56" s="321"/>
      <c r="Q56" s="262"/>
    </row>
    <row r="57" spans="1:17" s="44" customFormat="1" ht="15" customHeight="1">
      <c r="A57" s="123" t="s">
        <v>106</v>
      </c>
      <c r="B57" s="132"/>
      <c r="C57" s="60" t="s">
        <v>107</v>
      </c>
      <c r="D57" s="165">
        <f>D58+D60+D62</f>
        <v>309044</v>
      </c>
      <c r="E57" s="165">
        <f>E58+E60+E62</f>
        <v>3000</v>
      </c>
      <c r="F57" s="165">
        <f>F58+F60+F62</f>
        <v>0</v>
      </c>
      <c r="G57" s="165">
        <f>G58+G60+G62</f>
        <v>312044</v>
      </c>
      <c r="H57" s="165">
        <f aca="true" t="shared" si="16" ref="H57:Q57">H58+H60+H62</f>
        <v>312044</v>
      </c>
      <c r="I57" s="165">
        <f t="shared" si="16"/>
        <v>240903</v>
      </c>
      <c r="J57" s="165">
        <f t="shared" si="16"/>
        <v>71141</v>
      </c>
      <c r="K57" s="165">
        <f t="shared" si="16"/>
        <v>0</v>
      </c>
      <c r="L57" s="165">
        <f t="shared" si="16"/>
        <v>0</v>
      </c>
      <c r="M57" s="165">
        <f t="shared" si="16"/>
        <v>0</v>
      </c>
      <c r="N57" s="165">
        <f t="shared" si="16"/>
        <v>0</v>
      </c>
      <c r="O57" s="165">
        <f t="shared" si="16"/>
        <v>0</v>
      </c>
      <c r="P57" s="165">
        <f t="shared" si="16"/>
        <v>0</v>
      </c>
      <c r="Q57" s="166">
        <f t="shared" si="16"/>
        <v>0</v>
      </c>
    </row>
    <row r="58" spans="1:17" s="44" customFormat="1" ht="24" customHeight="1">
      <c r="A58" s="125" t="s">
        <v>108</v>
      </c>
      <c r="B58" s="121"/>
      <c r="C58" s="79" t="s">
        <v>109</v>
      </c>
      <c r="D58" s="161">
        <f>D59</f>
        <v>41000</v>
      </c>
      <c r="E58" s="161">
        <f>E59</f>
        <v>3000</v>
      </c>
      <c r="F58" s="161">
        <f>F59</f>
        <v>0</v>
      </c>
      <c r="G58" s="161">
        <f>G59</f>
        <v>44000</v>
      </c>
      <c r="H58" s="161">
        <f>H59</f>
        <v>44000</v>
      </c>
      <c r="I58" s="161">
        <f aca="true" t="shared" si="17" ref="I58:Q58">I59</f>
        <v>0</v>
      </c>
      <c r="J58" s="161">
        <f t="shared" si="17"/>
        <v>44000</v>
      </c>
      <c r="K58" s="161">
        <f t="shared" si="17"/>
        <v>0</v>
      </c>
      <c r="L58" s="161">
        <f t="shared" si="17"/>
        <v>0</v>
      </c>
      <c r="M58" s="161">
        <f t="shared" si="17"/>
        <v>0</v>
      </c>
      <c r="N58" s="161">
        <f t="shared" si="17"/>
        <v>0</v>
      </c>
      <c r="O58" s="161">
        <f t="shared" si="17"/>
        <v>0</v>
      </c>
      <c r="P58" s="161">
        <f t="shared" si="17"/>
        <v>0</v>
      </c>
      <c r="Q58" s="162">
        <f t="shared" si="17"/>
        <v>0</v>
      </c>
    </row>
    <row r="59" spans="1:17" s="44" customFormat="1" ht="16.5" customHeight="1">
      <c r="A59" s="127"/>
      <c r="B59" s="36" t="s">
        <v>69</v>
      </c>
      <c r="C59" s="32" t="s">
        <v>161</v>
      </c>
      <c r="D59" s="95">
        <v>41000</v>
      </c>
      <c r="E59" s="95">
        <v>3000</v>
      </c>
      <c r="F59" s="95"/>
      <c r="G59" s="167">
        <f>D59+E59-F59</f>
        <v>44000</v>
      </c>
      <c r="H59" s="172">
        <f>G59</f>
        <v>44000</v>
      </c>
      <c r="I59" s="95"/>
      <c r="J59" s="163">
        <f>H59</f>
        <v>44000</v>
      </c>
      <c r="K59" s="163">
        <v>0</v>
      </c>
      <c r="L59" s="163"/>
      <c r="M59" s="163"/>
      <c r="N59" s="167"/>
      <c r="O59" s="321"/>
      <c r="P59" s="321"/>
      <c r="Q59" s="262"/>
    </row>
    <row r="60" spans="1:17" s="44" customFormat="1" ht="21.75" customHeight="1">
      <c r="A60" s="125" t="s">
        <v>110</v>
      </c>
      <c r="B60" s="121"/>
      <c r="C60" s="79" t="s">
        <v>796</v>
      </c>
      <c r="D60" s="161">
        <f>D61</f>
        <v>11000</v>
      </c>
      <c r="E60" s="161">
        <f>E61</f>
        <v>0</v>
      </c>
      <c r="F60" s="161">
        <f>F61</f>
        <v>0</v>
      </c>
      <c r="G60" s="161">
        <f>G61</f>
        <v>11000</v>
      </c>
      <c r="H60" s="161">
        <f aca="true" t="shared" si="18" ref="H60:Q60">H61</f>
        <v>11000</v>
      </c>
      <c r="I60" s="161">
        <f t="shared" si="18"/>
        <v>0</v>
      </c>
      <c r="J60" s="161">
        <f t="shared" si="18"/>
        <v>11000</v>
      </c>
      <c r="K60" s="161">
        <f t="shared" si="18"/>
        <v>0</v>
      </c>
      <c r="L60" s="161">
        <f t="shared" si="18"/>
        <v>0</v>
      </c>
      <c r="M60" s="161">
        <f t="shared" si="18"/>
        <v>0</v>
      </c>
      <c r="N60" s="161">
        <f t="shared" si="18"/>
        <v>0</v>
      </c>
      <c r="O60" s="161">
        <f t="shared" si="18"/>
        <v>0</v>
      </c>
      <c r="P60" s="161">
        <f t="shared" si="18"/>
        <v>0</v>
      </c>
      <c r="Q60" s="162">
        <f t="shared" si="18"/>
        <v>0</v>
      </c>
    </row>
    <row r="61" spans="1:17" s="44" customFormat="1" ht="16.5" customHeight="1">
      <c r="A61" s="127"/>
      <c r="B61" s="36" t="s">
        <v>69</v>
      </c>
      <c r="C61" s="32" t="s">
        <v>161</v>
      </c>
      <c r="D61" s="95">
        <v>11000</v>
      </c>
      <c r="E61" s="95"/>
      <c r="F61" s="95"/>
      <c r="G61" s="167">
        <f>D61+E61-F61</f>
        <v>11000</v>
      </c>
      <c r="H61" s="95">
        <f>G61</f>
        <v>11000</v>
      </c>
      <c r="I61" s="95"/>
      <c r="J61" s="163">
        <f>H61</f>
        <v>11000</v>
      </c>
      <c r="K61" s="164">
        <v>0</v>
      </c>
      <c r="L61" s="164"/>
      <c r="M61" s="164"/>
      <c r="N61" s="167"/>
      <c r="O61" s="321"/>
      <c r="P61" s="321"/>
      <c r="Q61" s="262"/>
    </row>
    <row r="62" spans="1:17" s="44" customFormat="1" ht="15.75" customHeight="1">
      <c r="A62" s="125" t="s">
        <v>112</v>
      </c>
      <c r="B62" s="121"/>
      <c r="C62" s="79" t="s">
        <v>113</v>
      </c>
      <c r="D62" s="161">
        <f>SUM(D63:D83)</f>
        <v>257044</v>
      </c>
      <c r="E62" s="161">
        <f>SUM(E63:E83)</f>
        <v>0</v>
      </c>
      <c r="F62" s="161">
        <f>SUM(F63:F83)</f>
        <v>0</v>
      </c>
      <c r="G62" s="161">
        <f>SUM(G63:G83)</f>
        <v>257044</v>
      </c>
      <c r="H62" s="161">
        <f aca="true" t="shared" si="19" ref="H62:Q62">SUM(H63:H83)</f>
        <v>257044</v>
      </c>
      <c r="I62" s="161">
        <f t="shared" si="19"/>
        <v>240903</v>
      </c>
      <c r="J62" s="161">
        <f t="shared" si="19"/>
        <v>16141</v>
      </c>
      <c r="K62" s="161">
        <f t="shared" si="19"/>
        <v>0</v>
      </c>
      <c r="L62" s="161">
        <f t="shared" si="19"/>
        <v>0</v>
      </c>
      <c r="M62" s="161">
        <f t="shared" si="19"/>
        <v>0</v>
      </c>
      <c r="N62" s="161">
        <f t="shared" si="19"/>
        <v>0</v>
      </c>
      <c r="O62" s="161">
        <f t="shared" si="19"/>
        <v>0</v>
      </c>
      <c r="P62" s="161">
        <f t="shared" si="19"/>
        <v>0</v>
      </c>
      <c r="Q62" s="162">
        <f t="shared" si="19"/>
        <v>0</v>
      </c>
    </row>
    <row r="63" spans="1:17" s="44" customFormat="1" ht="12" customHeight="1">
      <c r="A63" s="127"/>
      <c r="B63" s="36" t="s">
        <v>56</v>
      </c>
      <c r="C63" s="32" t="s">
        <v>801</v>
      </c>
      <c r="D63" s="95">
        <v>72360</v>
      </c>
      <c r="E63" s="95"/>
      <c r="F63" s="95"/>
      <c r="G63" s="167">
        <f>D63+E63-F63</f>
        <v>72360</v>
      </c>
      <c r="H63" s="95">
        <f>G63</f>
        <v>72360</v>
      </c>
      <c r="I63" s="95">
        <f>H63</f>
        <v>72360</v>
      </c>
      <c r="J63" s="163">
        <v>0</v>
      </c>
      <c r="K63" s="164">
        <v>0</v>
      </c>
      <c r="L63" s="164"/>
      <c r="M63" s="164"/>
      <c r="N63" s="167"/>
      <c r="O63" s="321"/>
      <c r="P63" s="321"/>
      <c r="Q63" s="262"/>
    </row>
    <row r="64" spans="1:17" s="44" customFormat="1" ht="22.5" customHeight="1">
      <c r="A64" s="127"/>
      <c r="B64" s="36" t="s">
        <v>58</v>
      </c>
      <c r="C64" s="32" t="s">
        <v>802</v>
      </c>
      <c r="D64" s="95">
        <v>117300</v>
      </c>
      <c r="E64" s="95"/>
      <c r="F64" s="95"/>
      <c r="G64" s="167">
        <f aca="true" t="shared" si="20" ref="G64:G83">D64+E64-F64</f>
        <v>117300</v>
      </c>
      <c r="H64" s="95">
        <f aca="true" t="shared" si="21" ref="H64:H83">G64</f>
        <v>117300</v>
      </c>
      <c r="I64" s="95">
        <f>H64</f>
        <v>117300</v>
      </c>
      <c r="J64" s="163">
        <v>0</v>
      </c>
      <c r="K64" s="164">
        <v>0</v>
      </c>
      <c r="L64" s="164"/>
      <c r="M64" s="164"/>
      <c r="N64" s="167"/>
      <c r="O64" s="321"/>
      <c r="P64" s="321"/>
      <c r="Q64" s="262"/>
    </row>
    <row r="65" spans="1:17" s="44" customFormat="1" ht="14.25" customHeight="1">
      <c r="A65" s="127"/>
      <c r="B65" s="36" t="s">
        <v>60</v>
      </c>
      <c r="C65" s="32" t="s">
        <v>388</v>
      </c>
      <c r="D65" s="95">
        <v>14712</v>
      </c>
      <c r="E65" s="95"/>
      <c r="F65" s="95"/>
      <c r="G65" s="167">
        <f t="shared" si="20"/>
        <v>14712</v>
      </c>
      <c r="H65" s="95">
        <f t="shared" si="21"/>
        <v>14712</v>
      </c>
      <c r="I65" s="95">
        <f>H65</f>
        <v>14712</v>
      </c>
      <c r="J65" s="163">
        <v>0</v>
      </c>
      <c r="K65" s="164">
        <v>0</v>
      </c>
      <c r="L65" s="164"/>
      <c r="M65" s="164"/>
      <c r="N65" s="167"/>
      <c r="O65" s="321"/>
      <c r="P65" s="321"/>
      <c r="Q65" s="262"/>
    </row>
    <row r="66" spans="1:17" s="44" customFormat="1" ht="15" customHeight="1">
      <c r="A66" s="127"/>
      <c r="B66" s="131" t="s">
        <v>114</v>
      </c>
      <c r="C66" s="32" t="s">
        <v>708</v>
      </c>
      <c r="D66" s="95">
        <v>31659</v>
      </c>
      <c r="E66" s="95"/>
      <c r="F66" s="95"/>
      <c r="G66" s="167">
        <f t="shared" si="20"/>
        <v>31659</v>
      </c>
      <c r="H66" s="95">
        <f t="shared" si="21"/>
        <v>31659</v>
      </c>
      <c r="I66" s="95">
        <f>H66</f>
        <v>31659</v>
      </c>
      <c r="J66" s="163"/>
      <c r="K66" s="164">
        <v>0</v>
      </c>
      <c r="L66" s="164"/>
      <c r="M66" s="164"/>
      <c r="N66" s="167"/>
      <c r="O66" s="321"/>
      <c r="P66" s="321"/>
      <c r="Q66" s="262"/>
    </row>
    <row r="67" spans="1:17" s="44" customFormat="1" ht="14.25" customHeight="1">
      <c r="A67" s="127"/>
      <c r="B67" s="131" t="s">
        <v>62</v>
      </c>
      <c r="C67" s="32" t="s">
        <v>15</v>
      </c>
      <c r="D67" s="95">
        <v>4872</v>
      </c>
      <c r="E67" s="95"/>
      <c r="F67" s="95"/>
      <c r="G67" s="167">
        <f t="shared" si="20"/>
        <v>4872</v>
      </c>
      <c r="H67" s="95">
        <f t="shared" si="21"/>
        <v>4872</v>
      </c>
      <c r="I67" s="95">
        <f>H67</f>
        <v>4872</v>
      </c>
      <c r="J67" s="163"/>
      <c r="K67" s="164">
        <v>0</v>
      </c>
      <c r="L67" s="164"/>
      <c r="M67" s="164"/>
      <c r="N67" s="167"/>
      <c r="O67" s="321"/>
      <c r="P67" s="321"/>
      <c r="Q67" s="262"/>
    </row>
    <row r="68" spans="1:17" s="44" customFormat="1" ht="13.5" customHeight="1">
      <c r="A68" s="127"/>
      <c r="B68" s="36" t="s">
        <v>64</v>
      </c>
      <c r="C68" s="32" t="s">
        <v>65</v>
      </c>
      <c r="D68" s="95">
        <v>1600</v>
      </c>
      <c r="E68" s="95"/>
      <c r="F68" s="95"/>
      <c r="G68" s="167">
        <f t="shared" si="20"/>
        <v>1600</v>
      </c>
      <c r="H68" s="95">
        <f t="shared" si="21"/>
        <v>1600</v>
      </c>
      <c r="I68" s="95"/>
      <c r="J68" s="163">
        <f>H68</f>
        <v>1600</v>
      </c>
      <c r="K68" s="164">
        <v>0</v>
      </c>
      <c r="L68" s="164"/>
      <c r="M68" s="164"/>
      <c r="N68" s="167"/>
      <c r="O68" s="321"/>
      <c r="P68" s="321"/>
      <c r="Q68" s="262"/>
    </row>
    <row r="69" spans="1:17" s="44" customFormat="1" ht="13.5" customHeight="1">
      <c r="A69" s="127"/>
      <c r="B69" s="36" t="s">
        <v>66</v>
      </c>
      <c r="C69" s="32" t="s">
        <v>159</v>
      </c>
      <c r="D69" s="95">
        <v>1990</v>
      </c>
      <c r="E69" s="95"/>
      <c r="F69" s="95"/>
      <c r="G69" s="167">
        <f t="shared" si="20"/>
        <v>1990</v>
      </c>
      <c r="H69" s="95">
        <f t="shared" si="21"/>
        <v>1990</v>
      </c>
      <c r="I69" s="95"/>
      <c r="J69" s="163">
        <f aca="true" t="shared" si="22" ref="J69:J83">H69</f>
        <v>1990</v>
      </c>
      <c r="K69" s="164"/>
      <c r="L69" s="164"/>
      <c r="M69" s="164"/>
      <c r="N69" s="167"/>
      <c r="O69" s="321"/>
      <c r="P69" s="321"/>
      <c r="Q69" s="262"/>
    </row>
    <row r="70" spans="1:17" s="44" customFormat="1" ht="13.5" customHeight="1">
      <c r="A70" s="127"/>
      <c r="B70" s="36" t="s">
        <v>141</v>
      </c>
      <c r="C70" s="32" t="s">
        <v>147</v>
      </c>
      <c r="D70" s="95">
        <v>50</v>
      </c>
      <c r="E70" s="95"/>
      <c r="F70" s="95"/>
      <c r="G70" s="167">
        <f t="shared" si="20"/>
        <v>50</v>
      </c>
      <c r="H70" s="95">
        <f t="shared" si="21"/>
        <v>50</v>
      </c>
      <c r="I70" s="95"/>
      <c r="J70" s="163">
        <f t="shared" si="22"/>
        <v>50</v>
      </c>
      <c r="K70" s="164"/>
      <c r="L70" s="164"/>
      <c r="M70" s="164"/>
      <c r="N70" s="167"/>
      <c r="O70" s="321"/>
      <c r="P70" s="321"/>
      <c r="Q70" s="262"/>
    </row>
    <row r="71" spans="1:17" s="44" customFormat="1" ht="12.75" customHeight="1">
      <c r="A71" s="127"/>
      <c r="B71" s="36" t="s">
        <v>69</v>
      </c>
      <c r="C71" s="32" t="s">
        <v>161</v>
      </c>
      <c r="D71" s="95">
        <v>2000</v>
      </c>
      <c r="E71" s="95"/>
      <c r="F71" s="95"/>
      <c r="G71" s="167">
        <f t="shared" si="20"/>
        <v>2000</v>
      </c>
      <c r="H71" s="95">
        <f t="shared" si="21"/>
        <v>2000</v>
      </c>
      <c r="I71" s="95"/>
      <c r="J71" s="163">
        <f t="shared" si="22"/>
        <v>2000</v>
      </c>
      <c r="K71" s="164">
        <v>0</v>
      </c>
      <c r="L71" s="164"/>
      <c r="M71" s="164"/>
      <c r="N71" s="167"/>
      <c r="O71" s="321"/>
      <c r="P71" s="321"/>
      <c r="Q71" s="262"/>
    </row>
    <row r="72" spans="1:17" s="44" customFormat="1" ht="12.75" customHeight="1">
      <c r="A72" s="127"/>
      <c r="B72" s="36" t="s">
        <v>567</v>
      </c>
      <c r="C72" s="32" t="s">
        <v>568</v>
      </c>
      <c r="D72" s="95">
        <v>0</v>
      </c>
      <c r="E72" s="95"/>
      <c r="F72" s="95"/>
      <c r="G72" s="167">
        <f t="shared" si="20"/>
        <v>0</v>
      </c>
      <c r="H72" s="95">
        <f t="shared" si="21"/>
        <v>0</v>
      </c>
      <c r="I72" s="95"/>
      <c r="J72" s="163">
        <f t="shared" si="22"/>
        <v>0</v>
      </c>
      <c r="K72" s="164"/>
      <c r="L72" s="164"/>
      <c r="M72" s="164"/>
      <c r="N72" s="167"/>
      <c r="O72" s="321"/>
      <c r="P72" s="321"/>
      <c r="Q72" s="262"/>
    </row>
    <row r="73" spans="1:17" s="44" customFormat="1" ht="12.75" customHeight="1">
      <c r="A73" s="127"/>
      <c r="B73" s="36" t="s">
        <v>308</v>
      </c>
      <c r="C73" s="32" t="s">
        <v>310</v>
      </c>
      <c r="D73" s="95">
        <v>500</v>
      </c>
      <c r="E73" s="95"/>
      <c r="F73" s="95"/>
      <c r="G73" s="167">
        <f t="shared" si="20"/>
        <v>500</v>
      </c>
      <c r="H73" s="95">
        <f t="shared" si="21"/>
        <v>500</v>
      </c>
      <c r="I73" s="95"/>
      <c r="J73" s="163">
        <f t="shared" si="22"/>
        <v>500</v>
      </c>
      <c r="K73" s="164"/>
      <c r="L73" s="164"/>
      <c r="M73" s="164"/>
      <c r="N73" s="167"/>
      <c r="O73" s="321"/>
      <c r="P73" s="321"/>
      <c r="Q73" s="262"/>
    </row>
    <row r="74" spans="1:17" s="44" customFormat="1" ht="12.75" customHeight="1">
      <c r="A74" s="127"/>
      <c r="B74" s="36" t="s">
        <v>295</v>
      </c>
      <c r="C74" s="32" t="s">
        <v>299</v>
      </c>
      <c r="D74" s="95">
        <v>1300</v>
      </c>
      <c r="E74" s="95"/>
      <c r="F74" s="95"/>
      <c r="G74" s="167">
        <f t="shared" si="20"/>
        <v>1300</v>
      </c>
      <c r="H74" s="95">
        <f t="shared" si="21"/>
        <v>1300</v>
      </c>
      <c r="I74" s="95"/>
      <c r="J74" s="163">
        <f t="shared" si="22"/>
        <v>1300</v>
      </c>
      <c r="K74" s="164"/>
      <c r="L74" s="164"/>
      <c r="M74" s="164"/>
      <c r="N74" s="167"/>
      <c r="O74" s="321"/>
      <c r="P74" s="321"/>
      <c r="Q74" s="262"/>
    </row>
    <row r="75" spans="1:17" s="44" customFormat="1" ht="12.75" customHeight="1">
      <c r="A75" s="127"/>
      <c r="B75" s="36" t="s">
        <v>871</v>
      </c>
      <c r="C75" s="32" t="s">
        <v>872</v>
      </c>
      <c r="D75" s="95">
        <v>50</v>
      </c>
      <c r="E75" s="95"/>
      <c r="F75" s="95"/>
      <c r="G75" s="167">
        <f t="shared" si="20"/>
        <v>50</v>
      </c>
      <c r="H75" s="95">
        <f t="shared" si="21"/>
        <v>50</v>
      </c>
      <c r="I75" s="95"/>
      <c r="J75" s="163">
        <f t="shared" si="22"/>
        <v>50</v>
      </c>
      <c r="K75" s="164"/>
      <c r="L75" s="164"/>
      <c r="M75" s="164"/>
      <c r="N75" s="167"/>
      <c r="O75" s="321"/>
      <c r="P75" s="321"/>
      <c r="Q75" s="262"/>
    </row>
    <row r="76" spans="1:17" s="44" customFormat="1" ht="12.75" customHeight="1">
      <c r="A76" s="127"/>
      <c r="B76" s="36" t="s">
        <v>314</v>
      </c>
      <c r="C76" s="32" t="s">
        <v>315</v>
      </c>
      <c r="D76" s="95">
        <v>2970</v>
      </c>
      <c r="E76" s="95"/>
      <c r="F76" s="95"/>
      <c r="G76" s="167">
        <f t="shared" si="20"/>
        <v>2970</v>
      </c>
      <c r="H76" s="95">
        <f t="shared" si="21"/>
        <v>2970</v>
      </c>
      <c r="I76" s="95"/>
      <c r="J76" s="163">
        <f t="shared" si="22"/>
        <v>2970</v>
      </c>
      <c r="K76" s="164"/>
      <c r="L76" s="164"/>
      <c r="M76" s="164"/>
      <c r="N76" s="167"/>
      <c r="O76" s="321"/>
      <c r="P76" s="321"/>
      <c r="Q76" s="262"/>
    </row>
    <row r="77" spans="1:17" s="44" customFormat="1" ht="13.5" customHeight="1">
      <c r="A77" s="127"/>
      <c r="B77" s="36" t="s">
        <v>71</v>
      </c>
      <c r="C77" s="32" t="s">
        <v>72</v>
      </c>
      <c r="D77" s="95">
        <v>50</v>
      </c>
      <c r="E77" s="95"/>
      <c r="F77" s="95"/>
      <c r="G77" s="167">
        <f t="shared" si="20"/>
        <v>50</v>
      </c>
      <c r="H77" s="95">
        <f t="shared" si="21"/>
        <v>50</v>
      </c>
      <c r="I77" s="95"/>
      <c r="J77" s="163">
        <f t="shared" si="22"/>
        <v>50</v>
      </c>
      <c r="K77" s="164">
        <v>0</v>
      </c>
      <c r="L77" s="164"/>
      <c r="M77" s="164"/>
      <c r="N77" s="167"/>
      <c r="O77" s="321"/>
      <c r="P77" s="321"/>
      <c r="Q77" s="262"/>
    </row>
    <row r="78" spans="1:17" s="44" customFormat="1" ht="13.5" customHeight="1">
      <c r="A78" s="127"/>
      <c r="B78" s="36" t="s">
        <v>73</v>
      </c>
      <c r="C78" s="32" t="s">
        <v>74</v>
      </c>
      <c r="D78" s="95">
        <v>1201</v>
      </c>
      <c r="E78" s="95"/>
      <c r="F78" s="95"/>
      <c r="G78" s="167">
        <f t="shared" si="20"/>
        <v>1201</v>
      </c>
      <c r="H78" s="95">
        <f t="shared" si="21"/>
        <v>1201</v>
      </c>
      <c r="I78" s="95"/>
      <c r="J78" s="163">
        <f t="shared" si="22"/>
        <v>1201</v>
      </c>
      <c r="K78" s="164">
        <v>0</v>
      </c>
      <c r="L78" s="164"/>
      <c r="M78" s="164"/>
      <c r="N78" s="167"/>
      <c r="O78" s="321"/>
      <c r="P78" s="321"/>
      <c r="Q78" s="262"/>
    </row>
    <row r="79" spans="1:17" s="44" customFormat="1" ht="15" customHeight="1">
      <c r="A79" s="127"/>
      <c r="B79" s="36" t="s">
        <v>75</v>
      </c>
      <c r="C79" s="32" t="s">
        <v>76</v>
      </c>
      <c r="D79" s="95">
        <v>3850</v>
      </c>
      <c r="E79" s="95"/>
      <c r="F79" s="95"/>
      <c r="G79" s="167">
        <f t="shared" si="20"/>
        <v>3850</v>
      </c>
      <c r="H79" s="95">
        <f t="shared" si="21"/>
        <v>3850</v>
      </c>
      <c r="I79" s="95"/>
      <c r="J79" s="163">
        <f t="shared" si="22"/>
        <v>3850</v>
      </c>
      <c r="K79" s="164">
        <v>0</v>
      </c>
      <c r="L79" s="164"/>
      <c r="M79" s="164"/>
      <c r="N79" s="167"/>
      <c r="O79" s="321"/>
      <c r="P79" s="321"/>
      <c r="Q79" s="262"/>
    </row>
    <row r="80" spans="1:17" s="44" customFormat="1" ht="15" customHeight="1">
      <c r="A80" s="127"/>
      <c r="B80" s="36" t="s">
        <v>662</v>
      </c>
      <c r="C80" s="32" t="s">
        <v>661</v>
      </c>
      <c r="D80" s="95">
        <v>100</v>
      </c>
      <c r="E80" s="95"/>
      <c r="F80" s="95"/>
      <c r="G80" s="167">
        <f t="shared" si="20"/>
        <v>100</v>
      </c>
      <c r="H80" s="95">
        <f t="shared" si="21"/>
        <v>100</v>
      </c>
      <c r="I80" s="95"/>
      <c r="J80" s="163">
        <f t="shared" si="22"/>
        <v>100</v>
      </c>
      <c r="K80" s="164"/>
      <c r="L80" s="164"/>
      <c r="M80" s="164"/>
      <c r="N80" s="167"/>
      <c r="O80" s="321"/>
      <c r="P80" s="321"/>
      <c r="Q80" s="262"/>
    </row>
    <row r="81" spans="1:17" s="44" customFormat="1" ht="15" customHeight="1">
      <c r="A81" s="127"/>
      <c r="B81" s="36" t="s">
        <v>296</v>
      </c>
      <c r="C81" s="32" t="s">
        <v>305</v>
      </c>
      <c r="D81" s="95">
        <v>130</v>
      </c>
      <c r="E81" s="95"/>
      <c r="F81" s="95"/>
      <c r="G81" s="167">
        <f t="shared" si="20"/>
        <v>130</v>
      </c>
      <c r="H81" s="95">
        <f t="shared" si="21"/>
        <v>130</v>
      </c>
      <c r="I81" s="95"/>
      <c r="J81" s="163">
        <f t="shared" si="22"/>
        <v>130</v>
      </c>
      <c r="K81" s="164"/>
      <c r="L81" s="164"/>
      <c r="M81" s="164"/>
      <c r="N81" s="167"/>
      <c r="O81" s="321"/>
      <c r="P81" s="321"/>
      <c r="Q81" s="262"/>
    </row>
    <row r="82" spans="1:17" s="44" customFormat="1" ht="15" customHeight="1">
      <c r="A82" s="127"/>
      <c r="B82" s="36" t="s">
        <v>297</v>
      </c>
      <c r="C82" s="32" t="s">
        <v>306</v>
      </c>
      <c r="D82" s="95">
        <v>150</v>
      </c>
      <c r="E82" s="95"/>
      <c r="F82" s="95"/>
      <c r="G82" s="167">
        <f t="shared" si="20"/>
        <v>150</v>
      </c>
      <c r="H82" s="95">
        <f t="shared" si="21"/>
        <v>150</v>
      </c>
      <c r="I82" s="95"/>
      <c r="J82" s="163">
        <f t="shared" si="22"/>
        <v>150</v>
      </c>
      <c r="K82" s="164"/>
      <c r="L82" s="164"/>
      <c r="M82" s="164"/>
      <c r="N82" s="167"/>
      <c r="O82" s="321"/>
      <c r="P82" s="321"/>
      <c r="Q82" s="262"/>
    </row>
    <row r="83" spans="1:17" s="44" customFormat="1" ht="15" customHeight="1">
      <c r="A83" s="127"/>
      <c r="B83" s="36" t="s">
        <v>298</v>
      </c>
      <c r="C83" s="32" t="s">
        <v>307</v>
      </c>
      <c r="D83" s="95">
        <v>200</v>
      </c>
      <c r="E83" s="95"/>
      <c r="F83" s="95"/>
      <c r="G83" s="167">
        <f t="shared" si="20"/>
        <v>200</v>
      </c>
      <c r="H83" s="95">
        <f t="shared" si="21"/>
        <v>200</v>
      </c>
      <c r="I83" s="95"/>
      <c r="J83" s="163">
        <f t="shared" si="22"/>
        <v>200</v>
      </c>
      <c r="K83" s="164"/>
      <c r="L83" s="164"/>
      <c r="M83" s="164"/>
      <c r="N83" s="167"/>
      <c r="O83" s="321"/>
      <c r="P83" s="321"/>
      <c r="Q83" s="262"/>
    </row>
    <row r="84" spans="1:17" s="44" customFormat="1" ht="18" customHeight="1">
      <c r="A84" s="123" t="s">
        <v>115</v>
      </c>
      <c r="B84" s="132"/>
      <c r="C84" s="60" t="s">
        <v>116</v>
      </c>
      <c r="D84" s="165">
        <f aca="true" t="shared" si="23" ref="D84:Q84">D85+D95+D97+D106+D134+D140+D152</f>
        <v>3710204</v>
      </c>
      <c r="E84" s="165">
        <f t="shared" si="23"/>
        <v>6050</v>
      </c>
      <c r="F84" s="165">
        <f t="shared" si="23"/>
        <v>6050</v>
      </c>
      <c r="G84" s="165">
        <f t="shared" si="23"/>
        <v>3710204</v>
      </c>
      <c r="H84" s="165">
        <f t="shared" si="23"/>
        <v>3710204</v>
      </c>
      <c r="I84" s="165">
        <f t="shared" si="23"/>
        <v>2622833</v>
      </c>
      <c r="J84" s="165">
        <f t="shared" si="23"/>
        <v>749556</v>
      </c>
      <c r="K84" s="165">
        <f t="shared" si="23"/>
        <v>9500</v>
      </c>
      <c r="L84" s="165">
        <f t="shared" si="23"/>
        <v>119830</v>
      </c>
      <c r="M84" s="165">
        <f t="shared" si="23"/>
        <v>208485</v>
      </c>
      <c r="N84" s="165">
        <f t="shared" si="23"/>
        <v>0</v>
      </c>
      <c r="O84" s="165">
        <f t="shared" si="23"/>
        <v>0</v>
      </c>
      <c r="P84" s="165">
        <f t="shared" si="23"/>
        <v>0</v>
      </c>
      <c r="Q84" s="166">
        <f t="shared" si="23"/>
        <v>0</v>
      </c>
    </row>
    <row r="85" spans="1:17" s="44" customFormat="1" ht="17.25" customHeight="1">
      <c r="A85" s="125" t="s">
        <v>117</v>
      </c>
      <c r="B85" s="121"/>
      <c r="C85" s="79" t="s">
        <v>118</v>
      </c>
      <c r="D85" s="161">
        <f>SUM(D86:D94)</f>
        <v>103643</v>
      </c>
      <c r="E85" s="161">
        <f>SUM(E86:E94)</f>
        <v>0</v>
      </c>
      <c r="F85" s="161">
        <f>SUM(F86:F94)</f>
        <v>0</v>
      </c>
      <c r="G85" s="161">
        <f>SUM(G86:G94)</f>
        <v>103643</v>
      </c>
      <c r="H85" s="161">
        <f aca="true" t="shared" si="24" ref="H85:Q85">SUM(H86:H94)</f>
        <v>103643</v>
      </c>
      <c r="I85" s="161">
        <f t="shared" si="24"/>
        <v>98920</v>
      </c>
      <c r="J85" s="161">
        <f t="shared" si="24"/>
        <v>4723</v>
      </c>
      <c r="K85" s="161">
        <f t="shared" si="24"/>
        <v>0</v>
      </c>
      <c r="L85" s="161">
        <f t="shared" si="24"/>
        <v>0</v>
      </c>
      <c r="M85" s="161">
        <f t="shared" si="24"/>
        <v>0</v>
      </c>
      <c r="N85" s="161">
        <f t="shared" si="24"/>
        <v>0</v>
      </c>
      <c r="O85" s="161">
        <f t="shared" si="24"/>
        <v>0</v>
      </c>
      <c r="P85" s="161">
        <f t="shared" si="24"/>
        <v>0</v>
      </c>
      <c r="Q85" s="162">
        <f t="shared" si="24"/>
        <v>0</v>
      </c>
    </row>
    <row r="86" spans="1:17" s="44" customFormat="1" ht="14.25" customHeight="1">
      <c r="A86" s="127"/>
      <c r="B86" s="36" t="s">
        <v>56</v>
      </c>
      <c r="C86" s="32" t="s">
        <v>57</v>
      </c>
      <c r="D86" s="95">
        <v>76700</v>
      </c>
      <c r="E86" s="95"/>
      <c r="F86" s="95"/>
      <c r="G86" s="167">
        <f>D86+E86-F86</f>
        <v>76700</v>
      </c>
      <c r="H86" s="95">
        <f>G86</f>
        <v>76700</v>
      </c>
      <c r="I86" s="95">
        <f>D86</f>
        <v>76700</v>
      </c>
      <c r="J86" s="163"/>
      <c r="K86" s="164">
        <v>0</v>
      </c>
      <c r="L86" s="164"/>
      <c r="M86" s="164"/>
      <c r="N86" s="167"/>
      <c r="O86" s="321"/>
      <c r="P86" s="321"/>
      <c r="Q86" s="262"/>
    </row>
    <row r="87" spans="1:17" s="44" customFormat="1" ht="15.75" customHeight="1">
      <c r="A87" s="127"/>
      <c r="B87" s="36" t="s">
        <v>60</v>
      </c>
      <c r="C87" s="32" t="s">
        <v>61</v>
      </c>
      <c r="D87" s="95">
        <v>8760</v>
      </c>
      <c r="E87" s="95"/>
      <c r="F87" s="95"/>
      <c r="G87" s="167">
        <f aca="true" t="shared" si="25" ref="G87:G94">D87+E87-F87</f>
        <v>8760</v>
      </c>
      <c r="H87" s="95">
        <f aca="true" t="shared" si="26" ref="H87:H94">G87</f>
        <v>8760</v>
      </c>
      <c r="I87" s="95">
        <f>D87</f>
        <v>8760</v>
      </c>
      <c r="J87" s="163"/>
      <c r="K87" s="164">
        <v>0</v>
      </c>
      <c r="L87" s="164"/>
      <c r="M87" s="164"/>
      <c r="N87" s="167"/>
      <c r="O87" s="321"/>
      <c r="P87" s="321"/>
      <c r="Q87" s="262"/>
    </row>
    <row r="88" spans="1:17" s="44" customFormat="1" ht="16.5" customHeight="1">
      <c r="A88" s="127"/>
      <c r="B88" s="131" t="s">
        <v>114</v>
      </c>
      <c r="C88" s="32" t="s">
        <v>708</v>
      </c>
      <c r="D88" s="95">
        <v>11580</v>
      </c>
      <c r="E88" s="95"/>
      <c r="F88" s="95"/>
      <c r="G88" s="167">
        <f t="shared" si="25"/>
        <v>11580</v>
      </c>
      <c r="H88" s="95">
        <f t="shared" si="26"/>
        <v>11580</v>
      </c>
      <c r="I88" s="95">
        <f>D88</f>
        <v>11580</v>
      </c>
      <c r="J88" s="163"/>
      <c r="K88" s="164"/>
      <c r="L88" s="164"/>
      <c r="M88" s="164"/>
      <c r="N88" s="167"/>
      <c r="O88" s="321"/>
      <c r="P88" s="321"/>
      <c r="Q88" s="262"/>
    </row>
    <row r="89" spans="1:17" s="44" customFormat="1" ht="15" customHeight="1">
      <c r="A89" s="127"/>
      <c r="B89" s="131" t="s">
        <v>62</v>
      </c>
      <c r="C89" s="32" t="s">
        <v>15</v>
      </c>
      <c r="D89" s="95">
        <v>1880</v>
      </c>
      <c r="E89" s="95"/>
      <c r="F89" s="95"/>
      <c r="G89" s="167">
        <f t="shared" si="25"/>
        <v>1880</v>
      </c>
      <c r="H89" s="95">
        <f t="shared" si="26"/>
        <v>1880</v>
      </c>
      <c r="I89" s="95">
        <f>D89</f>
        <v>1880</v>
      </c>
      <c r="J89" s="163"/>
      <c r="K89" s="164"/>
      <c r="L89" s="164"/>
      <c r="M89" s="164"/>
      <c r="N89" s="167"/>
      <c r="O89" s="321"/>
      <c r="P89" s="321"/>
      <c r="Q89" s="262"/>
    </row>
    <row r="90" spans="1:17" s="44" customFormat="1" ht="15" customHeight="1">
      <c r="A90" s="127"/>
      <c r="B90" s="36" t="s">
        <v>64</v>
      </c>
      <c r="C90" s="32" t="s">
        <v>65</v>
      </c>
      <c r="D90" s="95">
        <v>200</v>
      </c>
      <c r="E90" s="95"/>
      <c r="F90" s="95"/>
      <c r="G90" s="167">
        <f t="shared" si="25"/>
        <v>200</v>
      </c>
      <c r="H90" s="95">
        <f t="shared" si="26"/>
        <v>200</v>
      </c>
      <c r="I90" s="95"/>
      <c r="J90" s="163">
        <f>H90</f>
        <v>200</v>
      </c>
      <c r="K90" s="164">
        <v>0</v>
      </c>
      <c r="L90" s="164"/>
      <c r="M90" s="164"/>
      <c r="N90" s="167"/>
      <c r="O90" s="321"/>
      <c r="P90" s="321"/>
      <c r="Q90" s="262"/>
    </row>
    <row r="91" spans="1:17" s="44" customFormat="1" ht="14.25" customHeight="1">
      <c r="A91" s="127"/>
      <c r="B91" s="36" t="s">
        <v>69</v>
      </c>
      <c r="C91" s="32" t="s">
        <v>161</v>
      </c>
      <c r="D91" s="95">
        <v>200</v>
      </c>
      <c r="E91" s="95"/>
      <c r="F91" s="95"/>
      <c r="G91" s="167">
        <f t="shared" si="25"/>
        <v>200</v>
      </c>
      <c r="H91" s="95">
        <f t="shared" si="26"/>
        <v>200</v>
      </c>
      <c r="I91" s="95"/>
      <c r="J91" s="163">
        <f>H91</f>
        <v>200</v>
      </c>
      <c r="K91" s="164">
        <v>0</v>
      </c>
      <c r="L91" s="164"/>
      <c r="M91" s="164"/>
      <c r="N91" s="167"/>
      <c r="O91" s="321"/>
      <c r="P91" s="321"/>
      <c r="Q91" s="262"/>
    </row>
    <row r="92" spans="1:17" s="44" customFormat="1" ht="15" customHeight="1">
      <c r="A92" s="127"/>
      <c r="B92" s="36" t="s">
        <v>75</v>
      </c>
      <c r="C92" s="32" t="s">
        <v>76</v>
      </c>
      <c r="D92" s="95">
        <v>3850</v>
      </c>
      <c r="E92" s="95"/>
      <c r="F92" s="95"/>
      <c r="G92" s="167">
        <f t="shared" si="25"/>
        <v>3850</v>
      </c>
      <c r="H92" s="95">
        <f t="shared" si="26"/>
        <v>3850</v>
      </c>
      <c r="I92" s="95"/>
      <c r="J92" s="163">
        <f>H92</f>
        <v>3850</v>
      </c>
      <c r="K92" s="164">
        <v>0</v>
      </c>
      <c r="L92" s="164"/>
      <c r="M92" s="164"/>
      <c r="N92" s="167"/>
      <c r="O92" s="321"/>
      <c r="P92" s="321"/>
      <c r="Q92" s="262"/>
    </row>
    <row r="93" spans="1:17" s="44" customFormat="1" ht="15" customHeight="1">
      <c r="A93" s="127"/>
      <c r="B93" s="36" t="s">
        <v>297</v>
      </c>
      <c r="C93" s="32" t="s">
        <v>306</v>
      </c>
      <c r="D93" s="95">
        <v>200</v>
      </c>
      <c r="E93" s="95"/>
      <c r="F93" s="95"/>
      <c r="G93" s="167">
        <f t="shared" si="25"/>
        <v>200</v>
      </c>
      <c r="H93" s="95">
        <f t="shared" si="26"/>
        <v>200</v>
      </c>
      <c r="I93" s="95"/>
      <c r="J93" s="163">
        <f>H93</f>
        <v>200</v>
      </c>
      <c r="K93" s="164"/>
      <c r="L93" s="164"/>
      <c r="M93" s="164"/>
      <c r="N93" s="167"/>
      <c r="O93" s="321"/>
      <c r="P93" s="321"/>
      <c r="Q93" s="262"/>
    </row>
    <row r="94" spans="1:17" s="44" customFormat="1" ht="15" customHeight="1">
      <c r="A94" s="127"/>
      <c r="B94" s="36" t="s">
        <v>298</v>
      </c>
      <c r="C94" s="311" t="s">
        <v>307</v>
      </c>
      <c r="D94" s="95">
        <v>273</v>
      </c>
      <c r="E94" s="95"/>
      <c r="F94" s="95"/>
      <c r="G94" s="167">
        <f t="shared" si="25"/>
        <v>273</v>
      </c>
      <c r="H94" s="95">
        <f t="shared" si="26"/>
        <v>273</v>
      </c>
      <c r="I94" s="95"/>
      <c r="J94" s="163">
        <f>H94</f>
        <v>273</v>
      </c>
      <c r="K94" s="164">
        <v>0</v>
      </c>
      <c r="L94" s="164"/>
      <c r="M94" s="164"/>
      <c r="N94" s="167"/>
      <c r="O94" s="321"/>
      <c r="P94" s="321"/>
      <c r="Q94" s="262"/>
    </row>
    <row r="95" spans="1:17" s="43" customFormat="1" ht="17.25" customHeight="1">
      <c r="A95" s="125" t="s">
        <v>445</v>
      </c>
      <c r="B95" s="121"/>
      <c r="C95" s="79" t="s">
        <v>623</v>
      </c>
      <c r="D95" s="161">
        <f>D96</f>
        <v>3250</v>
      </c>
      <c r="E95" s="161">
        <f>E96</f>
        <v>0</v>
      </c>
      <c r="F95" s="161">
        <f>F96</f>
        <v>0</v>
      </c>
      <c r="G95" s="161">
        <f>G96</f>
        <v>3250</v>
      </c>
      <c r="H95" s="161">
        <f aca="true" t="shared" si="27" ref="H95:Q95">H96</f>
        <v>3250</v>
      </c>
      <c r="I95" s="161">
        <f t="shared" si="27"/>
        <v>0</v>
      </c>
      <c r="J95" s="161">
        <f t="shared" si="27"/>
        <v>0</v>
      </c>
      <c r="K95" s="161">
        <f t="shared" si="27"/>
        <v>3250</v>
      </c>
      <c r="L95" s="161">
        <f t="shared" si="27"/>
        <v>0</v>
      </c>
      <c r="M95" s="161">
        <f t="shared" si="27"/>
        <v>0</v>
      </c>
      <c r="N95" s="161">
        <f t="shared" si="27"/>
        <v>0</v>
      </c>
      <c r="O95" s="161">
        <f t="shared" si="27"/>
        <v>0</v>
      </c>
      <c r="P95" s="161">
        <f t="shared" si="27"/>
        <v>0</v>
      </c>
      <c r="Q95" s="162">
        <f t="shared" si="27"/>
        <v>0</v>
      </c>
    </row>
    <row r="96" spans="1:17" s="44" customFormat="1" ht="33.75" customHeight="1">
      <c r="A96" s="127"/>
      <c r="B96" s="36" t="s">
        <v>446</v>
      </c>
      <c r="C96" s="176" t="s">
        <v>244</v>
      </c>
      <c r="D96" s="95">
        <v>3250</v>
      </c>
      <c r="E96" s="95"/>
      <c r="F96" s="95"/>
      <c r="G96" s="167">
        <f>D96+E96-F96</f>
        <v>3250</v>
      </c>
      <c r="H96" s="95">
        <f>G96</f>
        <v>3250</v>
      </c>
      <c r="I96" s="95">
        <v>0</v>
      </c>
      <c r="J96" s="163">
        <v>0</v>
      </c>
      <c r="K96" s="164">
        <f>H96</f>
        <v>3250</v>
      </c>
      <c r="L96" s="164"/>
      <c r="M96" s="164"/>
      <c r="N96" s="167"/>
      <c r="O96" s="321"/>
      <c r="P96" s="321"/>
      <c r="Q96" s="262"/>
    </row>
    <row r="97" spans="1:17" s="43" customFormat="1" ht="16.5" customHeight="1">
      <c r="A97" s="125" t="s">
        <v>120</v>
      </c>
      <c r="B97" s="121"/>
      <c r="C97" s="79" t="s">
        <v>130</v>
      </c>
      <c r="D97" s="161">
        <f aca="true" t="shared" si="28" ref="D97:Q97">SUM(D98:D105)</f>
        <v>143000</v>
      </c>
      <c r="E97" s="161">
        <f t="shared" si="28"/>
        <v>0</v>
      </c>
      <c r="F97" s="161">
        <f t="shared" si="28"/>
        <v>0</v>
      </c>
      <c r="G97" s="161">
        <f t="shared" si="28"/>
        <v>143000</v>
      </c>
      <c r="H97" s="161">
        <f t="shared" si="28"/>
        <v>143000</v>
      </c>
      <c r="I97" s="161">
        <f t="shared" si="28"/>
        <v>0</v>
      </c>
      <c r="J97" s="161">
        <f t="shared" si="28"/>
        <v>31800</v>
      </c>
      <c r="K97" s="161">
        <f t="shared" si="28"/>
        <v>0</v>
      </c>
      <c r="L97" s="161">
        <f t="shared" si="28"/>
        <v>111200</v>
      </c>
      <c r="M97" s="161">
        <f t="shared" si="28"/>
        <v>0</v>
      </c>
      <c r="N97" s="161">
        <f t="shared" si="28"/>
        <v>0</v>
      </c>
      <c r="O97" s="161">
        <f t="shared" si="28"/>
        <v>0</v>
      </c>
      <c r="P97" s="161">
        <f t="shared" si="28"/>
        <v>0</v>
      </c>
      <c r="Q97" s="162">
        <f t="shared" si="28"/>
        <v>0</v>
      </c>
    </row>
    <row r="98" spans="1:17" s="44" customFormat="1" ht="12.75" customHeight="1">
      <c r="A98" s="127"/>
      <c r="B98" s="36" t="s">
        <v>55</v>
      </c>
      <c r="C98" s="32" t="s">
        <v>797</v>
      </c>
      <c r="D98" s="95">
        <v>111200</v>
      </c>
      <c r="E98" s="95"/>
      <c r="F98" s="95"/>
      <c r="G98" s="167">
        <f>D98+E98-F98</f>
        <v>111200</v>
      </c>
      <c r="H98" s="95">
        <f>G98</f>
        <v>111200</v>
      </c>
      <c r="I98" s="95">
        <v>0</v>
      </c>
      <c r="J98" s="163"/>
      <c r="K98" s="164">
        <v>0</v>
      </c>
      <c r="L98" s="164">
        <f>H98</f>
        <v>111200</v>
      </c>
      <c r="M98" s="164"/>
      <c r="N98" s="167"/>
      <c r="O98" s="321"/>
      <c r="P98" s="321"/>
      <c r="Q98" s="262"/>
    </row>
    <row r="99" spans="1:17" s="44" customFormat="1" ht="12.75" customHeight="1">
      <c r="A99" s="127"/>
      <c r="B99" s="36" t="s">
        <v>64</v>
      </c>
      <c r="C99" s="32" t="s">
        <v>65</v>
      </c>
      <c r="D99" s="95">
        <v>7500</v>
      </c>
      <c r="E99" s="95"/>
      <c r="F99" s="95"/>
      <c r="G99" s="167">
        <f aca="true" t="shared" si="29" ref="G99:G105">D99+E99-F99</f>
        <v>7500</v>
      </c>
      <c r="H99" s="95">
        <f aca="true" t="shared" si="30" ref="H99:H105">G99</f>
        <v>7500</v>
      </c>
      <c r="I99" s="95">
        <v>0</v>
      </c>
      <c r="J99" s="163">
        <f>H99</f>
        <v>7500</v>
      </c>
      <c r="K99" s="164">
        <v>0</v>
      </c>
      <c r="L99" s="164"/>
      <c r="M99" s="164"/>
      <c r="N99" s="167"/>
      <c r="O99" s="321"/>
      <c r="P99" s="321"/>
      <c r="Q99" s="262"/>
    </row>
    <row r="100" spans="1:17" s="44" customFormat="1" ht="12.75" customHeight="1">
      <c r="A100" s="127"/>
      <c r="B100" s="36" t="s">
        <v>66</v>
      </c>
      <c r="C100" s="32" t="s">
        <v>159</v>
      </c>
      <c r="D100" s="95">
        <v>8700</v>
      </c>
      <c r="E100" s="95"/>
      <c r="F100" s="95"/>
      <c r="G100" s="167">
        <f t="shared" si="29"/>
        <v>8700</v>
      </c>
      <c r="H100" s="95">
        <f t="shared" si="30"/>
        <v>8700</v>
      </c>
      <c r="I100" s="95">
        <v>0</v>
      </c>
      <c r="J100" s="163">
        <f aca="true" t="shared" si="31" ref="J100:J105">H100</f>
        <v>8700</v>
      </c>
      <c r="K100" s="164">
        <v>0</v>
      </c>
      <c r="L100" s="164"/>
      <c r="M100" s="164"/>
      <c r="N100" s="167"/>
      <c r="O100" s="321"/>
      <c r="P100" s="321"/>
      <c r="Q100" s="262"/>
    </row>
    <row r="101" spans="1:17" s="44" customFormat="1" ht="12.75" customHeight="1">
      <c r="A101" s="127"/>
      <c r="B101" s="36" t="s">
        <v>69</v>
      </c>
      <c r="C101" s="32" t="s">
        <v>161</v>
      </c>
      <c r="D101" s="95">
        <v>7900</v>
      </c>
      <c r="E101" s="95"/>
      <c r="F101" s="95"/>
      <c r="G101" s="167">
        <f t="shared" si="29"/>
        <v>7900</v>
      </c>
      <c r="H101" s="95">
        <f t="shared" si="30"/>
        <v>7900</v>
      </c>
      <c r="I101" s="95">
        <v>0</v>
      </c>
      <c r="J101" s="163">
        <f t="shared" si="31"/>
        <v>7900</v>
      </c>
      <c r="K101" s="164">
        <v>0</v>
      </c>
      <c r="L101" s="164"/>
      <c r="M101" s="164"/>
      <c r="N101" s="167"/>
      <c r="O101" s="321"/>
      <c r="P101" s="321"/>
      <c r="Q101" s="262"/>
    </row>
    <row r="102" spans="1:17" s="44" customFormat="1" ht="12.75" customHeight="1">
      <c r="A102" s="127"/>
      <c r="B102" s="36" t="s">
        <v>295</v>
      </c>
      <c r="C102" s="32" t="s">
        <v>299</v>
      </c>
      <c r="D102" s="95">
        <v>400</v>
      </c>
      <c r="E102" s="95"/>
      <c r="F102" s="95"/>
      <c r="G102" s="167">
        <f t="shared" si="29"/>
        <v>400</v>
      </c>
      <c r="H102" s="95">
        <f t="shared" si="30"/>
        <v>400</v>
      </c>
      <c r="I102" s="95"/>
      <c r="J102" s="163">
        <f t="shared" si="31"/>
        <v>400</v>
      </c>
      <c r="K102" s="164"/>
      <c r="L102" s="164"/>
      <c r="M102" s="164"/>
      <c r="N102" s="167"/>
      <c r="O102" s="321"/>
      <c r="P102" s="321"/>
      <c r="Q102" s="262"/>
    </row>
    <row r="103" spans="1:17" s="44" customFormat="1" ht="12.75" customHeight="1">
      <c r="A103" s="127"/>
      <c r="B103" s="36" t="s">
        <v>296</v>
      </c>
      <c r="C103" s="32" t="s">
        <v>305</v>
      </c>
      <c r="D103" s="95">
        <v>800</v>
      </c>
      <c r="E103" s="95"/>
      <c r="F103" s="95"/>
      <c r="G103" s="167">
        <f t="shared" si="29"/>
        <v>800</v>
      </c>
      <c r="H103" s="95">
        <f t="shared" si="30"/>
        <v>800</v>
      </c>
      <c r="I103" s="95"/>
      <c r="J103" s="163">
        <f t="shared" si="31"/>
        <v>800</v>
      </c>
      <c r="K103" s="164"/>
      <c r="L103" s="164"/>
      <c r="M103" s="164"/>
      <c r="N103" s="167"/>
      <c r="O103" s="321"/>
      <c r="P103" s="321"/>
      <c r="Q103" s="262"/>
    </row>
    <row r="104" spans="1:17" s="44" customFormat="1" ht="12.75" customHeight="1">
      <c r="A104" s="127"/>
      <c r="B104" s="36" t="s">
        <v>297</v>
      </c>
      <c r="C104" s="32" t="s">
        <v>306</v>
      </c>
      <c r="D104" s="95">
        <v>1500</v>
      </c>
      <c r="E104" s="95"/>
      <c r="F104" s="95"/>
      <c r="G104" s="167">
        <f t="shared" si="29"/>
        <v>1500</v>
      </c>
      <c r="H104" s="95">
        <f t="shared" si="30"/>
        <v>1500</v>
      </c>
      <c r="I104" s="95"/>
      <c r="J104" s="163">
        <f t="shared" si="31"/>
        <v>1500</v>
      </c>
      <c r="K104" s="164"/>
      <c r="L104" s="164"/>
      <c r="M104" s="164"/>
      <c r="N104" s="167"/>
      <c r="O104" s="321"/>
      <c r="P104" s="321"/>
      <c r="Q104" s="262"/>
    </row>
    <row r="105" spans="1:17" s="44" customFormat="1" ht="12.75" customHeight="1">
      <c r="A105" s="127"/>
      <c r="B105" s="36" t="s">
        <v>298</v>
      </c>
      <c r="C105" s="32" t="s">
        <v>307</v>
      </c>
      <c r="D105" s="95">
        <v>5000</v>
      </c>
      <c r="E105" s="95"/>
      <c r="F105" s="95"/>
      <c r="G105" s="167">
        <f t="shared" si="29"/>
        <v>5000</v>
      </c>
      <c r="H105" s="95">
        <f t="shared" si="30"/>
        <v>5000</v>
      </c>
      <c r="I105" s="95"/>
      <c r="J105" s="163">
        <f t="shared" si="31"/>
        <v>5000</v>
      </c>
      <c r="K105" s="164"/>
      <c r="L105" s="164"/>
      <c r="M105" s="164"/>
      <c r="N105" s="167"/>
      <c r="O105" s="321"/>
      <c r="P105" s="321"/>
      <c r="Q105" s="262"/>
    </row>
    <row r="106" spans="1:17" s="43" customFormat="1" ht="15.75" customHeight="1">
      <c r="A106" s="125" t="s">
        <v>131</v>
      </c>
      <c r="B106" s="121"/>
      <c r="C106" s="79" t="s">
        <v>132</v>
      </c>
      <c r="D106" s="161">
        <f aca="true" t="shared" si="32" ref="D106:Q106">SUM(D107:D133)</f>
        <v>3191915</v>
      </c>
      <c r="E106" s="161">
        <f t="shared" si="32"/>
        <v>6050</v>
      </c>
      <c r="F106" s="161">
        <f t="shared" si="32"/>
        <v>6050</v>
      </c>
      <c r="G106" s="161">
        <f t="shared" si="32"/>
        <v>3191915</v>
      </c>
      <c r="H106" s="161">
        <f t="shared" si="32"/>
        <v>3191915</v>
      </c>
      <c r="I106" s="161">
        <f t="shared" si="32"/>
        <v>2516621</v>
      </c>
      <c r="J106" s="161">
        <f t="shared" si="32"/>
        <v>670738</v>
      </c>
      <c r="K106" s="161">
        <f t="shared" si="32"/>
        <v>1250</v>
      </c>
      <c r="L106" s="161">
        <f t="shared" si="32"/>
        <v>2000</v>
      </c>
      <c r="M106" s="161">
        <f t="shared" si="32"/>
        <v>1306</v>
      </c>
      <c r="N106" s="161">
        <f t="shared" si="32"/>
        <v>0</v>
      </c>
      <c r="O106" s="161">
        <f t="shared" si="32"/>
        <v>0</v>
      </c>
      <c r="P106" s="161">
        <f t="shared" si="32"/>
        <v>0</v>
      </c>
      <c r="Q106" s="162">
        <f t="shared" si="32"/>
        <v>0</v>
      </c>
    </row>
    <row r="107" spans="1:17" s="43" customFormat="1" ht="33.75" customHeight="1">
      <c r="A107" s="180"/>
      <c r="B107" s="173" t="s">
        <v>119</v>
      </c>
      <c r="C107" s="176" t="s">
        <v>20</v>
      </c>
      <c r="D107" s="172">
        <v>5000</v>
      </c>
      <c r="E107" s="172"/>
      <c r="F107" s="172">
        <v>3750</v>
      </c>
      <c r="G107" s="172">
        <f>D107+E107-F107</f>
        <v>1250</v>
      </c>
      <c r="H107" s="172">
        <f>G107</f>
        <v>1250</v>
      </c>
      <c r="I107" s="172"/>
      <c r="J107" s="172"/>
      <c r="K107" s="172">
        <f>H107</f>
        <v>1250</v>
      </c>
      <c r="L107" s="172"/>
      <c r="M107" s="172"/>
      <c r="N107" s="172"/>
      <c r="O107" s="172"/>
      <c r="P107" s="172"/>
      <c r="Q107" s="191"/>
    </row>
    <row r="108" spans="1:17" s="43" customFormat="1" ht="36.75" customHeight="1">
      <c r="A108" s="180"/>
      <c r="B108" s="173" t="s">
        <v>446</v>
      </c>
      <c r="C108" s="176" t="s">
        <v>244</v>
      </c>
      <c r="D108" s="172">
        <v>1306</v>
      </c>
      <c r="E108" s="172"/>
      <c r="F108" s="172">
        <v>1306</v>
      </c>
      <c r="G108" s="172">
        <f aca="true" t="shared" si="33" ref="G108:G133">D108+E108-F108</f>
        <v>0</v>
      </c>
      <c r="H108" s="172">
        <f aca="true" t="shared" si="34" ref="H108:H133">G108</f>
        <v>0</v>
      </c>
      <c r="I108" s="172"/>
      <c r="J108" s="172"/>
      <c r="K108" s="172">
        <f>H108</f>
        <v>0</v>
      </c>
      <c r="L108" s="172"/>
      <c r="M108" s="172"/>
      <c r="N108" s="172"/>
      <c r="O108" s="172"/>
      <c r="P108" s="172"/>
      <c r="Q108" s="191"/>
    </row>
    <row r="109" spans="1:17" s="43" customFormat="1" ht="36.75" customHeight="1">
      <c r="A109" s="180"/>
      <c r="B109" s="173" t="s">
        <v>235</v>
      </c>
      <c r="C109" s="176" t="s">
        <v>244</v>
      </c>
      <c r="D109" s="172"/>
      <c r="E109" s="172">
        <v>1306</v>
      </c>
      <c r="F109" s="172"/>
      <c r="G109" s="172">
        <f t="shared" si="33"/>
        <v>1306</v>
      </c>
      <c r="H109" s="172">
        <f t="shared" si="34"/>
        <v>1306</v>
      </c>
      <c r="I109" s="172"/>
      <c r="J109" s="172"/>
      <c r="K109" s="172"/>
      <c r="L109" s="172"/>
      <c r="M109" s="172">
        <f>H109</f>
        <v>1306</v>
      </c>
      <c r="N109" s="172"/>
      <c r="O109" s="172"/>
      <c r="P109" s="172"/>
      <c r="Q109" s="191"/>
    </row>
    <row r="110" spans="1:17" s="44" customFormat="1" ht="14.25" customHeight="1">
      <c r="A110" s="127"/>
      <c r="B110" s="36" t="s">
        <v>653</v>
      </c>
      <c r="C110" s="77" t="s">
        <v>799</v>
      </c>
      <c r="D110" s="95">
        <v>2000</v>
      </c>
      <c r="E110" s="95"/>
      <c r="F110" s="95"/>
      <c r="G110" s="172">
        <f t="shared" si="33"/>
        <v>2000</v>
      </c>
      <c r="H110" s="172">
        <f t="shared" si="34"/>
        <v>2000</v>
      </c>
      <c r="I110" s="95">
        <v>0</v>
      </c>
      <c r="J110" s="163"/>
      <c r="K110" s="164"/>
      <c r="L110" s="164">
        <f>H110</f>
        <v>2000</v>
      </c>
      <c r="M110" s="164"/>
      <c r="N110" s="167"/>
      <c r="O110" s="321"/>
      <c r="P110" s="321"/>
      <c r="Q110" s="262"/>
    </row>
    <row r="111" spans="1:17" s="44" customFormat="1" ht="13.5" customHeight="1">
      <c r="A111" s="127"/>
      <c r="B111" s="36" t="s">
        <v>56</v>
      </c>
      <c r="C111" s="32" t="s">
        <v>57</v>
      </c>
      <c r="D111" s="95">
        <v>2037420</v>
      </c>
      <c r="E111" s="95"/>
      <c r="F111" s="95"/>
      <c r="G111" s="172">
        <f t="shared" si="33"/>
        <v>2037420</v>
      </c>
      <c r="H111" s="172">
        <f t="shared" si="34"/>
        <v>2037420</v>
      </c>
      <c r="I111" s="95">
        <f>H111</f>
        <v>2037420</v>
      </c>
      <c r="J111" s="163"/>
      <c r="K111" s="164"/>
      <c r="L111" s="164"/>
      <c r="M111" s="164"/>
      <c r="N111" s="167"/>
      <c r="O111" s="321"/>
      <c r="P111" s="321"/>
      <c r="Q111" s="262"/>
    </row>
    <row r="112" spans="1:17" s="44" customFormat="1" ht="14.25" customHeight="1">
      <c r="A112" s="127"/>
      <c r="B112" s="36" t="s">
        <v>60</v>
      </c>
      <c r="C112" s="32" t="s">
        <v>61</v>
      </c>
      <c r="D112" s="95">
        <v>140438</v>
      </c>
      <c r="E112" s="95"/>
      <c r="F112" s="95"/>
      <c r="G112" s="172">
        <f t="shared" si="33"/>
        <v>140438</v>
      </c>
      <c r="H112" s="172">
        <f t="shared" si="34"/>
        <v>140438</v>
      </c>
      <c r="I112" s="95">
        <f>H112</f>
        <v>140438</v>
      </c>
      <c r="J112" s="163"/>
      <c r="K112" s="164"/>
      <c r="L112" s="164"/>
      <c r="M112" s="164"/>
      <c r="N112" s="167"/>
      <c r="O112" s="321"/>
      <c r="P112" s="321"/>
      <c r="Q112" s="262"/>
    </row>
    <row r="113" spans="1:17" s="44" customFormat="1" ht="15" customHeight="1">
      <c r="A113" s="127"/>
      <c r="B113" s="131" t="s">
        <v>114</v>
      </c>
      <c r="C113" s="32" t="s">
        <v>708</v>
      </c>
      <c r="D113" s="95">
        <v>250468</v>
      </c>
      <c r="E113" s="95"/>
      <c r="F113" s="95"/>
      <c r="G113" s="172">
        <f t="shared" si="33"/>
        <v>250468</v>
      </c>
      <c r="H113" s="172">
        <f t="shared" si="34"/>
        <v>250468</v>
      </c>
      <c r="I113" s="95">
        <f>H113</f>
        <v>250468</v>
      </c>
      <c r="J113" s="163"/>
      <c r="K113" s="164"/>
      <c r="L113" s="164"/>
      <c r="M113" s="164"/>
      <c r="N113" s="167"/>
      <c r="O113" s="321"/>
      <c r="P113" s="321"/>
      <c r="Q113" s="262"/>
    </row>
    <row r="114" spans="1:17" s="44" customFormat="1" ht="15" customHeight="1">
      <c r="A114" s="127"/>
      <c r="B114" s="131" t="s">
        <v>62</v>
      </c>
      <c r="C114" s="32" t="s">
        <v>15</v>
      </c>
      <c r="D114" s="95">
        <v>44545</v>
      </c>
      <c r="E114" s="95"/>
      <c r="F114" s="95"/>
      <c r="G114" s="172">
        <f t="shared" si="33"/>
        <v>44545</v>
      </c>
      <c r="H114" s="172">
        <f t="shared" si="34"/>
        <v>44545</v>
      </c>
      <c r="I114" s="95">
        <f>H114</f>
        <v>44545</v>
      </c>
      <c r="J114" s="163"/>
      <c r="K114" s="164"/>
      <c r="L114" s="164"/>
      <c r="M114" s="164"/>
      <c r="N114" s="167"/>
      <c r="O114" s="321"/>
      <c r="P114" s="321"/>
      <c r="Q114" s="262"/>
    </row>
    <row r="115" spans="1:17" s="44" customFormat="1" ht="13.5" customHeight="1">
      <c r="A115" s="127"/>
      <c r="B115" s="131" t="s">
        <v>565</v>
      </c>
      <c r="C115" s="32" t="s">
        <v>566</v>
      </c>
      <c r="D115" s="95">
        <v>40000</v>
      </c>
      <c r="E115" s="95">
        <v>3750</v>
      </c>
      <c r="F115" s="95"/>
      <c r="G115" s="172">
        <f t="shared" si="33"/>
        <v>43750</v>
      </c>
      <c r="H115" s="172">
        <f t="shared" si="34"/>
        <v>43750</v>
      </c>
      <c r="I115" s="95">
        <f>H115</f>
        <v>43750</v>
      </c>
      <c r="J115" s="163"/>
      <c r="K115" s="164"/>
      <c r="L115" s="164"/>
      <c r="M115" s="164"/>
      <c r="N115" s="167"/>
      <c r="O115" s="321"/>
      <c r="P115" s="321"/>
      <c r="Q115" s="262"/>
    </row>
    <row r="116" spans="1:17" s="44" customFormat="1" ht="15.75" customHeight="1">
      <c r="A116" s="127"/>
      <c r="B116" s="36" t="s">
        <v>64</v>
      </c>
      <c r="C116" s="32" t="s">
        <v>65</v>
      </c>
      <c r="D116" s="95">
        <v>63000</v>
      </c>
      <c r="E116" s="95"/>
      <c r="F116" s="95"/>
      <c r="G116" s="172">
        <f t="shared" si="33"/>
        <v>63000</v>
      </c>
      <c r="H116" s="172">
        <f t="shared" si="34"/>
        <v>63000</v>
      </c>
      <c r="I116" s="95">
        <v>0</v>
      </c>
      <c r="J116" s="163">
        <f>H116</f>
        <v>63000</v>
      </c>
      <c r="K116" s="164"/>
      <c r="L116" s="164"/>
      <c r="M116" s="164"/>
      <c r="N116" s="167"/>
      <c r="O116" s="321"/>
      <c r="P116" s="321"/>
      <c r="Q116" s="262"/>
    </row>
    <row r="117" spans="1:17" s="44" customFormat="1" ht="15.75" customHeight="1">
      <c r="A117" s="127"/>
      <c r="B117" s="36" t="s">
        <v>66</v>
      </c>
      <c r="C117" s="32" t="s">
        <v>159</v>
      </c>
      <c r="D117" s="95">
        <v>65000</v>
      </c>
      <c r="E117" s="95"/>
      <c r="F117" s="95"/>
      <c r="G117" s="172">
        <f t="shared" si="33"/>
        <v>65000</v>
      </c>
      <c r="H117" s="172">
        <f t="shared" si="34"/>
        <v>65000</v>
      </c>
      <c r="I117" s="95">
        <v>0</v>
      </c>
      <c r="J117" s="163">
        <f aca="true" t="shared" si="35" ref="J117:J133">H117</f>
        <v>65000</v>
      </c>
      <c r="K117" s="164"/>
      <c r="L117" s="164"/>
      <c r="M117" s="164"/>
      <c r="N117" s="167"/>
      <c r="O117" s="321"/>
      <c r="P117" s="321"/>
      <c r="Q117" s="262"/>
    </row>
    <row r="118" spans="1:17" s="44" customFormat="1" ht="15.75" customHeight="1">
      <c r="A118" s="127"/>
      <c r="B118" s="36" t="s">
        <v>68</v>
      </c>
      <c r="C118" s="32" t="s">
        <v>160</v>
      </c>
      <c r="D118" s="95">
        <v>10000</v>
      </c>
      <c r="E118" s="95"/>
      <c r="F118" s="95"/>
      <c r="G118" s="172">
        <f t="shared" si="33"/>
        <v>10000</v>
      </c>
      <c r="H118" s="172">
        <f t="shared" si="34"/>
        <v>10000</v>
      </c>
      <c r="I118" s="95"/>
      <c r="J118" s="163">
        <f t="shared" si="35"/>
        <v>10000</v>
      </c>
      <c r="K118" s="164"/>
      <c r="L118" s="164"/>
      <c r="M118" s="164"/>
      <c r="N118" s="167"/>
      <c r="O118" s="321"/>
      <c r="P118" s="321"/>
      <c r="Q118" s="262"/>
    </row>
    <row r="119" spans="1:17" s="44" customFormat="1" ht="15.75" customHeight="1">
      <c r="A119" s="127"/>
      <c r="B119" s="36" t="s">
        <v>141</v>
      </c>
      <c r="C119" s="32" t="s">
        <v>147</v>
      </c>
      <c r="D119" s="95">
        <v>2250</v>
      </c>
      <c r="E119" s="95"/>
      <c r="F119" s="95"/>
      <c r="G119" s="172">
        <f t="shared" si="33"/>
        <v>2250</v>
      </c>
      <c r="H119" s="172">
        <f t="shared" si="34"/>
        <v>2250</v>
      </c>
      <c r="I119" s="95">
        <v>0</v>
      </c>
      <c r="J119" s="163">
        <f t="shared" si="35"/>
        <v>2250</v>
      </c>
      <c r="K119" s="164"/>
      <c r="L119" s="164"/>
      <c r="M119" s="164"/>
      <c r="N119" s="167"/>
      <c r="O119" s="321"/>
      <c r="P119" s="321"/>
      <c r="Q119" s="262"/>
    </row>
    <row r="120" spans="1:17" s="44" customFormat="1" ht="13.5" customHeight="1">
      <c r="A120" s="127"/>
      <c r="B120" s="36" t="s">
        <v>69</v>
      </c>
      <c r="C120" s="32" t="s">
        <v>161</v>
      </c>
      <c r="D120" s="95">
        <v>410994</v>
      </c>
      <c r="E120" s="95"/>
      <c r="F120" s="95">
        <v>994</v>
      </c>
      <c r="G120" s="172">
        <f t="shared" si="33"/>
        <v>410000</v>
      </c>
      <c r="H120" s="172">
        <f t="shared" si="34"/>
        <v>410000</v>
      </c>
      <c r="I120" s="95">
        <v>0</v>
      </c>
      <c r="J120" s="163">
        <f t="shared" si="35"/>
        <v>410000</v>
      </c>
      <c r="K120" s="164"/>
      <c r="L120" s="164"/>
      <c r="M120" s="164"/>
      <c r="N120" s="167"/>
      <c r="O120" s="321"/>
      <c r="P120" s="321"/>
      <c r="Q120" s="262"/>
    </row>
    <row r="121" spans="1:17" s="44" customFormat="1" ht="13.5" customHeight="1">
      <c r="A121" s="127"/>
      <c r="B121" s="36" t="s">
        <v>567</v>
      </c>
      <c r="C121" s="32" t="s">
        <v>439</v>
      </c>
      <c r="D121" s="95">
        <v>2928</v>
      </c>
      <c r="E121" s="95"/>
      <c r="F121" s="95"/>
      <c r="G121" s="172">
        <f t="shared" si="33"/>
        <v>2928</v>
      </c>
      <c r="H121" s="172">
        <f t="shared" si="34"/>
        <v>2928</v>
      </c>
      <c r="I121" s="95">
        <v>0</v>
      </c>
      <c r="J121" s="163">
        <f t="shared" si="35"/>
        <v>2928</v>
      </c>
      <c r="K121" s="164"/>
      <c r="L121" s="164"/>
      <c r="M121" s="164"/>
      <c r="N121" s="167"/>
      <c r="O121" s="321"/>
      <c r="P121" s="321"/>
      <c r="Q121" s="262"/>
    </row>
    <row r="122" spans="1:17" s="44" customFormat="1" ht="13.5" customHeight="1">
      <c r="A122" s="127"/>
      <c r="B122" s="36" t="s">
        <v>308</v>
      </c>
      <c r="C122" s="32" t="s">
        <v>310</v>
      </c>
      <c r="D122" s="95">
        <v>10000</v>
      </c>
      <c r="E122" s="95"/>
      <c r="F122" s="95"/>
      <c r="G122" s="172">
        <f t="shared" si="33"/>
        <v>10000</v>
      </c>
      <c r="H122" s="172">
        <f t="shared" si="34"/>
        <v>10000</v>
      </c>
      <c r="I122" s="95"/>
      <c r="J122" s="163">
        <f t="shared" si="35"/>
        <v>10000</v>
      </c>
      <c r="K122" s="164"/>
      <c r="L122" s="164"/>
      <c r="M122" s="164"/>
      <c r="N122" s="167"/>
      <c r="O122" s="321"/>
      <c r="P122" s="321"/>
      <c r="Q122" s="262"/>
    </row>
    <row r="123" spans="1:17" s="44" customFormat="1" ht="13.5" customHeight="1">
      <c r="A123" s="127"/>
      <c r="B123" s="36" t="s">
        <v>295</v>
      </c>
      <c r="C123" s="32" t="s">
        <v>299</v>
      </c>
      <c r="D123" s="95">
        <v>9000</v>
      </c>
      <c r="E123" s="95"/>
      <c r="F123" s="95"/>
      <c r="G123" s="172">
        <f t="shared" si="33"/>
        <v>9000</v>
      </c>
      <c r="H123" s="172">
        <f t="shared" si="34"/>
        <v>9000</v>
      </c>
      <c r="I123" s="95"/>
      <c r="J123" s="163">
        <f t="shared" si="35"/>
        <v>9000</v>
      </c>
      <c r="K123" s="164"/>
      <c r="L123" s="164"/>
      <c r="M123" s="164"/>
      <c r="N123" s="167"/>
      <c r="O123" s="321"/>
      <c r="P123" s="321"/>
      <c r="Q123" s="262"/>
    </row>
    <row r="124" spans="1:17" s="44" customFormat="1" ht="13.5" customHeight="1">
      <c r="A124" s="127"/>
      <c r="B124" s="36" t="s">
        <v>309</v>
      </c>
      <c r="C124" s="32" t="s">
        <v>311</v>
      </c>
      <c r="D124" s="95">
        <v>600</v>
      </c>
      <c r="E124" s="95"/>
      <c r="F124" s="95"/>
      <c r="G124" s="172">
        <f t="shared" si="33"/>
        <v>600</v>
      </c>
      <c r="H124" s="172">
        <f t="shared" si="34"/>
        <v>600</v>
      </c>
      <c r="I124" s="95"/>
      <c r="J124" s="163">
        <f t="shared" si="35"/>
        <v>600</v>
      </c>
      <c r="K124" s="164"/>
      <c r="L124" s="164"/>
      <c r="M124" s="164"/>
      <c r="N124" s="167"/>
      <c r="O124" s="321"/>
      <c r="P124" s="321"/>
      <c r="Q124" s="262"/>
    </row>
    <row r="125" spans="1:17" s="44" customFormat="1" ht="14.25" customHeight="1">
      <c r="A125" s="127"/>
      <c r="B125" s="36" t="s">
        <v>71</v>
      </c>
      <c r="C125" s="32" t="s">
        <v>72</v>
      </c>
      <c r="D125" s="95">
        <v>8500</v>
      </c>
      <c r="E125" s="95"/>
      <c r="F125" s="95"/>
      <c r="G125" s="172">
        <f t="shared" si="33"/>
        <v>8500</v>
      </c>
      <c r="H125" s="172">
        <f t="shared" si="34"/>
        <v>8500</v>
      </c>
      <c r="I125" s="95">
        <v>0</v>
      </c>
      <c r="J125" s="163">
        <f t="shared" si="35"/>
        <v>8500</v>
      </c>
      <c r="K125" s="164"/>
      <c r="L125" s="164"/>
      <c r="M125" s="164"/>
      <c r="N125" s="167"/>
      <c r="O125" s="321"/>
      <c r="P125" s="321"/>
      <c r="Q125" s="262"/>
    </row>
    <row r="126" spans="1:17" s="44" customFormat="1" ht="14.25" customHeight="1">
      <c r="A126" s="127"/>
      <c r="B126" s="36" t="s">
        <v>644</v>
      </c>
      <c r="C126" s="32" t="s">
        <v>645</v>
      </c>
      <c r="D126" s="95">
        <v>4000</v>
      </c>
      <c r="E126" s="95"/>
      <c r="F126" s="95"/>
      <c r="G126" s="172">
        <f t="shared" si="33"/>
        <v>4000</v>
      </c>
      <c r="H126" s="172">
        <f t="shared" si="34"/>
        <v>4000</v>
      </c>
      <c r="I126" s="95">
        <v>0</v>
      </c>
      <c r="J126" s="163">
        <f t="shared" si="35"/>
        <v>4000</v>
      </c>
      <c r="K126" s="164"/>
      <c r="L126" s="164"/>
      <c r="M126" s="164"/>
      <c r="N126" s="167"/>
      <c r="O126" s="321"/>
      <c r="P126" s="321"/>
      <c r="Q126" s="262"/>
    </row>
    <row r="127" spans="1:17" s="44" customFormat="1" ht="15.75" customHeight="1">
      <c r="A127" s="127"/>
      <c r="B127" s="36" t="s">
        <v>73</v>
      </c>
      <c r="C127" s="32" t="s">
        <v>645</v>
      </c>
      <c r="D127" s="95">
        <v>686</v>
      </c>
      <c r="E127" s="95">
        <v>994</v>
      </c>
      <c r="F127" s="95"/>
      <c r="G127" s="172">
        <f t="shared" si="33"/>
        <v>1680</v>
      </c>
      <c r="H127" s="172">
        <f t="shared" si="34"/>
        <v>1680</v>
      </c>
      <c r="I127" s="95">
        <v>0</v>
      </c>
      <c r="J127" s="163">
        <f t="shared" si="35"/>
        <v>1680</v>
      </c>
      <c r="K127" s="164"/>
      <c r="L127" s="164"/>
      <c r="M127" s="164"/>
      <c r="N127" s="167"/>
      <c r="O127" s="321"/>
      <c r="P127" s="321"/>
      <c r="Q127" s="262"/>
    </row>
    <row r="128" spans="1:17" s="44" customFormat="1" ht="15.75" customHeight="1">
      <c r="A128" s="127"/>
      <c r="B128" s="36" t="s">
        <v>75</v>
      </c>
      <c r="C128" s="32" t="s">
        <v>76</v>
      </c>
      <c r="D128" s="95">
        <v>47300</v>
      </c>
      <c r="E128" s="95"/>
      <c r="F128" s="95"/>
      <c r="G128" s="172">
        <f t="shared" si="33"/>
        <v>47300</v>
      </c>
      <c r="H128" s="172">
        <f t="shared" si="34"/>
        <v>47300</v>
      </c>
      <c r="I128" s="95">
        <v>0</v>
      </c>
      <c r="J128" s="163">
        <f t="shared" si="35"/>
        <v>47300</v>
      </c>
      <c r="K128" s="164"/>
      <c r="L128" s="164"/>
      <c r="M128" s="164"/>
      <c r="N128" s="167"/>
      <c r="O128" s="321"/>
      <c r="P128" s="321"/>
      <c r="Q128" s="262"/>
    </row>
    <row r="129" spans="1:17" s="44" customFormat="1" ht="15.75" customHeight="1">
      <c r="A129" s="128"/>
      <c r="B129" s="131" t="s">
        <v>89</v>
      </c>
      <c r="C129" s="32" t="s">
        <v>90</v>
      </c>
      <c r="D129" s="95">
        <v>90</v>
      </c>
      <c r="E129" s="95"/>
      <c r="F129" s="95"/>
      <c r="G129" s="172">
        <f t="shared" si="33"/>
        <v>90</v>
      </c>
      <c r="H129" s="172">
        <f t="shared" si="34"/>
        <v>90</v>
      </c>
      <c r="I129" s="95">
        <v>0</v>
      </c>
      <c r="J129" s="163">
        <f t="shared" si="35"/>
        <v>90</v>
      </c>
      <c r="K129" s="164"/>
      <c r="L129" s="164"/>
      <c r="M129" s="164"/>
      <c r="N129" s="167"/>
      <c r="O129" s="321"/>
      <c r="P129" s="321"/>
      <c r="Q129" s="262"/>
    </row>
    <row r="130" spans="1:17" s="44" customFormat="1" ht="16.5" customHeight="1">
      <c r="A130" s="128"/>
      <c r="B130" s="131" t="s">
        <v>577</v>
      </c>
      <c r="C130" s="32" t="s">
        <v>448</v>
      </c>
      <c r="D130" s="95">
        <v>700</v>
      </c>
      <c r="E130" s="95"/>
      <c r="F130" s="95"/>
      <c r="G130" s="172">
        <f t="shared" si="33"/>
        <v>700</v>
      </c>
      <c r="H130" s="172">
        <f t="shared" si="34"/>
        <v>700</v>
      </c>
      <c r="I130" s="95">
        <v>0</v>
      </c>
      <c r="J130" s="163">
        <f t="shared" si="35"/>
        <v>700</v>
      </c>
      <c r="K130" s="164"/>
      <c r="L130" s="164"/>
      <c r="M130" s="164"/>
      <c r="N130" s="167"/>
      <c r="O130" s="321"/>
      <c r="P130" s="321"/>
      <c r="Q130" s="262"/>
    </row>
    <row r="131" spans="1:17" s="44" customFormat="1" ht="13.5" customHeight="1">
      <c r="A131" s="128"/>
      <c r="B131" s="131" t="s">
        <v>296</v>
      </c>
      <c r="C131" s="32" t="s">
        <v>305</v>
      </c>
      <c r="D131" s="95">
        <v>9500</v>
      </c>
      <c r="E131" s="95"/>
      <c r="F131" s="95"/>
      <c r="G131" s="172">
        <f t="shared" si="33"/>
        <v>9500</v>
      </c>
      <c r="H131" s="172">
        <f t="shared" si="34"/>
        <v>9500</v>
      </c>
      <c r="I131" s="95"/>
      <c r="J131" s="163">
        <f t="shared" si="35"/>
        <v>9500</v>
      </c>
      <c r="K131" s="164"/>
      <c r="L131" s="164"/>
      <c r="M131" s="164"/>
      <c r="N131" s="167"/>
      <c r="O131" s="321"/>
      <c r="P131" s="321"/>
      <c r="Q131" s="262"/>
    </row>
    <row r="132" spans="1:17" s="44" customFormat="1" ht="13.5" customHeight="1">
      <c r="A132" s="128"/>
      <c r="B132" s="131" t="s">
        <v>297</v>
      </c>
      <c r="C132" s="32" t="s">
        <v>306</v>
      </c>
      <c r="D132" s="95">
        <v>4000</v>
      </c>
      <c r="E132" s="95"/>
      <c r="F132" s="95"/>
      <c r="G132" s="172">
        <f t="shared" si="33"/>
        <v>4000</v>
      </c>
      <c r="H132" s="172">
        <f t="shared" si="34"/>
        <v>4000</v>
      </c>
      <c r="I132" s="95"/>
      <c r="J132" s="163">
        <f t="shared" si="35"/>
        <v>4000</v>
      </c>
      <c r="K132" s="164"/>
      <c r="L132" s="164"/>
      <c r="M132" s="164"/>
      <c r="N132" s="167"/>
      <c r="O132" s="321"/>
      <c r="P132" s="321"/>
      <c r="Q132" s="262"/>
    </row>
    <row r="133" spans="1:17" s="44" customFormat="1" ht="13.5" customHeight="1">
      <c r="A133" s="128"/>
      <c r="B133" s="131" t="s">
        <v>298</v>
      </c>
      <c r="C133" s="32" t="s">
        <v>307</v>
      </c>
      <c r="D133" s="95">
        <v>22190</v>
      </c>
      <c r="E133" s="95"/>
      <c r="F133" s="95"/>
      <c r="G133" s="172">
        <f t="shared" si="33"/>
        <v>22190</v>
      </c>
      <c r="H133" s="172">
        <f t="shared" si="34"/>
        <v>22190</v>
      </c>
      <c r="I133" s="95"/>
      <c r="J133" s="163">
        <f t="shared" si="35"/>
        <v>22190</v>
      </c>
      <c r="K133" s="164"/>
      <c r="L133" s="164"/>
      <c r="M133" s="164"/>
      <c r="N133" s="167"/>
      <c r="O133" s="321"/>
      <c r="P133" s="321"/>
      <c r="Q133" s="262"/>
    </row>
    <row r="134" spans="1:17" s="44" customFormat="1" ht="15" customHeight="1">
      <c r="A134" s="125" t="s">
        <v>133</v>
      </c>
      <c r="B134" s="121"/>
      <c r="C134" s="79" t="s">
        <v>134</v>
      </c>
      <c r="D134" s="161">
        <f>SUM(D135:D139)</f>
        <v>10000</v>
      </c>
      <c r="E134" s="161">
        <f>SUM(E135:E139)</f>
        <v>0</v>
      </c>
      <c r="F134" s="161">
        <f>SUM(F135:F139)</f>
        <v>0</v>
      </c>
      <c r="G134" s="161">
        <f>SUM(G135:G139)</f>
        <v>10000</v>
      </c>
      <c r="H134" s="161">
        <f aca="true" t="shared" si="36" ref="H134:Q134">SUM(H135:H139)</f>
        <v>10000</v>
      </c>
      <c r="I134" s="161">
        <f t="shared" si="36"/>
        <v>3292</v>
      </c>
      <c r="J134" s="161">
        <f t="shared" si="36"/>
        <v>78</v>
      </c>
      <c r="K134" s="161">
        <f t="shared" si="36"/>
        <v>0</v>
      </c>
      <c r="L134" s="161">
        <f t="shared" si="36"/>
        <v>6630</v>
      </c>
      <c r="M134" s="161">
        <f t="shared" si="36"/>
        <v>0</v>
      </c>
      <c r="N134" s="161">
        <f t="shared" si="36"/>
        <v>0</v>
      </c>
      <c r="O134" s="161">
        <f t="shared" si="36"/>
        <v>0</v>
      </c>
      <c r="P134" s="161">
        <f t="shared" si="36"/>
        <v>0</v>
      </c>
      <c r="Q134" s="162">
        <f t="shared" si="36"/>
        <v>0</v>
      </c>
    </row>
    <row r="135" spans="1:17" s="44" customFormat="1" ht="16.5" customHeight="1">
      <c r="A135" s="128"/>
      <c r="B135" s="36" t="s">
        <v>55</v>
      </c>
      <c r="C135" s="33" t="s">
        <v>800</v>
      </c>
      <c r="D135" s="95">
        <v>6630</v>
      </c>
      <c r="E135" s="95"/>
      <c r="F135" s="95"/>
      <c r="G135" s="167">
        <f>D135+E135-F135</f>
        <v>6630</v>
      </c>
      <c r="H135" s="95">
        <f>G135</f>
        <v>6630</v>
      </c>
      <c r="I135" s="95"/>
      <c r="J135" s="163">
        <v>0</v>
      </c>
      <c r="K135" s="164">
        <v>0</v>
      </c>
      <c r="L135" s="164">
        <f>H135</f>
        <v>6630</v>
      </c>
      <c r="M135" s="164"/>
      <c r="N135" s="167"/>
      <c r="O135" s="321"/>
      <c r="P135" s="321"/>
      <c r="Q135" s="262"/>
    </row>
    <row r="136" spans="1:17" s="44" customFormat="1" ht="15.75" customHeight="1">
      <c r="A136" s="127"/>
      <c r="B136" s="36" t="s">
        <v>86</v>
      </c>
      <c r="C136" s="32" t="s">
        <v>708</v>
      </c>
      <c r="D136" s="95">
        <v>423</v>
      </c>
      <c r="E136" s="95"/>
      <c r="F136" s="95"/>
      <c r="G136" s="167">
        <f>D136+E136-F136</f>
        <v>423</v>
      </c>
      <c r="H136" s="95">
        <f>G136</f>
        <v>423</v>
      </c>
      <c r="I136" s="95">
        <f>H136</f>
        <v>423</v>
      </c>
      <c r="J136" s="163"/>
      <c r="K136" s="164">
        <v>0</v>
      </c>
      <c r="L136" s="164"/>
      <c r="M136" s="164"/>
      <c r="N136" s="167"/>
      <c r="O136" s="321"/>
      <c r="P136" s="321"/>
      <c r="Q136" s="262"/>
    </row>
    <row r="137" spans="1:17" s="44" customFormat="1" ht="15.75" customHeight="1">
      <c r="A137" s="127"/>
      <c r="B137" s="36" t="s">
        <v>62</v>
      </c>
      <c r="C137" s="32" t="s">
        <v>15</v>
      </c>
      <c r="D137" s="95">
        <v>69</v>
      </c>
      <c r="E137" s="95"/>
      <c r="F137" s="95"/>
      <c r="G137" s="167">
        <f>D137+E137-F137</f>
        <v>69</v>
      </c>
      <c r="H137" s="95">
        <f>G137</f>
        <v>69</v>
      </c>
      <c r="I137" s="95">
        <f>H137</f>
        <v>69</v>
      </c>
      <c r="J137" s="163"/>
      <c r="K137" s="164">
        <v>0</v>
      </c>
      <c r="L137" s="164"/>
      <c r="M137" s="164"/>
      <c r="N137" s="167"/>
      <c r="O137" s="321"/>
      <c r="P137" s="321"/>
      <c r="Q137" s="262"/>
    </row>
    <row r="138" spans="1:17" s="44" customFormat="1" ht="15.75" customHeight="1">
      <c r="A138" s="127"/>
      <c r="B138" s="36" t="s">
        <v>565</v>
      </c>
      <c r="C138" s="32" t="s">
        <v>566</v>
      </c>
      <c r="D138" s="95">
        <v>2800</v>
      </c>
      <c r="E138" s="95"/>
      <c r="F138" s="95"/>
      <c r="G138" s="167">
        <f>D138+E138-F138</f>
        <v>2800</v>
      </c>
      <c r="H138" s="95">
        <f>G138</f>
        <v>2800</v>
      </c>
      <c r="I138" s="95">
        <f>H138</f>
        <v>2800</v>
      </c>
      <c r="J138" s="163">
        <v>0</v>
      </c>
      <c r="K138" s="164">
        <v>0</v>
      </c>
      <c r="L138" s="164"/>
      <c r="M138" s="164"/>
      <c r="N138" s="167"/>
      <c r="O138" s="321"/>
      <c r="P138" s="321"/>
      <c r="Q138" s="262"/>
    </row>
    <row r="139" spans="1:17" s="44" customFormat="1" ht="15.75" customHeight="1">
      <c r="A139" s="127"/>
      <c r="B139" s="36" t="s">
        <v>297</v>
      </c>
      <c r="C139" s="32" t="s">
        <v>306</v>
      </c>
      <c r="D139" s="95">
        <v>78</v>
      </c>
      <c r="E139" s="95"/>
      <c r="F139" s="95"/>
      <c r="G139" s="167">
        <f>D139+E139-F139</f>
        <v>78</v>
      </c>
      <c r="H139" s="95">
        <f>G139</f>
        <v>78</v>
      </c>
      <c r="I139" s="95"/>
      <c r="J139" s="163">
        <f>H139</f>
        <v>78</v>
      </c>
      <c r="K139" s="164"/>
      <c r="L139" s="164"/>
      <c r="M139" s="164"/>
      <c r="N139" s="167"/>
      <c r="O139" s="321"/>
      <c r="P139" s="321"/>
      <c r="Q139" s="262"/>
    </row>
    <row r="140" spans="1:17" s="43" customFormat="1" ht="24.75" customHeight="1">
      <c r="A140" s="125" t="s">
        <v>344</v>
      </c>
      <c r="B140" s="121"/>
      <c r="C140" s="79" t="s">
        <v>345</v>
      </c>
      <c r="D140" s="161">
        <f aca="true" t="shared" si="37" ref="D140:Q140">SUM(D141:D151)</f>
        <v>234979</v>
      </c>
      <c r="E140" s="161">
        <f t="shared" si="37"/>
        <v>0</v>
      </c>
      <c r="F140" s="161">
        <f t="shared" si="37"/>
        <v>0</v>
      </c>
      <c r="G140" s="161">
        <f t="shared" si="37"/>
        <v>234979</v>
      </c>
      <c r="H140" s="161">
        <f t="shared" si="37"/>
        <v>234979</v>
      </c>
      <c r="I140" s="161">
        <f t="shared" si="37"/>
        <v>4000</v>
      </c>
      <c r="J140" s="161">
        <f t="shared" si="37"/>
        <v>18800</v>
      </c>
      <c r="K140" s="161">
        <f t="shared" si="37"/>
        <v>5000</v>
      </c>
      <c r="L140" s="161">
        <f t="shared" si="37"/>
        <v>0</v>
      </c>
      <c r="M140" s="161">
        <f t="shared" si="37"/>
        <v>207179</v>
      </c>
      <c r="N140" s="161">
        <f t="shared" si="37"/>
        <v>0</v>
      </c>
      <c r="O140" s="161">
        <f t="shared" si="37"/>
        <v>0</v>
      </c>
      <c r="P140" s="161">
        <f t="shared" si="37"/>
        <v>0</v>
      </c>
      <c r="Q140" s="162">
        <f t="shared" si="37"/>
        <v>0</v>
      </c>
    </row>
    <row r="141" spans="1:17" s="43" customFormat="1" ht="35.25" customHeight="1">
      <c r="A141" s="180"/>
      <c r="B141" s="173" t="s">
        <v>873</v>
      </c>
      <c r="C141" s="32" t="s">
        <v>874</v>
      </c>
      <c r="D141" s="172">
        <v>20179</v>
      </c>
      <c r="E141" s="172"/>
      <c r="F141" s="172"/>
      <c r="G141" s="172">
        <f>D141+E141-F141</f>
        <v>20179</v>
      </c>
      <c r="H141" s="172">
        <f>G141</f>
        <v>20179</v>
      </c>
      <c r="I141" s="172"/>
      <c r="J141" s="172"/>
      <c r="K141" s="172"/>
      <c r="L141" s="172"/>
      <c r="M141" s="172">
        <f>H141</f>
        <v>20179</v>
      </c>
      <c r="N141" s="172"/>
      <c r="O141" s="172"/>
      <c r="P141" s="172"/>
      <c r="Q141" s="191"/>
    </row>
    <row r="142" spans="1:17" s="43" customFormat="1" ht="22.5" customHeight="1">
      <c r="A142" s="180"/>
      <c r="B142" s="173" t="s">
        <v>320</v>
      </c>
      <c r="C142" s="32" t="s">
        <v>667</v>
      </c>
      <c r="D142" s="172">
        <v>5000</v>
      </c>
      <c r="E142" s="172"/>
      <c r="F142" s="172"/>
      <c r="G142" s="172">
        <f aca="true" t="shared" si="38" ref="G142:G151">D142+E142-F142</f>
        <v>5000</v>
      </c>
      <c r="H142" s="172">
        <f aca="true" t="shared" si="39" ref="H142:H151">G142</f>
        <v>5000</v>
      </c>
      <c r="I142" s="172"/>
      <c r="J142" s="172"/>
      <c r="K142" s="172">
        <f>H142</f>
        <v>5000</v>
      </c>
      <c r="L142" s="172"/>
      <c r="M142" s="172"/>
      <c r="N142" s="172"/>
      <c r="O142" s="172"/>
      <c r="P142" s="172"/>
      <c r="Q142" s="191"/>
    </row>
    <row r="143" spans="1:17" s="44" customFormat="1" ht="15.75" customHeight="1">
      <c r="A143" s="127"/>
      <c r="B143" s="36" t="s">
        <v>565</v>
      </c>
      <c r="C143" s="32" t="s">
        <v>791</v>
      </c>
      <c r="D143" s="95">
        <v>4000</v>
      </c>
      <c r="E143" s="95"/>
      <c r="F143" s="95"/>
      <c r="G143" s="172">
        <f t="shared" si="38"/>
        <v>4000</v>
      </c>
      <c r="H143" s="172">
        <f t="shared" si="39"/>
        <v>4000</v>
      </c>
      <c r="I143" s="172">
        <f>H143</f>
        <v>4000</v>
      </c>
      <c r="J143" s="163"/>
      <c r="K143" s="164"/>
      <c r="L143" s="164"/>
      <c r="M143" s="172"/>
      <c r="N143" s="167"/>
      <c r="O143" s="321"/>
      <c r="P143" s="321"/>
      <c r="Q143" s="262"/>
    </row>
    <row r="144" spans="1:17" s="44" customFormat="1" ht="15.75" customHeight="1">
      <c r="A144" s="127"/>
      <c r="B144" s="36" t="s">
        <v>668</v>
      </c>
      <c r="C144" s="32" t="s">
        <v>791</v>
      </c>
      <c r="D144" s="95">
        <v>24225</v>
      </c>
      <c r="E144" s="95"/>
      <c r="F144" s="95"/>
      <c r="G144" s="172">
        <f t="shared" si="38"/>
        <v>24225</v>
      </c>
      <c r="H144" s="172">
        <f t="shared" si="39"/>
        <v>24225</v>
      </c>
      <c r="I144" s="172"/>
      <c r="J144" s="163"/>
      <c r="K144" s="164"/>
      <c r="L144" s="164"/>
      <c r="M144" s="172">
        <f>H144</f>
        <v>24225</v>
      </c>
      <c r="N144" s="167"/>
      <c r="O144" s="321"/>
      <c r="P144" s="321"/>
      <c r="Q144" s="262"/>
    </row>
    <row r="145" spans="1:17" s="44" customFormat="1" ht="15.75" customHeight="1">
      <c r="A145" s="127"/>
      <c r="B145" s="36" t="s">
        <v>669</v>
      </c>
      <c r="C145" s="32" t="s">
        <v>791</v>
      </c>
      <c r="D145" s="95">
        <v>4275</v>
      </c>
      <c r="E145" s="95"/>
      <c r="F145" s="95"/>
      <c r="G145" s="172">
        <f t="shared" si="38"/>
        <v>4275</v>
      </c>
      <c r="H145" s="172">
        <f t="shared" si="39"/>
        <v>4275</v>
      </c>
      <c r="I145" s="172"/>
      <c r="J145" s="163"/>
      <c r="K145" s="164"/>
      <c r="L145" s="164"/>
      <c r="M145" s="172">
        <f>H145</f>
        <v>4275</v>
      </c>
      <c r="N145" s="167"/>
      <c r="O145" s="321"/>
      <c r="P145" s="321"/>
      <c r="Q145" s="262"/>
    </row>
    <row r="146" spans="1:17" s="44" customFormat="1" ht="15.75" customHeight="1">
      <c r="A146" s="127"/>
      <c r="B146" s="36" t="s">
        <v>64</v>
      </c>
      <c r="C146" s="32" t="s">
        <v>65</v>
      </c>
      <c r="D146" s="95">
        <v>13250</v>
      </c>
      <c r="E146" s="95"/>
      <c r="F146" s="95"/>
      <c r="G146" s="172">
        <f t="shared" si="38"/>
        <v>13250</v>
      </c>
      <c r="H146" s="172">
        <f t="shared" si="39"/>
        <v>13250</v>
      </c>
      <c r="I146" s="95"/>
      <c r="J146" s="163">
        <f>H146</f>
        <v>13250</v>
      </c>
      <c r="K146" s="164"/>
      <c r="L146" s="164"/>
      <c r="M146" s="172"/>
      <c r="N146" s="167"/>
      <c r="O146" s="321"/>
      <c r="P146" s="321"/>
      <c r="Q146" s="262"/>
    </row>
    <row r="147" spans="1:17" s="53" customFormat="1" ht="15.75" customHeight="1">
      <c r="A147" s="127"/>
      <c r="B147" s="36" t="s">
        <v>69</v>
      </c>
      <c r="C147" s="32" t="s">
        <v>161</v>
      </c>
      <c r="D147" s="95">
        <v>4750</v>
      </c>
      <c r="E147" s="95"/>
      <c r="F147" s="95"/>
      <c r="G147" s="172">
        <f t="shared" si="38"/>
        <v>4750</v>
      </c>
      <c r="H147" s="172">
        <f t="shared" si="39"/>
        <v>4750</v>
      </c>
      <c r="I147" s="95"/>
      <c r="J147" s="163">
        <f>H147</f>
        <v>4750</v>
      </c>
      <c r="K147" s="164"/>
      <c r="L147" s="164"/>
      <c r="M147" s="172"/>
      <c r="N147" s="167"/>
      <c r="O147" s="321"/>
      <c r="P147" s="321"/>
      <c r="Q147" s="262"/>
    </row>
    <row r="148" spans="1:17" s="53" customFormat="1" ht="15.75" customHeight="1">
      <c r="A148" s="127"/>
      <c r="B148" s="36" t="s">
        <v>711</v>
      </c>
      <c r="C148" s="32" t="s">
        <v>161</v>
      </c>
      <c r="D148" s="95">
        <v>134725</v>
      </c>
      <c r="E148" s="95"/>
      <c r="F148" s="95"/>
      <c r="G148" s="172">
        <f t="shared" si="38"/>
        <v>134725</v>
      </c>
      <c r="H148" s="172">
        <f t="shared" si="39"/>
        <v>134725</v>
      </c>
      <c r="I148" s="95"/>
      <c r="J148" s="163"/>
      <c r="K148" s="164"/>
      <c r="L148" s="164"/>
      <c r="M148" s="172">
        <f>H148</f>
        <v>134725</v>
      </c>
      <c r="N148" s="167"/>
      <c r="O148" s="321"/>
      <c r="P148" s="321"/>
      <c r="Q148" s="262"/>
    </row>
    <row r="149" spans="1:17" s="53" customFormat="1" ht="15.75" customHeight="1">
      <c r="A149" s="127"/>
      <c r="B149" s="36" t="s">
        <v>712</v>
      </c>
      <c r="C149" s="32" t="s">
        <v>161</v>
      </c>
      <c r="D149" s="95">
        <v>23775</v>
      </c>
      <c r="E149" s="95"/>
      <c r="F149" s="95"/>
      <c r="G149" s="172">
        <f t="shared" si="38"/>
        <v>23775</v>
      </c>
      <c r="H149" s="172">
        <f t="shared" si="39"/>
        <v>23775</v>
      </c>
      <c r="I149" s="95"/>
      <c r="J149" s="163"/>
      <c r="K149" s="164"/>
      <c r="L149" s="164"/>
      <c r="M149" s="172">
        <f>H149</f>
        <v>23775</v>
      </c>
      <c r="N149" s="167"/>
      <c r="O149" s="321"/>
      <c r="P149" s="321"/>
      <c r="Q149" s="262"/>
    </row>
    <row r="150" spans="1:17" s="53" customFormat="1" ht="15.75" customHeight="1">
      <c r="A150" s="127"/>
      <c r="B150" s="36" t="s">
        <v>309</v>
      </c>
      <c r="C150" s="32" t="s">
        <v>21</v>
      </c>
      <c r="D150" s="95">
        <v>300</v>
      </c>
      <c r="E150" s="95"/>
      <c r="F150" s="95"/>
      <c r="G150" s="172">
        <f t="shared" si="38"/>
        <v>300</v>
      </c>
      <c r="H150" s="172">
        <f t="shared" si="39"/>
        <v>300</v>
      </c>
      <c r="I150" s="95"/>
      <c r="J150" s="163">
        <f>H150</f>
        <v>300</v>
      </c>
      <c r="K150" s="164"/>
      <c r="L150" s="164"/>
      <c r="M150" s="172"/>
      <c r="N150" s="167"/>
      <c r="O150" s="321"/>
      <c r="P150" s="321"/>
      <c r="Q150" s="262"/>
    </row>
    <row r="151" spans="1:17" s="53" customFormat="1" ht="15.75" customHeight="1">
      <c r="A151" s="127"/>
      <c r="B151" s="36" t="s">
        <v>73</v>
      </c>
      <c r="C151" s="32" t="s">
        <v>16</v>
      </c>
      <c r="D151" s="95">
        <v>500</v>
      </c>
      <c r="E151" s="95"/>
      <c r="F151" s="95"/>
      <c r="G151" s="172">
        <f t="shared" si="38"/>
        <v>500</v>
      </c>
      <c r="H151" s="172">
        <f t="shared" si="39"/>
        <v>500</v>
      </c>
      <c r="I151" s="95"/>
      <c r="J151" s="163">
        <f>H151</f>
        <v>500</v>
      </c>
      <c r="K151" s="164"/>
      <c r="L151" s="164"/>
      <c r="M151" s="172"/>
      <c r="N151" s="167"/>
      <c r="O151" s="321"/>
      <c r="P151" s="321"/>
      <c r="Q151" s="262"/>
    </row>
    <row r="152" spans="1:17" s="53" customFormat="1" ht="21" customHeight="1">
      <c r="A152" s="125" t="s">
        <v>136</v>
      </c>
      <c r="B152" s="121"/>
      <c r="C152" s="79" t="s">
        <v>137</v>
      </c>
      <c r="D152" s="161">
        <f>SUM(D153:D155)</f>
        <v>23417</v>
      </c>
      <c r="E152" s="161">
        <f>SUM(E153:E155)</f>
        <v>0</v>
      </c>
      <c r="F152" s="161">
        <f>SUM(F153:F155)</f>
        <v>0</v>
      </c>
      <c r="G152" s="161">
        <f>SUM(G153:G155)</f>
        <v>23417</v>
      </c>
      <c r="H152" s="161">
        <f aca="true" t="shared" si="40" ref="H152:Q152">SUM(H153:H155)</f>
        <v>23417</v>
      </c>
      <c r="I152" s="161">
        <f t="shared" si="40"/>
        <v>0</v>
      </c>
      <c r="J152" s="161">
        <f t="shared" si="40"/>
        <v>23417</v>
      </c>
      <c r="K152" s="161">
        <f t="shared" si="40"/>
        <v>0</v>
      </c>
      <c r="L152" s="161">
        <f t="shared" si="40"/>
        <v>0</v>
      </c>
      <c r="M152" s="161">
        <f t="shared" si="40"/>
        <v>0</v>
      </c>
      <c r="N152" s="161">
        <f t="shared" si="40"/>
        <v>0</v>
      </c>
      <c r="O152" s="161">
        <f t="shared" si="40"/>
        <v>0</v>
      </c>
      <c r="P152" s="161">
        <f t="shared" si="40"/>
        <v>0</v>
      </c>
      <c r="Q152" s="162">
        <f t="shared" si="40"/>
        <v>0</v>
      </c>
    </row>
    <row r="153" spans="1:17" s="44" customFormat="1" ht="15.75" customHeight="1">
      <c r="A153" s="127"/>
      <c r="B153" s="36" t="s">
        <v>64</v>
      </c>
      <c r="C153" s="32" t="s">
        <v>65</v>
      </c>
      <c r="D153" s="95">
        <v>400</v>
      </c>
      <c r="E153" s="95"/>
      <c r="F153" s="95"/>
      <c r="G153" s="167">
        <f>D153+E153-F153</f>
        <v>400</v>
      </c>
      <c r="H153" s="95">
        <f>G153</f>
        <v>400</v>
      </c>
      <c r="I153" s="95"/>
      <c r="J153" s="163">
        <f>H153</f>
        <v>400</v>
      </c>
      <c r="K153" s="164"/>
      <c r="L153" s="164"/>
      <c r="M153" s="164"/>
      <c r="N153" s="167"/>
      <c r="O153" s="321"/>
      <c r="P153" s="321"/>
      <c r="Q153" s="262"/>
    </row>
    <row r="154" spans="1:17" s="44" customFormat="1" ht="15.75" customHeight="1">
      <c r="A154" s="127"/>
      <c r="B154" s="36" t="s">
        <v>69</v>
      </c>
      <c r="C154" s="32" t="s">
        <v>161</v>
      </c>
      <c r="D154" s="95">
        <v>1100</v>
      </c>
      <c r="E154" s="95"/>
      <c r="F154" s="95"/>
      <c r="G154" s="167">
        <f>D154+E154-F154</f>
        <v>1100</v>
      </c>
      <c r="H154" s="95">
        <f>G154</f>
        <v>1100</v>
      </c>
      <c r="I154" s="95">
        <v>0</v>
      </c>
      <c r="J154" s="163">
        <f>H154</f>
        <v>1100</v>
      </c>
      <c r="K154" s="164">
        <v>0</v>
      </c>
      <c r="L154" s="164"/>
      <c r="M154" s="164"/>
      <c r="N154" s="167"/>
      <c r="O154" s="321"/>
      <c r="P154" s="321"/>
      <c r="Q154" s="262"/>
    </row>
    <row r="155" spans="1:17" s="44" customFormat="1" ht="18.75" customHeight="1">
      <c r="A155" s="127"/>
      <c r="B155" s="36" t="s">
        <v>73</v>
      </c>
      <c r="C155" s="32" t="s">
        <v>74</v>
      </c>
      <c r="D155" s="95">
        <v>21917</v>
      </c>
      <c r="E155" s="95"/>
      <c r="F155" s="95"/>
      <c r="G155" s="167">
        <f>D155+E155-F155</f>
        <v>21917</v>
      </c>
      <c r="H155" s="95">
        <f>G155</f>
        <v>21917</v>
      </c>
      <c r="I155" s="95">
        <v>0</v>
      </c>
      <c r="J155" s="163">
        <f>H155</f>
        <v>21917</v>
      </c>
      <c r="K155" s="164">
        <v>0</v>
      </c>
      <c r="L155" s="164"/>
      <c r="M155" s="164"/>
      <c r="N155" s="167"/>
      <c r="O155" s="321"/>
      <c r="P155" s="321"/>
      <c r="Q155" s="262"/>
    </row>
    <row r="156" spans="1:17" s="44" customFormat="1" ht="27" customHeight="1">
      <c r="A156" s="123" t="s">
        <v>138</v>
      </c>
      <c r="B156" s="132"/>
      <c r="C156" s="60" t="s">
        <v>139</v>
      </c>
      <c r="D156" s="165">
        <f>D157+D160+D187</f>
        <v>2889770</v>
      </c>
      <c r="E156" s="165">
        <f>E157+E160+E187</f>
        <v>38000</v>
      </c>
      <c r="F156" s="165">
        <f>F157+F160+F187</f>
        <v>0</v>
      </c>
      <c r="G156" s="165">
        <f>G157+G160+G187</f>
        <v>2927770</v>
      </c>
      <c r="H156" s="165">
        <f>H157+H160+H187</f>
        <v>2914770</v>
      </c>
      <c r="I156" s="165">
        <f aca="true" t="shared" si="41" ref="I156:Q156">I157+I160+I187</f>
        <v>2367870</v>
      </c>
      <c r="J156" s="165">
        <f t="shared" si="41"/>
        <v>371900</v>
      </c>
      <c r="K156" s="165">
        <f t="shared" si="41"/>
        <v>11000</v>
      </c>
      <c r="L156" s="165">
        <f t="shared" si="41"/>
        <v>164000</v>
      </c>
      <c r="M156" s="165">
        <f t="shared" si="41"/>
        <v>0</v>
      </c>
      <c r="N156" s="165">
        <f t="shared" si="41"/>
        <v>0</v>
      </c>
      <c r="O156" s="165">
        <f t="shared" si="41"/>
        <v>13000</v>
      </c>
      <c r="P156" s="165">
        <f t="shared" si="41"/>
        <v>13000</v>
      </c>
      <c r="Q156" s="166">
        <f t="shared" si="41"/>
        <v>0</v>
      </c>
    </row>
    <row r="157" spans="1:17" s="44" customFormat="1" ht="20.25" customHeight="1">
      <c r="A157" s="190" t="s">
        <v>714</v>
      </c>
      <c r="B157" s="121"/>
      <c r="C157" s="79" t="s">
        <v>715</v>
      </c>
      <c r="D157" s="161">
        <f>D158+D159</f>
        <v>11000</v>
      </c>
      <c r="E157" s="161">
        <f>E158+E159</f>
        <v>13000</v>
      </c>
      <c r="F157" s="161">
        <f>F158+F159</f>
        <v>0</v>
      </c>
      <c r="G157" s="161">
        <f>G158+G159</f>
        <v>24000</v>
      </c>
      <c r="H157" s="161">
        <f>H158+H159</f>
        <v>11000</v>
      </c>
      <c r="I157" s="161">
        <f aca="true" t="shared" si="42" ref="I157:Q157">I158+I159</f>
        <v>0</v>
      </c>
      <c r="J157" s="161">
        <f t="shared" si="42"/>
        <v>0</v>
      </c>
      <c r="K157" s="161">
        <f t="shared" si="42"/>
        <v>11000</v>
      </c>
      <c r="L157" s="161">
        <f t="shared" si="42"/>
        <v>0</v>
      </c>
      <c r="M157" s="161">
        <f t="shared" si="42"/>
        <v>0</v>
      </c>
      <c r="N157" s="161">
        <f t="shared" si="42"/>
        <v>0</v>
      </c>
      <c r="O157" s="161">
        <f t="shared" si="42"/>
        <v>13000</v>
      </c>
      <c r="P157" s="161">
        <f t="shared" si="42"/>
        <v>13000</v>
      </c>
      <c r="Q157" s="162">
        <f t="shared" si="42"/>
        <v>0</v>
      </c>
    </row>
    <row r="158" spans="1:17" s="44" customFormat="1" ht="18.75" customHeight="1">
      <c r="A158" s="268"/>
      <c r="B158" s="173" t="s">
        <v>22</v>
      </c>
      <c r="C158" s="176" t="s">
        <v>23</v>
      </c>
      <c r="D158" s="172">
        <v>7500</v>
      </c>
      <c r="E158" s="172">
        <v>3500</v>
      </c>
      <c r="F158" s="172"/>
      <c r="G158" s="172">
        <f>D158+E158-F158</f>
        <v>11000</v>
      </c>
      <c r="H158" s="172">
        <f>G158</f>
        <v>11000</v>
      </c>
      <c r="I158" s="172"/>
      <c r="J158" s="172"/>
      <c r="K158" s="172">
        <f>H158</f>
        <v>11000</v>
      </c>
      <c r="L158" s="172"/>
      <c r="M158" s="172"/>
      <c r="N158" s="172"/>
      <c r="O158" s="172"/>
      <c r="P158" s="172"/>
      <c r="Q158" s="191"/>
    </row>
    <row r="159" spans="1:17" s="44" customFormat="1" ht="23.25" customHeight="1">
      <c r="A159" s="180"/>
      <c r="B159" s="173" t="s">
        <v>716</v>
      </c>
      <c r="C159" s="176" t="s">
        <v>717</v>
      </c>
      <c r="D159" s="172">
        <v>3500</v>
      </c>
      <c r="E159" s="172">
        <v>9500</v>
      </c>
      <c r="F159" s="172"/>
      <c r="G159" s="172">
        <f>D159+E159-F159</f>
        <v>13000</v>
      </c>
      <c r="H159" s="172"/>
      <c r="I159" s="172"/>
      <c r="J159" s="172"/>
      <c r="K159" s="172"/>
      <c r="L159" s="172"/>
      <c r="M159" s="172"/>
      <c r="N159" s="172"/>
      <c r="O159" s="172">
        <f>G159</f>
        <v>13000</v>
      </c>
      <c r="P159" s="172">
        <f>O159</f>
        <v>13000</v>
      </c>
      <c r="Q159" s="191"/>
    </row>
    <row r="160" spans="1:17" s="44" customFormat="1" ht="26.25" customHeight="1">
      <c r="A160" s="125" t="s">
        <v>162</v>
      </c>
      <c r="B160" s="121"/>
      <c r="C160" s="79" t="s">
        <v>163</v>
      </c>
      <c r="D160" s="161">
        <f>SUM(D161:D186)</f>
        <v>2815000</v>
      </c>
      <c r="E160" s="161">
        <f>SUM(E161:E186)</f>
        <v>25000</v>
      </c>
      <c r="F160" s="161">
        <f>SUM(F161:F186)</f>
        <v>0</v>
      </c>
      <c r="G160" s="161">
        <f>SUM(G161:G186)</f>
        <v>2840000</v>
      </c>
      <c r="H160" s="161">
        <f aca="true" t="shared" si="43" ref="H160:Q160">SUM(H161:H186)</f>
        <v>2840000</v>
      </c>
      <c r="I160" s="161">
        <f t="shared" si="43"/>
        <v>2315000</v>
      </c>
      <c r="J160" s="161">
        <f t="shared" si="43"/>
        <v>361000</v>
      </c>
      <c r="K160" s="161">
        <f t="shared" si="43"/>
        <v>0</v>
      </c>
      <c r="L160" s="161">
        <f t="shared" si="43"/>
        <v>164000</v>
      </c>
      <c r="M160" s="161">
        <f t="shared" si="43"/>
        <v>0</v>
      </c>
      <c r="N160" s="161">
        <f t="shared" si="43"/>
        <v>0</v>
      </c>
      <c r="O160" s="161">
        <f t="shared" si="43"/>
        <v>0</v>
      </c>
      <c r="P160" s="161">
        <f t="shared" si="43"/>
        <v>0</v>
      </c>
      <c r="Q160" s="162">
        <f t="shared" si="43"/>
        <v>0</v>
      </c>
    </row>
    <row r="161" spans="1:17" s="44" customFormat="1" ht="15.75" customHeight="1">
      <c r="A161" s="127"/>
      <c r="B161" s="36" t="s">
        <v>440</v>
      </c>
      <c r="C161" s="32" t="s">
        <v>804</v>
      </c>
      <c r="D161" s="95">
        <v>164000</v>
      </c>
      <c r="E161" s="95"/>
      <c r="F161" s="95"/>
      <c r="G161" s="167">
        <f>D161+E161-F161</f>
        <v>164000</v>
      </c>
      <c r="H161" s="95">
        <f>G161</f>
        <v>164000</v>
      </c>
      <c r="I161" s="95"/>
      <c r="J161" s="163">
        <v>0</v>
      </c>
      <c r="K161" s="163"/>
      <c r="L161" s="163">
        <f>H161</f>
        <v>164000</v>
      </c>
      <c r="M161" s="163"/>
      <c r="N161" s="167"/>
      <c r="O161" s="321"/>
      <c r="P161" s="321"/>
      <c r="Q161" s="262"/>
    </row>
    <row r="162" spans="1:17" s="44" customFormat="1" ht="15.75" customHeight="1">
      <c r="A162" s="127"/>
      <c r="B162" s="36" t="s">
        <v>58</v>
      </c>
      <c r="C162" s="32" t="s">
        <v>803</v>
      </c>
      <c r="D162" s="95">
        <v>61000</v>
      </c>
      <c r="E162" s="95"/>
      <c r="F162" s="95"/>
      <c r="G162" s="167">
        <f aca="true" t="shared" si="44" ref="G162:G186">D162+E162-F162</f>
        <v>61000</v>
      </c>
      <c r="H162" s="95">
        <f aca="true" t="shared" si="45" ref="H162:H186">G162</f>
        <v>61000</v>
      </c>
      <c r="I162" s="95">
        <f>H162</f>
        <v>61000</v>
      </c>
      <c r="J162" s="163">
        <v>0</v>
      </c>
      <c r="K162" s="163"/>
      <c r="L162" s="163"/>
      <c r="M162" s="163"/>
      <c r="N162" s="167"/>
      <c r="O162" s="321"/>
      <c r="P162" s="321"/>
      <c r="Q162" s="262"/>
    </row>
    <row r="163" spans="1:17" s="44" customFormat="1" ht="15.75" customHeight="1">
      <c r="A163" s="127"/>
      <c r="B163" s="36" t="s">
        <v>60</v>
      </c>
      <c r="C163" s="32" t="s">
        <v>388</v>
      </c>
      <c r="D163" s="95">
        <v>5189</v>
      </c>
      <c r="E163" s="95"/>
      <c r="F163" s="95"/>
      <c r="G163" s="167">
        <f t="shared" si="44"/>
        <v>5189</v>
      </c>
      <c r="H163" s="95">
        <f t="shared" si="45"/>
        <v>5189</v>
      </c>
      <c r="I163" s="95">
        <f aca="true" t="shared" si="46" ref="I163:I169">H163</f>
        <v>5189</v>
      </c>
      <c r="J163" s="163">
        <v>0</v>
      </c>
      <c r="K163" s="163"/>
      <c r="L163" s="163"/>
      <c r="M163" s="163"/>
      <c r="N163" s="167"/>
      <c r="O163" s="321"/>
      <c r="P163" s="321"/>
      <c r="Q163" s="262"/>
    </row>
    <row r="164" spans="1:17" s="44" customFormat="1" ht="21.75" customHeight="1">
      <c r="A164" s="127"/>
      <c r="B164" s="36" t="s">
        <v>151</v>
      </c>
      <c r="C164" s="32" t="s">
        <v>893</v>
      </c>
      <c r="D164" s="95">
        <v>1943000</v>
      </c>
      <c r="E164" s="95"/>
      <c r="F164" s="95"/>
      <c r="G164" s="167">
        <f t="shared" si="44"/>
        <v>1943000</v>
      </c>
      <c r="H164" s="95">
        <f t="shared" si="45"/>
        <v>1943000</v>
      </c>
      <c r="I164" s="95">
        <f t="shared" si="46"/>
        <v>1943000</v>
      </c>
      <c r="J164" s="163">
        <v>0</v>
      </c>
      <c r="K164" s="163"/>
      <c r="L164" s="163"/>
      <c r="M164" s="163"/>
      <c r="N164" s="167"/>
      <c r="O164" s="321"/>
      <c r="P164" s="321"/>
      <c r="Q164" s="262"/>
    </row>
    <row r="165" spans="1:17" s="44" customFormat="1" ht="15" customHeight="1">
      <c r="A165" s="127"/>
      <c r="B165" s="36" t="s">
        <v>152</v>
      </c>
      <c r="C165" s="32" t="s">
        <v>153</v>
      </c>
      <c r="D165" s="95">
        <v>123000</v>
      </c>
      <c r="E165" s="95"/>
      <c r="F165" s="95"/>
      <c r="G165" s="167">
        <f t="shared" si="44"/>
        <v>123000</v>
      </c>
      <c r="H165" s="95">
        <f t="shared" si="45"/>
        <v>123000</v>
      </c>
      <c r="I165" s="95">
        <f t="shared" si="46"/>
        <v>123000</v>
      </c>
      <c r="J165" s="163">
        <v>0</v>
      </c>
      <c r="K165" s="163"/>
      <c r="L165" s="163"/>
      <c r="M165" s="163"/>
      <c r="N165" s="167"/>
      <c r="O165" s="321"/>
      <c r="P165" s="321"/>
      <c r="Q165" s="262"/>
    </row>
    <row r="166" spans="1:17" s="44" customFormat="1" ht="15.75" customHeight="1">
      <c r="A166" s="127"/>
      <c r="B166" s="36" t="s">
        <v>154</v>
      </c>
      <c r="C166" s="32" t="s">
        <v>155</v>
      </c>
      <c r="D166" s="95">
        <v>161811</v>
      </c>
      <c r="E166" s="95"/>
      <c r="F166" s="95"/>
      <c r="G166" s="167">
        <f t="shared" si="44"/>
        <v>161811</v>
      </c>
      <c r="H166" s="95">
        <f t="shared" si="45"/>
        <v>161811</v>
      </c>
      <c r="I166" s="95">
        <f t="shared" si="46"/>
        <v>161811</v>
      </c>
      <c r="J166" s="163">
        <v>0</v>
      </c>
      <c r="K166" s="163"/>
      <c r="L166" s="163"/>
      <c r="M166" s="163"/>
      <c r="N166" s="167"/>
      <c r="O166" s="321"/>
      <c r="P166" s="321"/>
      <c r="Q166" s="262"/>
    </row>
    <row r="167" spans="1:17" s="44" customFormat="1" ht="24" customHeight="1">
      <c r="A167" s="127"/>
      <c r="B167" s="36" t="s">
        <v>924</v>
      </c>
      <c r="C167" s="32" t="s">
        <v>894</v>
      </c>
      <c r="D167" s="95">
        <v>10000</v>
      </c>
      <c r="E167" s="95"/>
      <c r="F167" s="95"/>
      <c r="G167" s="167">
        <f t="shared" si="44"/>
        <v>10000</v>
      </c>
      <c r="H167" s="95">
        <f t="shared" si="45"/>
        <v>10000</v>
      </c>
      <c r="I167" s="95">
        <f t="shared" si="46"/>
        <v>10000</v>
      </c>
      <c r="J167" s="163"/>
      <c r="K167" s="163"/>
      <c r="L167" s="163"/>
      <c r="M167" s="163"/>
      <c r="N167" s="167"/>
      <c r="O167" s="321"/>
      <c r="P167" s="321"/>
      <c r="Q167" s="262"/>
    </row>
    <row r="168" spans="1:17" s="44" customFormat="1" ht="18" customHeight="1">
      <c r="A168" s="127"/>
      <c r="B168" s="131" t="s">
        <v>114</v>
      </c>
      <c r="C168" s="32" t="s">
        <v>708</v>
      </c>
      <c r="D168" s="95">
        <v>9300</v>
      </c>
      <c r="E168" s="95"/>
      <c r="F168" s="95"/>
      <c r="G168" s="167">
        <f t="shared" si="44"/>
        <v>9300</v>
      </c>
      <c r="H168" s="95">
        <f t="shared" si="45"/>
        <v>9300</v>
      </c>
      <c r="I168" s="95">
        <f t="shared" si="46"/>
        <v>9300</v>
      </c>
      <c r="J168" s="163"/>
      <c r="K168" s="163"/>
      <c r="L168" s="163"/>
      <c r="M168" s="163"/>
      <c r="N168" s="167"/>
      <c r="O168" s="321"/>
      <c r="P168" s="321"/>
      <c r="Q168" s="262"/>
    </row>
    <row r="169" spans="1:17" s="44" customFormat="1" ht="15.75" customHeight="1">
      <c r="A169" s="127"/>
      <c r="B169" s="36" t="s">
        <v>62</v>
      </c>
      <c r="C169" s="32" t="s">
        <v>15</v>
      </c>
      <c r="D169" s="95">
        <v>1700</v>
      </c>
      <c r="E169" s="95"/>
      <c r="F169" s="95"/>
      <c r="G169" s="167">
        <f t="shared" si="44"/>
        <v>1700</v>
      </c>
      <c r="H169" s="95">
        <f t="shared" si="45"/>
        <v>1700</v>
      </c>
      <c r="I169" s="95">
        <f t="shared" si="46"/>
        <v>1700</v>
      </c>
      <c r="J169" s="163"/>
      <c r="K169" s="163"/>
      <c r="L169" s="163"/>
      <c r="M169" s="163"/>
      <c r="N169" s="167"/>
      <c r="O169" s="321"/>
      <c r="P169" s="321"/>
      <c r="Q169" s="262"/>
    </row>
    <row r="170" spans="1:17" s="44" customFormat="1" ht="15.75" customHeight="1">
      <c r="A170" s="127"/>
      <c r="B170" s="36" t="s">
        <v>441</v>
      </c>
      <c r="C170" s="32" t="s">
        <v>442</v>
      </c>
      <c r="D170" s="95">
        <v>88000</v>
      </c>
      <c r="E170" s="95"/>
      <c r="F170" s="95"/>
      <c r="G170" s="167">
        <f t="shared" si="44"/>
        <v>88000</v>
      </c>
      <c r="H170" s="95">
        <f t="shared" si="45"/>
        <v>88000</v>
      </c>
      <c r="I170" s="95"/>
      <c r="J170" s="163">
        <f>H170</f>
        <v>88000</v>
      </c>
      <c r="K170" s="163"/>
      <c r="L170" s="163"/>
      <c r="M170" s="163"/>
      <c r="N170" s="167"/>
      <c r="O170" s="321"/>
      <c r="P170" s="321"/>
      <c r="Q170" s="262"/>
    </row>
    <row r="171" spans="1:17" s="44" customFormat="1" ht="15.75" customHeight="1">
      <c r="A171" s="127"/>
      <c r="B171" s="36" t="s">
        <v>64</v>
      </c>
      <c r="C171" s="32" t="s">
        <v>65</v>
      </c>
      <c r="D171" s="95">
        <v>93000</v>
      </c>
      <c r="E171" s="95">
        <v>25000</v>
      </c>
      <c r="F171" s="95"/>
      <c r="G171" s="167">
        <f t="shared" si="44"/>
        <v>118000</v>
      </c>
      <c r="H171" s="95">
        <f t="shared" si="45"/>
        <v>118000</v>
      </c>
      <c r="I171" s="95"/>
      <c r="J171" s="163">
        <f aca="true" t="shared" si="47" ref="J171:J186">H171</f>
        <v>118000</v>
      </c>
      <c r="K171" s="163"/>
      <c r="L171" s="163"/>
      <c r="M171" s="163"/>
      <c r="N171" s="167"/>
      <c r="O171" s="321"/>
      <c r="P171" s="321"/>
      <c r="Q171" s="262"/>
    </row>
    <row r="172" spans="1:17" s="44" customFormat="1" ht="16.5" customHeight="1">
      <c r="A172" s="127"/>
      <c r="B172" s="36" t="s">
        <v>157</v>
      </c>
      <c r="C172" s="32" t="s">
        <v>158</v>
      </c>
      <c r="D172" s="95">
        <v>3000</v>
      </c>
      <c r="E172" s="95"/>
      <c r="F172" s="95"/>
      <c r="G172" s="167">
        <f t="shared" si="44"/>
        <v>3000</v>
      </c>
      <c r="H172" s="95">
        <f t="shared" si="45"/>
        <v>3000</v>
      </c>
      <c r="I172" s="95"/>
      <c r="J172" s="163">
        <f t="shared" si="47"/>
        <v>3000</v>
      </c>
      <c r="K172" s="163"/>
      <c r="L172" s="163"/>
      <c r="M172" s="163"/>
      <c r="N172" s="167"/>
      <c r="O172" s="321"/>
      <c r="P172" s="321"/>
      <c r="Q172" s="262"/>
    </row>
    <row r="173" spans="1:17" s="44" customFormat="1" ht="15.75" customHeight="1">
      <c r="A173" s="127"/>
      <c r="B173" s="36" t="s">
        <v>66</v>
      </c>
      <c r="C173" s="32" t="s">
        <v>159</v>
      </c>
      <c r="D173" s="95">
        <v>29000</v>
      </c>
      <c r="E173" s="95"/>
      <c r="F173" s="95"/>
      <c r="G173" s="167">
        <f t="shared" si="44"/>
        <v>29000</v>
      </c>
      <c r="H173" s="95">
        <f t="shared" si="45"/>
        <v>29000</v>
      </c>
      <c r="I173" s="95"/>
      <c r="J173" s="163">
        <f t="shared" si="47"/>
        <v>29000</v>
      </c>
      <c r="K173" s="163"/>
      <c r="L173" s="163"/>
      <c r="M173" s="163"/>
      <c r="N173" s="167"/>
      <c r="O173" s="321"/>
      <c r="P173" s="321"/>
      <c r="Q173" s="262"/>
    </row>
    <row r="174" spans="1:17" s="44" customFormat="1" ht="17.25" customHeight="1">
      <c r="A174" s="127"/>
      <c r="B174" s="36" t="s">
        <v>68</v>
      </c>
      <c r="C174" s="32" t="s">
        <v>160</v>
      </c>
      <c r="D174" s="95">
        <v>20000</v>
      </c>
      <c r="E174" s="95"/>
      <c r="F174" s="95"/>
      <c r="G174" s="167">
        <f t="shared" si="44"/>
        <v>20000</v>
      </c>
      <c r="H174" s="95">
        <f t="shared" si="45"/>
        <v>20000</v>
      </c>
      <c r="I174" s="95"/>
      <c r="J174" s="163">
        <f t="shared" si="47"/>
        <v>20000</v>
      </c>
      <c r="K174" s="163"/>
      <c r="L174" s="163"/>
      <c r="M174" s="163"/>
      <c r="N174" s="167"/>
      <c r="O174" s="321"/>
      <c r="P174" s="321"/>
      <c r="Q174" s="262"/>
    </row>
    <row r="175" spans="1:17" s="44" customFormat="1" ht="17.25" customHeight="1">
      <c r="A175" s="127"/>
      <c r="B175" s="36" t="s">
        <v>141</v>
      </c>
      <c r="C175" s="32" t="s">
        <v>147</v>
      </c>
      <c r="D175" s="95">
        <v>15000</v>
      </c>
      <c r="E175" s="95"/>
      <c r="F175" s="95"/>
      <c r="G175" s="167">
        <f t="shared" si="44"/>
        <v>15000</v>
      </c>
      <c r="H175" s="95">
        <f t="shared" si="45"/>
        <v>15000</v>
      </c>
      <c r="I175" s="95"/>
      <c r="J175" s="163">
        <f t="shared" si="47"/>
        <v>15000</v>
      </c>
      <c r="K175" s="163"/>
      <c r="L175" s="163"/>
      <c r="M175" s="163"/>
      <c r="N175" s="167"/>
      <c r="O175" s="321"/>
      <c r="P175" s="321"/>
      <c r="Q175" s="262"/>
    </row>
    <row r="176" spans="1:17" s="44" customFormat="1" ht="17.25" customHeight="1">
      <c r="A176" s="127"/>
      <c r="B176" s="36" t="s">
        <v>69</v>
      </c>
      <c r="C176" s="32" t="s">
        <v>161</v>
      </c>
      <c r="D176" s="95">
        <v>40000</v>
      </c>
      <c r="E176" s="95"/>
      <c r="F176" s="95"/>
      <c r="G176" s="167">
        <f t="shared" si="44"/>
        <v>40000</v>
      </c>
      <c r="H176" s="95">
        <f t="shared" si="45"/>
        <v>40000</v>
      </c>
      <c r="I176" s="95"/>
      <c r="J176" s="163">
        <f t="shared" si="47"/>
        <v>40000</v>
      </c>
      <c r="K176" s="163"/>
      <c r="L176" s="163"/>
      <c r="M176" s="163"/>
      <c r="N176" s="167"/>
      <c r="O176" s="321"/>
      <c r="P176" s="321"/>
      <c r="Q176" s="262"/>
    </row>
    <row r="177" spans="1:17" s="44" customFormat="1" ht="17.25" customHeight="1">
      <c r="A177" s="127"/>
      <c r="B177" s="36" t="s">
        <v>567</v>
      </c>
      <c r="C177" s="33" t="s">
        <v>568</v>
      </c>
      <c r="D177" s="95">
        <v>2000</v>
      </c>
      <c r="E177" s="95"/>
      <c r="F177" s="95"/>
      <c r="G177" s="167">
        <f t="shared" si="44"/>
        <v>2000</v>
      </c>
      <c r="H177" s="95">
        <f t="shared" si="45"/>
        <v>2000</v>
      </c>
      <c r="I177" s="95"/>
      <c r="J177" s="163">
        <f t="shared" si="47"/>
        <v>2000</v>
      </c>
      <c r="K177" s="163"/>
      <c r="L177" s="163"/>
      <c r="M177" s="163"/>
      <c r="N177" s="167"/>
      <c r="O177" s="321"/>
      <c r="P177" s="321"/>
      <c r="Q177" s="262"/>
    </row>
    <row r="178" spans="1:17" s="44" customFormat="1" ht="17.25" customHeight="1">
      <c r="A178" s="127"/>
      <c r="B178" s="36" t="s">
        <v>308</v>
      </c>
      <c r="C178" s="32" t="s">
        <v>310</v>
      </c>
      <c r="D178" s="95">
        <v>5000</v>
      </c>
      <c r="E178" s="95"/>
      <c r="F178" s="95"/>
      <c r="G178" s="167">
        <f t="shared" si="44"/>
        <v>5000</v>
      </c>
      <c r="H178" s="95">
        <f t="shared" si="45"/>
        <v>5000</v>
      </c>
      <c r="I178" s="95"/>
      <c r="J178" s="163">
        <f t="shared" si="47"/>
        <v>5000</v>
      </c>
      <c r="K178" s="163"/>
      <c r="L178" s="163"/>
      <c r="M178" s="163"/>
      <c r="N178" s="167"/>
      <c r="O178" s="321"/>
      <c r="P178" s="321"/>
      <c r="Q178" s="262"/>
    </row>
    <row r="179" spans="1:17" s="44" customFormat="1" ht="17.25" customHeight="1">
      <c r="A179" s="127"/>
      <c r="B179" s="36" t="s">
        <v>295</v>
      </c>
      <c r="C179" s="32" t="s">
        <v>299</v>
      </c>
      <c r="D179" s="95">
        <v>5000</v>
      </c>
      <c r="E179" s="95"/>
      <c r="F179" s="95"/>
      <c r="G179" s="167">
        <f t="shared" si="44"/>
        <v>5000</v>
      </c>
      <c r="H179" s="95">
        <f t="shared" si="45"/>
        <v>5000</v>
      </c>
      <c r="I179" s="95"/>
      <c r="J179" s="163">
        <f t="shared" si="47"/>
        <v>5000</v>
      </c>
      <c r="K179" s="163"/>
      <c r="L179" s="163"/>
      <c r="M179" s="163"/>
      <c r="N179" s="167"/>
      <c r="O179" s="321"/>
      <c r="P179" s="321"/>
      <c r="Q179" s="262"/>
    </row>
    <row r="180" spans="1:17" s="44" customFormat="1" ht="14.25" customHeight="1">
      <c r="A180" s="127"/>
      <c r="B180" s="36" t="s">
        <v>71</v>
      </c>
      <c r="C180" s="32" t="s">
        <v>72</v>
      </c>
      <c r="D180" s="95">
        <v>7000</v>
      </c>
      <c r="E180" s="95"/>
      <c r="F180" s="95"/>
      <c r="G180" s="167">
        <f t="shared" si="44"/>
        <v>7000</v>
      </c>
      <c r="H180" s="95">
        <f t="shared" si="45"/>
        <v>7000</v>
      </c>
      <c r="I180" s="95"/>
      <c r="J180" s="163">
        <f t="shared" si="47"/>
        <v>7000</v>
      </c>
      <c r="K180" s="163"/>
      <c r="L180" s="163"/>
      <c r="M180" s="163"/>
      <c r="N180" s="167"/>
      <c r="O180" s="321"/>
      <c r="P180" s="321"/>
      <c r="Q180" s="262"/>
    </row>
    <row r="181" spans="1:17" s="44" customFormat="1" ht="15.75" customHeight="1">
      <c r="A181" s="127"/>
      <c r="B181" s="36" t="s">
        <v>73</v>
      </c>
      <c r="C181" s="32" t="s">
        <v>74</v>
      </c>
      <c r="D181" s="95">
        <v>4000</v>
      </c>
      <c r="E181" s="95"/>
      <c r="F181" s="95"/>
      <c r="G181" s="167">
        <f t="shared" si="44"/>
        <v>4000</v>
      </c>
      <c r="H181" s="95">
        <f t="shared" si="45"/>
        <v>4000</v>
      </c>
      <c r="I181" s="95"/>
      <c r="J181" s="163">
        <f t="shared" si="47"/>
        <v>4000</v>
      </c>
      <c r="K181" s="163"/>
      <c r="L181" s="163"/>
      <c r="M181" s="163"/>
      <c r="N181" s="167"/>
      <c r="O181" s="321"/>
      <c r="P181" s="321"/>
      <c r="Q181" s="262"/>
    </row>
    <row r="182" spans="1:17" s="44" customFormat="1" ht="18" customHeight="1">
      <c r="A182" s="127"/>
      <c r="B182" s="36" t="s">
        <v>75</v>
      </c>
      <c r="C182" s="32" t="s">
        <v>76</v>
      </c>
      <c r="D182" s="95">
        <v>2000</v>
      </c>
      <c r="E182" s="95"/>
      <c r="F182" s="95"/>
      <c r="G182" s="167">
        <f t="shared" si="44"/>
        <v>2000</v>
      </c>
      <c r="H182" s="95">
        <f t="shared" si="45"/>
        <v>2000</v>
      </c>
      <c r="I182" s="95"/>
      <c r="J182" s="163">
        <f t="shared" si="47"/>
        <v>2000</v>
      </c>
      <c r="K182" s="163"/>
      <c r="L182" s="163"/>
      <c r="M182" s="163"/>
      <c r="N182" s="167"/>
      <c r="O182" s="321"/>
      <c r="P182" s="321"/>
      <c r="Q182" s="262"/>
    </row>
    <row r="183" spans="1:17" s="44" customFormat="1" ht="20.25" customHeight="1">
      <c r="A183" s="127"/>
      <c r="B183" s="36" t="s">
        <v>140</v>
      </c>
      <c r="C183" s="32" t="s">
        <v>875</v>
      </c>
      <c r="D183" s="95">
        <v>14040</v>
      </c>
      <c r="E183" s="95"/>
      <c r="F183" s="95"/>
      <c r="G183" s="167">
        <f t="shared" si="44"/>
        <v>14040</v>
      </c>
      <c r="H183" s="95">
        <f t="shared" si="45"/>
        <v>14040</v>
      </c>
      <c r="I183" s="95"/>
      <c r="J183" s="163">
        <f t="shared" si="47"/>
        <v>14040</v>
      </c>
      <c r="K183" s="163"/>
      <c r="L183" s="163"/>
      <c r="M183" s="163"/>
      <c r="N183" s="167"/>
      <c r="O183" s="321"/>
      <c r="P183" s="321"/>
      <c r="Q183" s="262"/>
    </row>
    <row r="184" spans="1:17" s="44" customFormat="1" ht="18.75" customHeight="1">
      <c r="A184" s="127"/>
      <c r="B184" s="36" t="s">
        <v>164</v>
      </c>
      <c r="C184" s="32" t="s">
        <v>316</v>
      </c>
      <c r="D184" s="95">
        <v>160</v>
      </c>
      <c r="E184" s="95"/>
      <c r="F184" s="95"/>
      <c r="G184" s="167">
        <f t="shared" si="44"/>
        <v>160</v>
      </c>
      <c r="H184" s="95">
        <f t="shared" si="45"/>
        <v>160</v>
      </c>
      <c r="I184" s="95"/>
      <c r="J184" s="163">
        <f t="shared" si="47"/>
        <v>160</v>
      </c>
      <c r="K184" s="163"/>
      <c r="L184" s="163"/>
      <c r="M184" s="163"/>
      <c r="N184" s="167"/>
      <c r="O184" s="321"/>
      <c r="P184" s="321"/>
      <c r="Q184" s="262"/>
    </row>
    <row r="185" spans="1:17" s="44" customFormat="1" ht="18.75" customHeight="1">
      <c r="A185" s="127"/>
      <c r="B185" s="36" t="s">
        <v>297</v>
      </c>
      <c r="C185" s="32" t="s">
        <v>306</v>
      </c>
      <c r="D185" s="95">
        <v>5800</v>
      </c>
      <c r="E185" s="95"/>
      <c r="F185" s="95"/>
      <c r="G185" s="167">
        <f t="shared" si="44"/>
        <v>5800</v>
      </c>
      <c r="H185" s="95">
        <f t="shared" si="45"/>
        <v>5800</v>
      </c>
      <c r="I185" s="95"/>
      <c r="J185" s="163">
        <f t="shared" si="47"/>
        <v>5800</v>
      </c>
      <c r="K185" s="163"/>
      <c r="L185" s="163"/>
      <c r="M185" s="163"/>
      <c r="N185" s="167"/>
      <c r="O185" s="321"/>
      <c r="P185" s="321"/>
      <c r="Q185" s="262"/>
    </row>
    <row r="186" spans="1:17" s="44" customFormat="1" ht="18.75" customHeight="1">
      <c r="A186" s="127"/>
      <c r="B186" s="36" t="s">
        <v>298</v>
      </c>
      <c r="C186" s="32" t="s">
        <v>307</v>
      </c>
      <c r="D186" s="95">
        <v>3000</v>
      </c>
      <c r="E186" s="95"/>
      <c r="F186" s="95"/>
      <c r="G186" s="167">
        <f t="shared" si="44"/>
        <v>3000</v>
      </c>
      <c r="H186" s="95">
        <f t="shared" si="45"/>
        <v>3000</v>
      </c>
      <c r="I186" s="95"/>
      <c r="J186" s="163">
        <f t="shared" si="47"/>
        <v>3000</v>
      </c>
      <c r="K186" s="163"/>
      <c r="L186" s="163"/>
      <c r="M186" s="163"/>
      <c r="N186" s="167"/>
      <c r="O186" s="321"/>
      <c r="P186" s="321"/>
      <c r="Q186" s="262"/>
    </row>
    <row r="187" spans="1:17" s="44" customFormat="1" ht="19.5" customHeight="1">
      <c r="A187" s="259" t="s">
        <v>53</v>
      </c>
      <c r="B187" s="260"/>
      <c r="C187" s="371" t="s">
        <v>54</v>
      </c>
      <c r="D187" s="261">
        <f>SUM(D188:D198)</f>
        <v>63770</v>
      </c>
      <c r="E187" s="261">
        <f>SUM(E188:E198)</f>
        <v>0</v>
      </c>
      <c r="F187" s="261">
        <f>SUM(F188:F198)</f>
        <v>0</v>
      </c>
      <c r="G187" s="261">
        <f>SUM(G188:G198)</f>
        <v>63770</v>
      </c>
      <c r="H187" s="261">
        <f>SUM(H188:H198)</f>
        <v>63770</v>
      </c>
      <c r="I187" s="261">
        <f aca="true" t="shared" si="48" ref="I187:Q187">SUM(I188:I198)</f>
        <v>52870</v>
      </c>
      <c r="J187" s="261">
        <f t="shared" si="48"/>
        <v>10900</v>
      </c>
      <c r="K187" s="261">
        <f t="shared" si="48"/>
        <v>0</v>
      </c>
      <c r="L187" s="261">
        <f t="shared" si="48"/>
        <v>0</v>
      </c>
      <c r="M187" s="261">
        <f t="shared" si="48"/>
        <v>0</v>
      </c>
      <c r="N187" s="261">
        <f t="shared" si="48"/>
        <v>0</v>
      </c>
      <c r="O187" s="261">
        <f t="shared" si="48"/>
        <v>0</v>
      </c>
      <c r="P187" s="261">
        <f t="shared" si="48"/>
        <v>0</v>
      </c>
      <c r="Q187" s="310">
        <f t="shared" si="48"/>
        <v>0</v>
      </c>
    </row>
    <row r="188" spans="1:17" s="44" customFormat="1" ht="15" customHeight="1">
      <c r="A188" s="127"/>
      <c r="B188" s="36" t="s">
        <v>56</v>
      </c>
      <c r="C188" s="32" t="s">
        <v>57</v>
      </c>
      <c r="D188" s="95">
        <v>40565</v>
      </c>
      <c r="E188" s="95"/>
      <c r="F188" s="95"/>
      <c r="G188" s="172">
        <f>D188+E188-F188</f>
        <v>40565</v>
      </c>
      <c r="H188" s="95">
        <f>G188</f>
        <v>40565</v>
      </c>
      <c r="I188" s="95">
        <f>H188</f>
        <v>40565</v>
      </c>
      <c r="J188" s="163"/>
      <c r="K188" s="163"/>
      <c r="L188" s="163"/>
      <c r="M188" s="163"/>
      <c r="N188" s="167"/>
      <c r="O188" s="321"/>
      <c r="P188" s="321"/>
      <c r="Q188" s="262"/>
    </row>
    <row r="189" spans="1:17" s="44" customFormat="1" ht="15" customHeight="1">
      <c r="A189" s="127"/>
      <c r="B189" s="36" t="s">
        <v>60</v>
      </c>
      <c r="C189" s="32" t="s">
        <v>388</v>
      </c>
      <c r="D189" s="95">
        <v>3100</v>
      </c>
      <c r="E189" s="95"/>
      <c r="F189" s="95"/>
      <c r="G189" s="172">
        <f aca="true" t="shared" si="49" ref="G189:G198">D189+E189-F189</f>
        <v>3100</v>
      </c>
      <c r="H189" s="95">
        <f aca="true" t="shared" si="50" ref="H189:H198">G189</f>
        <v>3100</v>
      </c>
      <c r="I189" s="95">
        <f>H189</f>
        <v>3100</v>
      </c>
      <c r="J189" s="163"/>
      <c r="K189" s="163"/>
      <c r="L189" s="163"/>
      <c r="M189" s="163"/>
      <c r="N189" s="167"/>
      <c r="O189" s="321"/>
      <c r="P189" s="321"/>
      <c r="Q189" s="262"/>
    </row>
    <row r="190" spans="1:17" s="44" customFormat="1" ht="15" customHeight="1">
      <c r="A190" s="127"/>
      <c r="B190" s="36" t="s">
        <v>86</v>
      </c>
      <c r="C190" s="32" t="s">
        <v>708</v>
      </c>
      <c r="D190" s="95">
        <v>7920</v>
      </c>
      <c r="E190" s="95"/>
      <c r="F190" s="95"/>
      <c r="G190" s="172">
        <f t="shared" si="49"/>
        <v>7920</v>
      </c>
      <c r="H190" s="95">
        <f t="shared" si="50"/>
        <v>7920</v>
      </c>
      <c r="I190" s="95">
        <f>H190</f>
        <v>7920</v>
      </c>
      <c r="J190" s="163"/>
      <c r="K190" s="163"/>
      <c r="L190" s="163"/>
      <c r="M190" s="163"/>
      <c r="N190" s="167"/>
      <c r="O190" s="321"/>
      <c r="P190" s="321"/>
      <c r="Q190" s="262"/>
    </row>
    <row r="191" spans="1:17" s="44" customFormat="1" ht="15" customHeight="1">
      <c r="A191" s="127"/>
      <c r="B191" s="36" t="s">
        <v>62</v>
      </c>
      <c r="C191" s="32" t="s">
        <v>15</v>
      </c>
      <c r="D191" s="95">
        <v>1285</v>
      </c>
      <c r="E191" s="95"/>
      <c r="F191" s="95"/>
      <c r="G191" s="172">
        <f t="shared" si="49"/>
        <v>1285</v>
      </c>
      <c r="H191" s="95">
        <f t="shared" si="50"/>
        <v>1285</v>
      </c>
      <c r="I191" s="95">
        <f>H191</f>
        <v>1285</v>
      </c>
      <c r="J191" s="163"/>
      <c r="K191" s="163"/>
      <c r="L191" s="163"/>
      <c r="M191" s="163"/>
      <c r="N191" s="167"/>
      <c r="O191" s="321"/>
      <c r="P191" s="321"/>
      <c r="Q191" s="262"/>
    </row>
    <row r="192" spans="1:17" s="44" customFormat="1" ht="15" customHeight="1">
      <c r="A192" s="127"/>
      <c r="B192" s="36" t="s">
        <v>64</v>
      </c>
      <c r="C192" s="32" t="s">
        <v>65</v>
      </c>
      <c r="D192" s="95">
        <v>3200</v>
      </c>
      <c r="E192" s="95"/>
      <c r="F192" s="95"/>
      <c r="G192" s="172">
        <f t="shared" si="49"/>
        <v>3200</v>
      </c>
      <c r="H192" s="95">
        <f t="shared" si="50"/>
        <v>3200</v>
      </c>
      <c r="I192" s="95"/>
      <c r="J192" s="163">
        <f>H192</f>
        <v>3200</v>
      </c>
      <c r="K192" s="163"/>
      <c r="L192" s="163"/>
      <c r="M192" s="163"/>
      <c r="N192" s="167"/>
      <c r="O192" s="321"/>
      <c r="P192" s="321"/>
      <c r="Q192" s="262"/>
    </row>
    <row r="193" spans="1:17" s="44" customFormat="1" ht="15" customHeight="1">
      <c r="A193" s="127"/>
      <c r="B193" s="36" t="s">
        <v>69</v>
      </c>
      <c r="C193" s="32" t="s">
        <v>161</v>
      </c>
      <c r="D193" s="95">
        <v>3100</v>
      </c>
      <c r="E193" s="95"/>
      <c r="F193" s="95"/>
      <c r="G193" s="172">
        <f t="shared" si="49"/>
        <v>3100</v>
      </c>
      <c r="H193" s="95">
        <f t="shared" si="50"/>
        <v>3100</v>
      </c>
      <c r="I193" s="95"/>
      <c r="J193" s="163">
        <f aca="true" t="shared" si="51" ref="J193:J198">H193</f>
        <v>3100</v>
      </c>
      <c r="K193" s="163"/>
      <c r="L193" s="163"/>
      <c r="M193" s="163"/>
      <c r="N193" s="167"/>
      <c r="O193" s="321"/>
      <c r="P193" s="321"/>
      <c r="Q193" s="262"/>
    </row>
    <row r="194" spans="1:17" s="44" customFormat="1" ht="15" customHeight="1">
      <c r="A194" s="127"/>
      <c r="B194" s="36" t="s">
        <v>71</v>
      </c>
      <c r="C194" s="32" t="s">
        <v>72</v>
      </c>
      <c r="D194" s="95">
        <v>1000</v>
      </c>
      <c r="E194" s="95"/>
      <c r="F194" s="95"/>
      <c r="G194" s="172">
        <f t="shared" si="49"/>
        <v>1000</v>
      </c>
      <c r="H194" s="95">
        <f t="shared" si="50"/>
        <v>1000</v>
      </c>
      <c r="I194" s="95"/>
      <c r="J194" s="163">
        <f t="shared" si="51"/>
        <v>1000</v>
      </c>
      <c r="K194" s="163"/>
      <c r="L194" s="163"/>
      <c r="M194" s="163"/>
      <c r="N194" s="167"/>
      <c r="O194" s="321"/>
      <c r="P194" s="321"/>
      <c r="Q194" s="262"/>
    </row>
    <row r="195" spans="1:17" s="44" customFormat="1" ht="15" customHeight="1">
      <c r="A195" s="127"/>
      <c r="B195" s="36" t="s">
        <v>75</v>
      </c>
      <c r="C195" s="32" t="s">
        <v>76</v>
      </c>
      <c r="D195" s="95">
        <v>1100</v>
      </c>
      <c r="E195" s="95"/>
      <c r="F195" s="95"/>
      <c r="G195" s="172">
        <f t="shared" si="49"/>
        <v>1100</v>
      </c>
      <c r="H195" s="95">
        <f t="shared" si="50"/>
        <v>1100</v>
      </c>
      <c r="I195" s="95"/>
      <c r="J195" s="163">
        <f t="shared" si="51"/>
        <v>1100</v>
      </c>
      <c r="K195" s="163"/>
      <c r="L195" s="163"/>
      <c r="M195" s="163"/>
      <c r="N195" s="167"/>
      <c r="O195" s="321"/>
      <c r="P195" s="321"/>
      <c r="Q195" s="262"/>
    </row>
    <row r="196" spans="1:17" s="44" customFormat="1" ht="14.25" customHeight="1">
      <c r="A196" s="127"/>
      <c r="B196" s="36" t="s">
        <v>296</v>
      </c>
      <c r="C196" s="32" t="s">
        <v>663</v>
      </c>
      <c r="D196" s="95">
        <v>1000</v>
      </c>
      <c r="E196" s="95"/>
      <c r="F196" s="95"/>
      <c r="G196" s="172">
        <f t="shared" si="49"/>
        <v>1000</v>
      </c>
      <c r="H196" s="95">
        <f t="shared" si="50"/>
        <v>1000</v>
      </c>
      <c r="I196" s="95"/>
      <c r="J196" s="163">
        <f t="shared" si="51"/>
        <v>1000</v>
      </c>
      <c r="K196" s="163"/>
      <c r="L196" s="163"/>
      <c r="M196" s="163"/>
      <c r="N196" s="167"/>
      <c r="O196" s="321"/>
      <c r="P196" s="321"/>
      <c r="Q196" s="262"/>
    </row>
    <row r="197" spans="1:17" s="44" customFormat="1" ht="14.25" customHeight="1">
      <c r="A197" s="127"/>
      <c r="B197" s="36" t="s">
        <v>297</v>
      </c>
      <c r="C197" s="32" t="s">
        <v>306</v>
      </c>
      <c r="D197" s="95">
        <v>500</v>
      </c>
      <c r="E197" s="95"/>
      <c r="F197" s="95"/>
      <c r="G197" s="172">
        <f t="shared" si="49"/>
        <v>500</v>
      </c>
      <c r="H197" s="95">
        <f t="shared" si="50"/>
        <v>500</v>
      </c>
      <c r="I197" s="95"/>
      <c r="J197" s="163">
        <f t="shared" si="51"/>
        <v>500</v>
      </c>
      <c r="K197" s="163"/>
      <c r="L197" s="163"/>
      <c r="M197" s="163"/>
      <c r="N197" s="167"/>
      <c r="O197" s="321"/>
      <c r="P197" s="321"/>
      <c r="Q197" s="262"/>
    </row>
    <row r="198" spans="1:17" s="44" customFormat="1" ht="14.25" customHeight="1">
      <c r="A198" s="127"/>
      <c r="B198" s="36" t="s">
        <v>298</v>
      </c>
      <c r="C198" s="32" t="s">
        <v>307</v>
      </c>
      <c r="D198" s="95">
        <v>1000</v>
      </c>
      <c r="E198" s="95"/>
      <c r="F198" s="95"/>
      <c r="G198" s="172">
        <f t="shared" si="49"/>
        <v>1000</v>
      </c>
      <c r="H198" s="95">
        <f t="shared" si="50"/>
        <v>1000</v>
      </c>
      <c r="I198" s="95"/>
      <c r="J198" s="163">
        <f t="shared" si="51"/>
        <v>1000</v>
      </c>
      <c r="K198" s="163"/>
      <c r="L198" s="163"/>
      <c r="M198" s="163"/>
      <c r="N198" s="167"/>
      <c r="O198" s="321"/>
      <c r="P198" s="321"/>
      <c r="Q198" s="262"/>
    </row>
    <row r="199" spans="1:17" s="44" customFormat="1" ht="15.75" customHeight="1">
      <c r="A199" s="123" t="s">
        <v>175</v>
      </c>
      <c r="B199" s="132"/>
      <c r="C199" s="60" t="s">
        <v>493</v>
      </c>
      <c r="D199" s="165">
        <f>D200</f>
        <v>1030100</v>
      </c>
      <c r="E199" s="165">
        <f>E200</f>
        <v>0</v>
      </c>
      <c r="F199" s="165">
        <f>F200</f>
        <v>0</v>
      </c>
      <c r="G199" s="165">
        <f>G200</f>
        <v>1030100</v>
      </c>
      <c r="H199" s="165">
        <f>H200</f>
        <v>1030100</v>
      </c>
      <c r="I199" s="165">
        <f aca="true" t="shared" si="52" ref="I199:Q199">I200</f>
        <v>0</v>
      </c>
      <c r="J199" s="165">
        <f t="shared" si="52"/>
        <v>0</v>
      </c>
      <c r="K199" s="165">
        <f t="shared" si="52"/>
        <v>0</v>
      </c>
      <c r="L199" s="165">
        <f t="shared" si="52"/>
        <v>0</v>
      </c>
      <c r="M199" s="165">
        <f t="shared" si="52"/>
        <v>0</v>
      </c>
      <c r="N199" s="165">
        <f t="shared" si="52"/>
        <v>1030100</v>
      </c>
      <c r="O199" s="165">
        <f t="shared" si="52"/>
        <v>0</v>
      </c>
      <c r="P199" s="165">
        <f t="shared" si="52"/>
        <v>0</v>
      </c>
      <c r="Q199" s="166">
        <f t="shared" si="52"/>
        <v>0</v>
      </c>
    </row>
    <row r="200" spans="1:17" s="44" customFormat="1" ht="27" customHeight="1">
      <c r="A200" s="125" t="s">
        <v>176</v>
      </c>
      <c r="B200" s="121"/>
      <c r="C200" s="79" t="s">
        <v>177</v>
      </c>
      <c r="D200" s="161">
        <f aca="true" t="shared" si="53" ref="D200:K200">D201+D202</f>
        <v>1030100</v>
      </c>
      <c r="E200" s="161">
        <f t="shared" si="53"/>
        <v>0</v>
      </c>
      <c r="F200" s="161">
        <f t="shared" si="53"/>
        <v>0</v>
      </c>
      <c r="G200" s="161">
        <f t="shared" si="53"/>
        <v>1030100</v>
      </c>
      <c r="H200" s="161">
        <f t="shared" si="53"/>
        <v>1030100</v>
      </c>
      <c r="I200" s="161">
        <f t="shared" si="53"/>
        <v>0</v>
      </c>
      <c r="J200" s="161">
        <f t="shared" si="53"/>
        <v>0</v>
      </c>
      <c r="K200" s="161">
        <f t="shared" si="53"/>
        <v>0</v>
      </c>
      <c r="L200" s="161">
        <f aca="true" t="shared" si="54" ref="L200:Q200">L201+L202</f>
        <v>0</v>
      </c>
      <c r="M200" s="161">
        <f t="shared" si="54"/>
        <v>0</v>
      </c>
      <c r="N200" s="161">
        <f t="shared" si="54"/>
        <v>1030100</v>
      </c>
      <c r="O200" s="161">
        <f t="shared" si="54"/>
        <v>0</v>
      </c>
      <c r="P200" s="161">
        <f t="shared" si="54"/>
        <v>0</v>
      </c>
      <c r="Q200" s="162">
        <f t="shared" si="54"/>
        <v>0</v>
      </c>
    </row>
    <row r="201" spans="1:17" s="44" customFormat="1" ht="24" customHeight="1">
      <c r="A201" s="133"/>
      <c r="B201" s="130" t="s">
        <v>24</v>
      </c>
      <c r="C201" s="32" t="s">
        <v>25</v>
      </c>
      <c r="D201" s="167">
        <v>15000</v>
      </c>
      <c r="E201" s="167"/>
      <c r="F201" s="167"/>
      <c r="G201" s="167">
        <f>D201+E201-F201</f>
        <v>15000</v>
      </c>
      <c r="H201" s="167">
        <f>G201</f>
        <v>15000</v>
      </c>
      <c r="I201" s="167"/>
      <c r="J201" s="167"/>
      <c r="K201" s="167"/>
      <c r="L201" s="167"/>
      <c r="M201" s="167"/>
      <c r="N201" s="167">
        <f>H201</f>
        <v>15000</v>
      </c>
      <c r="O201" s="321"/>
      <c r="P201" s="321"/>
      <c r="Q201" s="262"/>
    </row>
    <row r="202" spans="1:17" s="44" customFormat="1" ht="17.25" customHeight="1">
      <c r="A202" s="127"/>
      <c r="B202" s="36" t="s">
        <v>178</v>
      </c>
      <c r="C202" s="32" t="s">
        <v>144</v>
      </c>
      <c r="D202" s="95">
        <v>1015100</v>
      </c>
      <c r="E202" s="95"/>
      <c r="F202" s="95"/>
      <c r="G202" s="167">
        <f>D202+E202-F202</f>
        <v>1015100</v>
      </c>
      <c r="H202" s="167">
        <f>G202</f>
        <v>1015100</v>
      </c>
      <c r="I202" s="95">
        <v>0</v>
      </c>
      <c r="J202" s="163"/>
      <c r="K202" s="164">
        <v>0</v>
      </c>
      <c r="L202" s="164"/>
      <c r="M202" s="164"/>
      <c r="N202" s="167">
        <f>H202</f>
        <v>1015100</v>
      </c>
      <c r="O202" s="321"/>
      <c r="P202" s="321"/>
      <c r="Q202" s="262"/>
    </row>
    <row r="203" spans="1:17" s="44" customFormat="1" ht="16.5" customHeight="1">
      <c r="A203" s="123" t="s">
        <v>179</v>
      </c>
      <c r="B203" s="132"/>
      <c r="C203" s="60" t="s">
        <v>180</v>
      </c>
      <c r="D203" s="165">
        <f>D204</f>
        <v>745648</v>
      </c>
      <c r="E203" s="165">
        <f>E204</f>
        <v>0</v>
      </c>
      <c r="F203" s="165">
        <f>F204</f>
        <v>0</v>
      </c>
      <c r="G203" s="165">
        <f>G204</f>
        <v>745648</v>
      </c>
      <c r="H203" s="165">
        <f aca="true" t="shared" si="55" ref="H203:Q203">H204</f>
        <v>745648</v>
      </c>
      <c r="I203" s="165">
        <f t="shared" si="55"/>
        <v>0</v>
      </c>
      <c r="J203" s="165">
        <f t="shared" si="55"/>
        <v>745648</v>
      </c>
      <c r="K203" s="165">
        <f t="shared" si="55"/>
        <v>0</v>
      </c>
      <c r="L203" s="165">
        <f t="shared" si="55"/>
        <v>0</v>
      </c>
      <c r="M203" s="165">
        <f t="shared" si="55"/>
        <v>0</v>
      </c>
      <c r="N203" s="165">
        <f t="shared" si="55"/>
        <v>0</v>
      </c>
      <c r="O203" s="165">
        <f t="shared" si="55"/>
        <v>0</v>
      </c>
      <c r="P203" s="165">
        <f t="shared" si="55"/>
        <v>0</v>
      </c>
      <c r="Q203" s="166">
        <f t="shared" si="55"/>
        <v>0</v>
      </c>
    </row>
    <row r="204" spans="1:17" s="44" customFormat="1" ht="15" customHeight="1">
      <c r="A204" s="125" t="s">
        <v>181</v>
      </c>
      <c r="B204" s="121"/>
      <c r="C204" s="79" t="s">
        <v>182</v>
      </c>
      <c r="D204" s="161">
        <f>D205+D206+D207</f>
        <v>745648</v>
      </c>
      <c r="E204" s="161">
        <f>E205+E206+E207</f>
        <v>0</v>
      </c>
      <c r="F204" s="161">
        <f>F205+F206+F207</f>
        <v>0</v>
      </c>
      <c r="G204" s="161">
        <f>G205+G206+G207</f>
        <v>745648</v>
      </c>
      <c r="H204" s="161">
        <f>H205+H206+H207</f>
        <v>745648</v>
      </c>
      <c r="I204" s="161">
        <f aca="true" t="shared" si="56" ref="I204:Q204">I205+I206+I207</f>
        <v>0</v>
      </c>
      <c r="J204" s="161">
        <f t="shared" si="56"/>
        <v>745648</v>
      </c>
      <c r="K204" s="161">
        <f t="shared" si="56"/>
        <v>0</v>
      </c>
      <c r="L204" s="161">
        <f t="shared" si="56"/>
        <v>0</v>
      </c>
      <c r="M204" s="161">
        <f t="shared" si="56"/>
        <v>0</v>
      </c>
      <c r="N204" s="161">
        <f t="shared" si="56"/>
        <v>0</v>
      </c>
      <c r="O204" s="161">
        <f t="shared" si="56"/>
        <v>0</v>
      </c>
      <c r="P204" s="161">
        <f t="shared" si="56"/>
        <v>0</v>
      </c>
      <c r="Q204" s="162">
        <f t="shared" si="56"/>
        <v>0</v>
      </c>
    </row>
    <row r="205" spans="1:17" s="44" customFormat="1" ht="15" customHeight="1">
      <c r="A205" s="180"/>
      <c r="B205" s="173" t="s">
        <v>183</v>
      </c>
      <c r="C205" s="176" t="s">
        <v>727</v>
      </c>
      <c r="D205" s="172">
        <v>70000</v>
      </c>
      <c r="E205" s="172"/>
      <c r="F205" s="172"/>
      <c r="G205" s="172">
        <f>D205+E205-F205</f>
        <v>70000</v>
      </c>
      <c r="H205" s="172">
        <f>G205</f>
        <v>70000</v>
      </c>
      <c r="I205" s="172"/>
      <c r="J205" s="163">
        <f>H205</f>
        <v>70000</v>
      </c>
      <c r="K205" s="172"/>
      <c r="L205" s="172"/>
      <c r="M205" s="172"/>
      <c r="N205" s="172"/>
      <c r="O205" s="172"/>
      <c r="P205" s="172"/>
      <c r="Q205" s="191"/>
    </row>
    <row r="206" spans="1:17" s="44" customFormat="1" ht="17.25" customHeight="1">
      <c r="A206" s="127"/>
      <c r="B206" s="36" t="s">
        <v>183</v>
      </c>
      <c r="C206" s="32" t="s">
        <v>876</v>
      </c>
      <c r="D206" s="95">
        <v>1000</v>
      </c>
      <c r="E206" s="95"/>
      <c r="F206" s="95"/>
      <c r="G206" s="172">
        <f>D206+E206-F206</f>
        <v>1000</v>
      </c>
      <c r="H206" s="172">
        <f>G206</f>
        <v>1000</v>
      </c>
      <c r="I206" s="95">
        <v>0</v>
      </c>
      <c r="J206" s="163">
        <f>H206</f>
        <v>1000</v>
      </c>
      <c r="K206" s="164">
        <v>0</v>
      </c>
      <c r="L206" s="164"/>
      <c r="M206" s="164"/>
      <c r="N206" s="167"/>
      <c r="O206" s="321"/>
      <c r="P206" s="321"/>
      <c r="Q206" s="262"/>
    </row>
    <row r="207" spans="1:17" s="44" customFormat="1" ht="17.25" customHeight="1">
      <c r="A207" s="127"/>
      <c r="B207" s="36" t="s">
        <v>183</v>
      </c>
      <c r="C207" s="32" t="s">
        <v>184</v>
      </c>
      <c r="D207" s="95">
        <v>674648</v>
      </c>
      <c r="E207" s="95"/>
      <c r="F207" s="95"/>
      <c r="G207" s="172">
        <f>D207+E207-F207</f>
        <v>674648</v>
      </c>
      <c r="H207" s="172">
        <f>G207</f>
        <v>674648</v>
      </c>
      <c r="I207" s="95">
        <v>0</v>
      </c>
      <c r="J207" s="163">
        <f>H207</f>
        <v>674648</v>
      </c>
      <c r="K207" s="164">
        <v>0</v>
      </c>
      <c r="L207" s="164"/>
      <c r="M207" s="164"/>
      <c r="N207" s="167"/>
      <c r="O207" s="321"/>
      <c r="P207" s="321"/>
      <c r="Q207" s="262"/>
    </row>
    <row r="208" spans="1:17" s="44" customFormat="1" ht="20.25" customHeight="1">
      <c r="A208" s="123" t="s">
        <v>185</v>
      </c>
      <c r="B208" s="132"/>
      <c r="C208" s="60" t="s">
        <v>186</v>
      </c>
      <c r="D208" s="165">
        <f>D209+D227+D229+D243+D266+D272+D299+D314+D328+D342+D372</f>
        <v>18994094</v>
      </c>
      <c r="E208" s="165">
        <f>E209+E227+E229+E243+E266+E272+E299+E314+E328+E342+E372</f>
        <v>204556</v>
      </c>
      <c r="F208" s="165">
        <f>F209+F227+F229+F243+F266+F272+F299+F314+F328+F342+F372</f>
        <v>213851</v>
      </c>
      <c r="G208" s="165">
        <f>G209+G227+G229+G243+G266+G272+G299+G314+G328+G342+G372</f>
        <v>18984799</v>
      </c>
      <c r="H208" s="165">
        <f aca="true" t="shared" si="57" ref="H208:Q208">H209+H227+H229+H243+H266+H272+H299+H314+H328+H342+H372</f>
        <v>15815015</v>
      </c>
      <c r="I208" s="165">
        <f t="shared" si="57"/>
        <v>10070182</v>
      </c>
      <c r="J208" s="165">
        <f t="shared" si="57"/>
        <v>2442091</v>
      </c>
      <c r="K208" s="165">
        <f t="shared" si="57"/>
        <v>2479927</v>
      </c>
      <c r="L208" s="165">
        <f t="shared" si="57"/>
        <v>14905</v>
      </c>
      <c r="M208" s="165">
        <f t="shared" si="57"/>
        <v>807910</v>
      </c>
      <c r="N208" s="165">
        <f t="shared" si="57"/>
        <v>0</v>
      </c>
      <c r="O208" s="165">
        <f t="shared" si="57"/>
        <v>3169784</v>
      </c>
      <c r="P208" s="165">
        <f t="shared" si="57"/>
        <v>176568</v>
      </c>
      <c r="Q208" s="166">
        <f t="shared" si="57"/>
        <v>2993216</v>
      </c>
    </row>
    <row r="209" spans="1:17" s="44" customFormat="1" ht="19.5" customHeight="1">
      <c r="A209" s="125" t="s">
        <v>187</v>
      </c>
      <c r="B209" s="121"/>
      <c r="C209" s="79" t="s">
        <v>188</v>
      </c>
      <c r="D209" s="161">
        <f aca="true" t="shared" si="58" ref="D209:K209">SUM(D210:D226)</f>
        <v>1482261</v>
      </c>
      <c r="E209" s="161">
        <f t="shared" si="58"/>
        <v>4</v>
      </c>
      <c r="F209" s="161">
        <f t="shared" si="58"/>
        <v>3747</v>
      </c>
      <c r="G209" s="161">
        <f t="shared" si="58"/>
        <v>1478518</v>
      </c>
      <c r="H209" s="161">
        <f t="shared" si="58"/>
        <v>1478518</v>
      </c>
      <c r="I209" s="161">
        <f t="shared" si="58"/>
        <v>566297</v>
      </c>
      <c r="J209" s="161">
        <f t="shared" si="58"/>
        <v>127328</v>
      </c>
      <c r="K209" s="161">
        <f t="shared" si="58"/>
        <v>784893</v>
      </c>
      <c r="L209" s="161">
        <f aca="true" t="shared" si="59" ref="L209:Q209">SUM(L210:L226)</f>
        <v>0</v>
      </c>
      <c r="M209" s="161">
        <f t="shared" si="59"/>
        <v>0</v>
      </c>
      <c r="N209" s="161">
        <f t="shared" si="59"/>
        <v>0</v>
      </c>
      <c r="O209" s="161">
        <f t="shared" si="59"/>
        <v>0</v>
      </c>
      <c r="P209" s="161">
        <f t="shared" si="59"/>
        <v>0</v>
      </c>
      <c r="Q209" s="162">
        <f t="shared" si="59"/>
        <v>0</v>
      </c>
    </row>
    <row r="210" spans="1:17" s="44" customFormat="1" ht="17.25" customHeight="1">
      <c r="A210" s="180"/>
      <c r="B210" s="173" t="s">
        <v>192</v>
      </c>
      <c r="C210" s="32" t="s">
        <v>26</v>
      </c>
      <c r="D210" s="172">
        <v>784889</v>
      </c>
      <c r="E210" s="172">
        <v>4</v>
      </c>
      <c r="F210" s="172"/>
      <c r="G210" s="172">
        <f>D210+E210-F210</f>
        <v>784893</v>
      </c>
      <c r="H210" s="172">
        <f>G210</f>
        <v>784893</v>
      </c>
      <c r="I210" s="172"/>
      <c r="J210" s="172"/>
      <c r="K210" s="172">
        <f>H210</f>
        <v>784893</v>
      </c>
      <c r="L210" s="172"/>
      <c r="M210" s="172"/>
      <c r="N210" s="172"/>
      <c r="O210" s="172"/>
      <c r="P210" s="172"/>
      <c r="Q210" s="191"/>
    </row>
    <row r="211" spans="1:17" s="44" customFormat="1" ht="16.5" customHeight="1">
      <c r="A211" s="128"/>
      <c r="B211" s="36" t="s">
        <v>56</v>
      </c>
      <c r="C211" s="32" t="s">
        <v>57</v>
      </c>
      <c r="D211" s="95">
        <v>442861</v>
      </c>
      <c r="E211" s="95"/>
      <c r="F211" s="95"/>
      <c r="G211" s="172">
        <f aca="true" t="shared" si="60" ref="G211:G226">D211+E211-F211</f>
        <v>442861</v>
      </c>
      <c r="H211" s="172">
        <f aca="true" t="shared" si="61" ref="H211:H226">G211</f>
        <v>442861</v>
      </c>
      <c r="I211" s="95">
        <f>H211</f>
        <v>442861</v>
      </c>
      <c r="J211" s="163"/>
      <c r="K211" s="164">
        <v>0</v>
      </c>
      <c r="L211" s="164"/>
      <c r="M211" s="164"/>
      <c r="N211" s="167"/>
      <c r="O211" s="321"/>
      <c r="P211" s="321"/>
      <c r="Q211" s="262"/>
    </row>
    <row r="212" spans="1:17" s="44" customFormat="1" ht="15.75" customHeight="1">
      <c r="A212" s="128"/>
      <c r="B212" s="36" t="s">
        <v>60</v>
      </c>
      <c r="C212" s="32" t="s">
        <v>388</v>
      </c>
      <c r="D212" s="95">
        <v>36883</v>
      </c>
      <c r="E212" s="95"/>
      <c r="F212" s="95">
        <v>3747</v>
      </c>
      <c r="G212" s="172">
        <f t="shared" si="60"/>
        <v>33136</v>
      </c>
      <c r="H212" s="172">
        <f t="shared" si="61"/>
        <v>33136</v>
      </c>
      <c r="I212" s="95">
        <f>H212</f>
        <v>33136</v>
      </c>
      <c r="J212" s="163"/>
      <c r="K212" s="164">
        <v>0</v>
      </c>
      <c r="L212" s="164"/>
      <c r="M212" s="164"/>
      <c r="N212" s="167"/>
      <c r="O212" s="321"/>
      <c r="P212" s="321"/>
      <c r="Q212" s="262"/>
    </row>
    <row r="213" spans="1:17" s="44" customFormat="1" ht="15" customHeight="1">
      <c r="A213" s="128"/>
      <c r="B213" s="131" t="s">
        <v>114</v>
      </c>
      <c r="C213" s="32" t="s">
        <v>708</v>
      </c>
      <c r="D213" s="95">
        <v>74697</v>
      </c>
      <c r="E213" s="95"/>
      <c r="F213" s="95"/>
      <c r="G213" s="172">
        <f t="shared" si="60"/>
        <v>74697</v>
      </c>
      <c r="H213" s="172">
        <f t="shared" si="61"/>
        <v>74697</v>
      </c>
      <c r="I213" s="95">
        <f>H213</f>
        <v>74697</v>
      </c>
      <c r="J213" s="163"/>
      <c r="K213" s="164">
        <v>0</v>
      </c>
      <c r="L213" s="164"/>
      <c r="M213" s="164"/>
      <c r="N213" s="167"/>
      <c r="O213" s="321"/>
      <c r="P213" s="321"/>
      <c r="Q213" s="262"/>
    </row>
    <row r="214" spans="1:17" s="44" customFormat="1" ht="15" customHeight="1">
      <c r="A214" s="128"/>
      <c r="B214" s="131" t="s">
        <v>62</v>
      </c>
      <c r="C214" s="32" t="s">
        <v>15</v>
      </c>
      <c r="D214" s="95">
        <v>11603</v>
      </c>
      <c r="E214" s="95"/>
      <c r="F214" s="95"/>
      <c r="G214" s="172">
        <f t="shared" si="60"/>
        <v>11603</v>
      </c>
      <c r="H214" s="172">
        <f t="shared" si="61"/>
        <v>11603</v>
      </c>
      <c r="I214" s="95">
        <f>H214</f>
        <v>11603</v>
      </c>
      <c r="J214" s="163"/>
      <c r="K214" s="164">
        <v>0</v>
      </c>
      <c r="L214" s="164"/>
      <c r="M214" s="164"/>
      <c r="N214" s="167"/>
      <c r="O214" s="321"/>
      <c r="P214" s="321"/>
      <c r="Q214" s="262"/>
    </row>
    <row r="215" spans="1:17" s="44" customFormat="1" ht="15" customHeight="1">
      <c r="A215" s="128"/>
      <c r="B215" s="131" t="s">
        <v>565</v>
      </c>
      <c r="C215" s="32" t="s">
        <v>566</v>
      </c>
      <c r="D215" s="95">
        <v>4000</v>
      </c>
      <c r="E215" s="95"/>
      <c r="F215" s="95"/>
      <c r="G215" s="172">
        <f t="shared" si="60"/>
        <v>4000</v>
      </c>
      <c r="H215" s="172">
        <f t="shared" si="61"/>
        <v>4000</v>
      </c>
      <c r="I215" s="95">
        <f>H215</f>
        <v>4000</v>
      </c>
      <c r="J215" s="163"/>
      <c r="K215" s="164"/>
      <c r="L215" s="164"/>
      <c r="M215" s="164"/>
      <c r="N215" s="167"/>
      <c r="O215" s="321"/>
      <c r="P215" s="321"/>
      <c r="Q215" s="262"/>
    </row>
    <row r="216" spans="1:17" s="44" customFormat="1" ht="16.5" customHeight="1">
      <c r="A216" s="128"/>
      <c r="B216" s="131" t="s">
        <v>64</v>
      </c>
      <c r="C216" s="32" t="s">
        <v>189</v>
      </c>
      <c r="D216" s="95">
        <v>62474</v>
      </c>
      <c r="E216" s="95"/>
      <c r="F216" s="95"/>
      <c r="G216" s="172">
        <f t="shared" si="60"/>
        <v>62474</v>
      </c>
      <c r="H216" s="172">
        <f t="shared" si="61"/>
        <v>62474</v>
      </c>
      <c r="I216" s="95">
        <v>0</v>
      </c>
      <c r="J216" s="163">
        <f>H216</f>
        <v>62474</v>
      </c>
      <c r="K216" s="164">
        <v>0</v>
      </c>
      <c r="L216" s="164"/>
      <c r="M216" s="164"/>
      <c r="N216" s="167"/>
      <c r="O216" s="321"/>
      <c r="P216" s="321"/>
      <c r="Q216" s="262"/>
    </row>
    <row r="217" spans="1:17" s="44" customFormat="1" ht="16.5" customHeight="1">
      <c r="A217" s="128"/>
      <c r="B217" s="131" t="s">
        <v>66</v>
      </c>
      <c r="C217" s="32" t="s">
        <v>159</v>
      </c>
      <c r="D217" s="95">
        <v>11999</v>
      </c>
      <c r="E217" s="95"/>
      <c r="F217" s="95"/>
      <c r="G217" s="172">
        <f t="shared" si="60"/>
        <v>11999</v>
      </c>
      <c r="H217" s="172">
        <f t="shared" si="61"/>
        <v>11999</v>
      </c>
      <c r="I217" s="95">
        <v>0</v>
      </c>
      <c r="J217" s="163">
        <f aca="true" t="shared" si="62" ref="J217:J226">H217</f>
        <v>11999</v>
      </c>
      <c r="K217" s="164">
        <v>0</v>
      </c>
      <c r="L217" s="164"/>
      <c r="M217" s="164"/>
      <c r="N217" s="167"/>
      <c r="O217" s="321"/>
      <c r="P217" s="321"/>
      <c r="Q217" s="262"/>
    </row>
    <row r="218" spans="1:17" s="44" customFormat="1" ht="16.5" customHeight="1">
      <c r="A218" s="128"/>
      <c r="B218" s="131" t="s">
        <v>141</v>
      </c>
      <c r="C218" s="32" t="s">
        <v>147</v>
      </c>
      <c r="D218" s="95">
        <v>2020</v>
      </c>
      <c r="E218" s="95"/>
      <c r="F218" s="95"/>
      <c r="G218" s="172">
        <f t="shared" si="60"/>
        <v>2020</v>
      </c>
      <c r="H218" s="172">
        <f t="shared" si="61"/>
        <v>2020</v>
      </c>
      <c r="I218" s="95">
        <v>0</v>
      </c>
      <c r="J218" s="163">
        <f t="shared" si="62"/>
        <v>2020</v>
      </c>
      <c r="K218" s="164">
        <v>0</v>
      </c>
      <c r="L218" s="164"/>
      <c r="M218" s="164"/>
      <c r="N218" s="167"/>
      <c r="O218" s="321"/>
      <c r="P218" s="321"/>
      <c r="Q218" s="262"/>
    </row>
    <row r="219" spans="1:17" s="44" customFormat="1" ht="16.5" customHeight="1">
      <c r="A219" s="128"/>
      <c r="B219" s="131" t="s">
        <v>69</v>
      </c>
      <c r="C219" s="32" t="s">
        <v>161</v>
      </c>
      <c r="D219" s="95">
        <v>12799</v>
      </c>
      <c r="E219" s="95"/>
      <c r="F219" s="95"/>
      <c r="G219" s="172">
        <f t="shared" si="60"/>
        <v>12799</v>
      </c>
      <c r="H219" s="172">
        <f t="shared" si="61"/>
        <v>12799</v>
      </c>
      <c r="I219" s="95">
        <v>0</v>
      </c>
      <c r="J219" s="163">
        <f t="shared" si="62"/>
        <v>12799</v>
      </c>
      <c r="K219" s="164">
        <v>0</v>
      </c>
      <c r="L219" s="164"/>
      <c r="M219" s="164"/>
      <c r="N219" s="167"/>
      <c r="O219" s="321"/>
      <c r="P219" s="321"/>
      <c r="Q219" s="262"/>
    </row>
    <row r="220" spans="1:17" s="44" customFormat="1" ht="16.5" customHeight="1">
      <c r="A220" s="128"/>
      <c r="B220" s="131" t="s">
        <v>567</v>
      </c>
      <c r="C220" s="33" t="s">
        <v>568</v>
      </c>
      <c r="D220" s="95">
        <v>520</v>
      </c>
      <c r="E220" s="95"/>
      <c r="F220" s="95"/>
      <c r="G220" s="172">
        <f t="shared" si="60"/>
        <v>520</v>
      </c>
      <c r="H220" s="172">
        <f t="shared" si="61"/>
        <v>520</v>
      </c>
      <c r="I220" s="95"/>
      <c r="J220" s="163">
        <f t="shared" si="62"/>
        <v>520</v>
      </c>
      <c r="K220" s="164"/>
      <c r="L220" s="164"/>
      <c r="M220" s="164"/>
      <c r="N220" s="167"/>
      <c r="O220" s="321"/>
      <c r="P220" s="321"/>
      <c r="Q220" s="262"/>
    </row>
    <row r="221" spans="1:17" s="44" customFormat="1" ht="16.5" customHeight="1">
      <c r="A221" s="128"/>
      <c r="B221" s="131" t="s">
        <v>295</v>
      </c>
      <c r="C221" s="32" t="s">
        <v>299</v>
      </c>
      <c r="D221" s="95">
        <v>3000</v>
      </c>
      <c r="E221" s="95"/>
      <c r="F221" s="95"/>
      <c r="G221" s="172">
        <f t="shared" si="60"/>
        <v>3000</v>
      </c>
      <c r="H221" s="172">
        <f t="shared" si="61"/>
        <v>3000</v>
      </c>
      <c r="I221" s="95"/>
      <c r="J221" s="163">
        <f t="shared" si="62"/>
        <v>3000</v>
      </c>
      <c r="K221" s="164"/>
      <c r="L221" s="164"/>
      <c r="M221" s="164"/>
      <c r="N221" s="167"/>
      <c r="O221" s="321"/>
      <c r="P221" s="321"/>
      <c r="Q221" s="262"/>
    </row>
    <row r="222" spans="1:17" s="44" customFormat="1" ht="15" customHeight="1">
      <c r="A222" s="128"/>
      <c r="B222" s="131" t="s">
        <v>71</v>
      </c>
      <c r="C222" s="32" t="s">
        <v>72</v>
      </c>
      <c r="D222" s="95">
        <v>1351</v>
      </c>
      <c r="E222" s="95"/>
      <c r="F222" s="95"/>
      <c r="G222" s="172">
        <f t="shared" si="60"/>
        <v>1351</v>
      </c>
      <c r="H222" s="172">
        <f t="shared" si="61"/>
        <v>1351</v>
      </c>
      <c r="I222" s="95">
        <v>0</v>
      </c>
      <c r="J222" s="163">
        <f t="shared" si="62"/>
        <v>1351</v>
      </c>
      <c r="K222" s="164">
        <v>0</v>
      </c>
      <c r="L222" s="164"/>
      <c r="M222" s="164"/>
      <c r="N222" s="167"/>
      <c r="O222" s="321"/>
      <c r="P222" s="321"/>
      <c r="Q222" s="262"/>
    </row>
    <row r="223" spans="1:17" s="44" customFormat="1" ht="17.25" customHeight="1">
      <c r="A223" s="128"/>
      <c r="B223" s="131" t="s">
        <v>75</v>
      </c>
      <c r="C223" s="32" t="s">
        <v>76</v>
      </c>
      <c r="D223" s="95">
        <v>24289</v>
      </c>
      <c r="E223" s="95"/>
      <c r="F223" s="95"/>
      <c r="G223" s="172">
        <f t="shared" si="60"/>
        <v>24289</v>
      </c>
      <c r="H223" s="172">
        <f t="shared" si="61"/>
        <v>24289</v>
      </c>
      <c r="I223" s="95">
        <v>0</v>
      </c>
      <c r="J223" s="163">
        <f t="shared" si="62"/>
        <v>24289</v>
      </c>
      <c r="K223" s="164">
        <v>0</v>
      </c>
      <c r="L223" s="164"/>
      <c r="M223" s="164"/>
      <c r="N223" s="167"/>
      <c r="O223" s="321"/>
      <c r="P223" s="321"/>
      <c r="Q223" s="262"/>
    </row>
    <row r="224" spans="1:17" s="44" customFormat="1" ht="17.25" customHeight="1">
      <c r="A224" s="128"/>
      <c r="B224" s="131" t="s">
        <v>296</v>
      </c>
      <c r="C224" s="32" t="s">
        <v>663</v>
      </c>
      <c r="D224" s="95">
        <v>2000</v>
      </c>
      <c r="E224" s="95"/>
      <c r="F224" s="95"/>
      <c r="G224" s="172">
        <f t="shared" si="60"/>
        <v>2000</v>
      </c>
      <c r="H224" s="172">
        <f t="shared" si="61"/>
        <v>2000</v>
      </c>
      <c r="I224" s="95"/>
      <c r="J224" s="163">
        <f t="shared" si="62"/>
        <v>2000</v>
      </c>
      <c r="K224" s="164"/>
      <c r="L224" s="164"/>
      <c r="M224" s="164"/>
      <c r="N224" s="167"/>
      <c r="O224" s="321"/>
      <c r="P224" s="321"/>
      <c r="Q224" s="262"/>
    </row>
    <row r="225" spans="1:17" s="44" customFormat="1" ht="17.25" customHeight="1">
      <c r="A225" s="128"/>
      <c r="B225" s="131" t="s">
        <v>297</v>
      </c>
      <c r="C225" s="32" t="s">
        <v>306</v>
      </c>
      <c r="D225" s="95">
        <v>1000</v>
      </c>
      <c r="E225" s="95"/>
      <c r="F225" s="95"/>
      <c r="G225" s="172">
        <f t="shared" si="60"/>
        <v>1000</v>
      </c>
      <c r="H225" s="172">
        <f t="shared" si="61"/>
        <v>1000</v>
      </c>
      <c r="I225" s="95"/>
      <c r="J225" s="163">
        <f t="shared" si="62"/>
        <v>1000</v>
      </c>
      <c r="K225" s="164"/>
      <c r="L225" s="164"/>
      <c r="M225" s="164"/>
      <c r="N225" s="167"/>
      <c r="O225" s="321"/>
      <c r="P225" s="321"/>
      <c r="Q225" s="262"/>
    </row>
    <row r="226" spans="1:17" s="44" customFormat="1" ht="17.25" customHeight="1">
      <c r="A226" s="128"/>
      <c r="B226" s="131" t="s">
        <v>298</v>
      </c>
      <c r="C226" s="32" t="s">
        <v>307</v>
      </c>
      <c r="D226" s="95">
        <v>5876</v>
      </c>
      <c r="E226" s="95"/>
      <c r="F226" s="95"/>
      <c r="G226" s="172">
        <f t="shared" si="60"/>
        <v>5876</v>
      </c>
      <c r="H226" s="172">
        <f t="shared" si="61"/>
        <v>5876</v>
      </c>
      <c r="I226" s="95"/>
      <c r="J226" s="163">
        <f t="shared" si="62"/>
        <v>5876</v>
      </c>
      <c r="K226" s="164"/>
      <c r="L226" s="164"/>
      <c r="M226" s="164"/>
      <c r="N226" s="167"/>
      <c r="O226" s="321"/>
      <c r="P226" s="321"/>
      <c r="Q226" s="262"/>
    </row>
    <row r="227" spans="1:17" s="44" customFormat="1" ht="18.75" customHeight="1">
      <c r="A227" s="125" t="s">
        <v>374</v>
      </c>
      <c r="B227" s="121"/>
      <c r="C227" s="79" t="s">
        <v>373</v>
      </c>
      <c r="D227" s="161">
        <f>D228</f>
        <v>512528</v>
      </c>
      <c r="E227" s="161">
        <f>E228</f>
        <v>0</v>
      </c>
      <c r="F227" s="161">
        <f>F228</f>
        <v>44140</v>
      </c>
      <c r="G227" s="161">
        <f>G228</f>
        <v>468388</v>
      </c>
      <c r="H227" s="161">
        <f aca="true" t="shared" si="63" ref="H227:Q227">H228</f>
        <v>468388</v>
      </c>
      <c r="I227" s="161">
        <f t="shared" si="63"/>
        <v>0</v>
      </c>
      <c r="J227" s="161">
        <f t="shared" si="63"/>
        <v>0</v>
      </c>
      <c r="K227" s="161">
        <f t="shared" si="63"/>
        <v>468388</v>
      </c>
      <c r="L227" s="161">
        <f t="shared" si="63"/>
        <v>0</v>
      </c>
      <c r="M227" s="161">
        <f t="shared" si="63"/>
        <v>0</v>
      </c>
      <c r="N227" s="161">
        <f t="shared" si="63"/>
        <v>0</v>
      </c>
      <c r="O227" s="161">
        <f t="shared" si="63"/>
        <v>0</v>
      </c>
      <c r="P227" s="161">
        <f t="shared" si="63"/>
        <v>0</v>
      </c>
      <c r="Q227" s="162">
        <f t="shared" si="63"/>
        <v>0</v>
      </c>
    </row>
    <row r="228" spans="1:17" s="44" customFormat="1" ht="17.25" customHeight="1">
      <c r="A228" s="128"/>
      <c r="B228" s="36" t="s">
        <v>192</v>
      </c>
      <c r="C228" s="32" t="s">
        <v>26</v>
      </c>
      <c r="D228" s="95">
        <v>512528</v>
      </c>
      <c r="E228" s="95"/>
      <c r="F228" s="95">
        <v>44140</v>
      </c>
      <c r="G228" s="167">
        <f>D228+E228-F228</f>
        <v>468388</v>
      </c>
      <c r="H228" s="95">
        <f>G228</f>
        <v>468388</v>
      </c>
      <c r="I228" s="95">
        <v>0</v>
      </c>
      <c r="J228" s="163"/>
      <c r="K228" s="163">
        <f>H228</f>
        <v>468388</v>
      </c>
      <c r="L228" s="163"/>
      <c r="M228" s="163"/>
      <c r="N228" s="167"/>
      <c r="O228" s="321"/>
      <c r="P228" s="321"/>
      <c r="Q228" s="262"/>
    </row>
    <row r="229" spans="1:17" s="44" customFormat="1" ht="18.75" customHeight="1">
      <c r="A229" s="125" t="s">
        <v>193</v>
      </c>
      <c r="B229" s="121"/>
      <c r="C229" s="79" t="s">
        <v>194</v>
      </c>
      <c r="D229" s="161">
        <f>SUM(D230:D242)</f>
        <v>820632</v>
      </c>
      <c r="E229" s="161">
        <f>SUM(E230:E242)</f>
        <v>0</v>
      </c>
      <c r="F229" s="161">
        <f>SUM(F230:F242)</f>
        <v>4397</v>
      </c>
      <c r="G229" s="161">
        <f>SUM(G230:G242)</f>
        <v>816235</v>
      </c>
      <c r="H229" s="161">
        <f>SUM(H230:H242)</f>
        <v>816235</v>
      </c>
      <c r="I229" s="161">
        <f aca="true" t="shared" si="64" ref="I229:Q229">SUM(I230:I242)</f>
        <v>569905</v>
      </c>
      <c r="J229" s="161">
        <f t="shared" si="64"/>
        <v>44402</v>
      </c>
      <c r="K229" s="161">
        <f t="shared" si="64"/>
        <v>201928</v>
      </c>
      <c r="L229" s="161">
        <f t="shared" si="64"/>
        <v>0</v>
      </c>
      <c r="M229" s="161">
        <f t="shared" si="64"/>
        <v>0</v>
      </c>
      <c r="N229" s="161">
        <f t="shared" si="64"/>
        <v>0</v>
      </c>
      <c r="O229" s="161">
        <f t="shared" si="64"/>
        <v>0</v>
      </c>
      <c r="P229" s="161">
        <f t="shared" si="64"/>
        <v>0</v>
      </c>
      <c r="Q229" s="162">
        <f t="shared" si="64"/>
        <v>0</v>
      </c>
    </row>
    <row r="230" spans="1:17" s="44" customFormat="1" ht="17.25" customHeight="1">
      <c r="A230" s="180"/>
      <c r="B230" s="173" t="s">
        <v>192</v>
      </c>
      <c r="C230" s="32" t="s">
        <v>26</v>
      </c>
      <c r="D230" s="172">
        <v>203523</v>
      </c>
      <c r="E230" s="172"/>
      <c r="F230" s="172">
        <v>1595</v>
      </c>
      <c r="G230" s="172">
        <f>D230+E230-F230</f>
        <v>201928</v>
      </c>
      <c r="H230" s="172">
        <f>G230</f>
        <v>201928</v>
      </c>
      <c r="I230" s="172"/>
      <c r="J230" s="172"/>
      <c r="K230" s="172">
        <f>H230</f>
        <v>201928</v>
      </c>
      <c r="L230" s="172"/>
      <c r="M230" s="172"/>
      <c r="N230" s="172"/>
      <c r="O230" s="172"/>
      <c r="P230" s="172"/>
      <c r="Q230" s="191"/>
    </row>
    <row r="231" spans="1:17" s="44" customFormat="1" ht="14.25" customHeight="1">
      <c r="A231" s="128"/>
      <c r="B231" s="36" t="s">
        <v>56</v>
      </c>
      <c r="C231" s="32" t="s">
        <v>57</v>
      </c>
      <c r="D231" s="95">
        <v>453352</v>
      </c>
      <c r="E231" s="95"/>
      <c r="F231" s="95"/>
      <c r="G231" s="172">
        <f aca="true" t="shared" si="65" ref="G231:G242">D231+E231-F231</f>
        <v>453352</v>
      </c>
      <c r="H231" s="172">
        <f aca="true" t="shared" si="66" ref="H231:H242">G231</f>
        <v>453352</v>
      </c>
      <c r="I231" s="95">
        <f>H231</f>
        <v>453352</v>
      </c>
      <c r="J231" s="163"/>
      <c r="K231" s="164">
        <v>0</v>
      </c>
      <c r="L231" s="164"/>
      <c r="M231" s="164"/>
      <c r="N231" s="167"/>
      <c r="O231" s="321"/>
      <c r="P231" s="321"/>
      <c r="Q231" s="262"/>
    </row>
    <row r="232" spans="1:17" s="44" customFormat="1" ht="17.25" customHeight="1">
      <c r="A232" s="128"/>
      <c r="B232" s="36" t="s">
        <v>60</v>
      </c>
      <c r="C232" s="32" t="s">
        <v>388</v>
      </c>
      <c r="D232" s="95">
        <v>33459</v>
      </c>
      <c r="E232" s="95"/>
      <c r="F232" s="95">
        <v>2802</v>
      </c>
      <c r="G232" s="172">
        <f t="shared" si="65"/>
        <v>30657</v>
      </c>
      <c r="H232" s="172">
        <f t="shared" si="66"/>
        <v>30657</v>
      </c>
      <c r="I232" s="95">
        <f>H232</f>
        <v>30657</v>
      </c>
      <c r="J232" s="163"/>
      <c r="K232" s="164">
        <v>0</v>
      </c>
      <c r="L232" s="164"/>
      <c r="M232" s="164"/>
      <c r="N232" s="167"/>
      <c r="O232" s="321"/>
      <c r="P232" s="321"/>
      <c r="Q232" s="262"/>
    </row>
    <row r="233" spans="1:17" s="44" customFormat="1" ht="15.75" customHeight="1">
      <c r="A233" s="128"/>
      <c r="B233" s="131" t="s">
        <v>114</v>
      </c>
      <c r="C233" s="32" t="s">
        <v>708</v>
      </c>
      <c r="D233" s="95">
        <v>74146</v>
      </c>
      <c r="E233" s="95"/>
      <c r="F233" s="95"/>
      <c r="G233" s="172">
        <f t="shared" si="65"/>
        <v>74146</v>
      </c>
      <c r="H233" s="172">
        <f t="shared" si="66"/>
        <v>74146</v>
      </c>
      <c r="I233" s="95">
        <f>H233</f>
        <v>74146</v>
      </c>
      <c r="J233" s="163"/>
      <c r="K233" s="164">
        <v>0</v>
      </c>
      <c r="L233" s="164"/>
      <c r="M233" s="164"/>
      <c r="N233" s="167"/>
      <c r="O233" s="321"/>
      <c r="P233" s="321"/>
      <c r="Q233" s="262"/>
    </row>
    <row r="234" spans="1:17" s="44" customFormat="1" ht="14.25" customHeight="1">
      <c r="A234" s="128"/>
      <c r="B234" s="131" t="s">
        <v>62</v>
      </c>
      <c r="C234" s="32" t="s">
        <v>15</v>
      </c>
      <c r="D234" s="95">
        <v>11750</v>
      </c>
      <c r="E234" s="95"/>
      <c r="F234" s="95"/>
      <c r="G234" s="172">
        <f t="shared" si="65"/>
        <v>11750</v>
      </c>
      <c r="H234" s="172">
        <f t="shared" si="66"/>
        <v>11750</v>
      </c>
      <c r="I234" s="95">
        <f>H234</f>
        <v>11750</v>
      </c>
      <c r="J234" s="163"/>
      <c r="K234" s="164">
        <v>0</v>
      </c>
      <c r="L234" s="164"/>
      <c r="M234" s="164"/>
      <c r="N234" s="167"/>
      <c r="O234" s="321"/>
      <c r="P234" s="321"/>
      <c r="Q234" s="262"/>
    </row>
    <row r="235" spans="1:17" s="44" customFormat="1" ht="14.25" customHeight="1">
      <c r="A235" s="128"/>
      <c r="B235" s="36" t="s">
        <v>64</v>
      </c>
      <c r="C235" s="33" t="s">
        <v>292</v>
      </c>
      <c r="D235" s="95">
        <v>9353</v>
      </c>
      <c r="E235" s="95"/>
      <c r="F235" s="95"/>
      <c r="G235" s="172">
        <f t="shared" si="65"/>
        <v>9353</v>
      </c>
      <c r="H235" s="172">
        <f t="shared" si="66"/>
        <v>9353</v>
      </c>
      <c r="I235" s="95">
        <v>0</v>
      </c>
      <c r="J235" s="163">
        <f>H235</f>
        <v>9353</v>
      </c>
      <c r="K235" s="164">
        <v>0</v>
      </c>
      <c r="L235" s="164"/>
      <c r="M235" s="164"/>
      <c r="N235" s="167"/>
      <c r="O235" s="321"/>
      <c r="P235" s="321"/>
      <c r="Q235" s="262"/>
    </row>
    <row r="236" spans="1:17" s="44" customFormat="1" ht="14.25" customHeight="1">
      <c r="A236" s="128"/>
      <c r="B236" s="36" t="s">
        <v>66</v>
      </c>
      <c r="C236" s="33" t="s">
        <v>159</v>
      </c>
      <c r="D236" s="95">
        <v>2788</v>
      </c>
      <c r="E236" s="95"/>
      <c r="F236" s="95"/>
      <c r="G236" s="172">
        <f t="shared" si="65"/>
        <v>2788</v>
      </c>
      <c r="H236" s="172">
        <f t="shared" si="66"/>
        <v>2788</v>
      </c>
      <c r="I236" s="95">
        <v>0</v>
      </c>
      <c r="J236" s="163">
        <f aca="true" t="shared" si="67" ref="J236:J242">H236</f>
        <v>2788</v>
      </c>
      <c r="K236" s="164">
        <v>0</v>
      </c>
      <c r="L236" s="164"/>
      <c r="M236" s="164"/>
      <c r="N236" s="167"/>
      <c r="O236" s="321"/>
      <c r="P236" s="321"/>
      <c r="Q236" s="262"/>
    </row>
    <row r="237" spans="1:17" s="44" customFormat="1" ht="14.25" customHeight="1">
      <c r="A237" s="128"/>
      <c r="B237" s="36" t="s">
        <v>141</v>
      </c>
      <c r="C237" s="32" t="s">
        <v>147</v>
      </c>
      <c r="D237" s="95">
        <v>1515</v>
      </c>
      <c r="E237" s="95"/>
      <c r="F237" s="95"/>
      <c r="G237" s="172">
        <f t="shared" si="65"/>
        <v>1515</v>
      </c>
      <c r="H237" s="172">
        <f t="shared" si="66"/>
        <v>1515</v>
      </c>
      <c r="I237" s="95"/>
      <c r="J237" s="163">
        <f t="shared" si="67"/>
        <v>1515</v>
      </c>
      <c r="K237" s="164"/>
      <c r="L237" s="164"/>
      <c r="M237" s="164"/>
      <c r="N237" s="167"/>
      <c r="O237" s="321"/>
      <c r="P237" s="321"/>
      <c r="Q237" s="262"/>
    </row>
    <row r="238" spans="1:17" s="44" customFormat="1" ht="15" customHeight="1">
      <c r="A238" s="128"/>
      <c r="B238" s="36" t="s">
        <v>69</v>
      </c>
      <c r="C238" s="33" t="s">
        <v>161</v>
      </c>
      <c r="D238" s="95">
        <v>2390</v>
      </c>
      <c r="E238" s="95"/>
      <c r="F238" s="95"/>
      <c r="G238" s="172">
        <f t="shared" si="65"/>
        <v>2390</v>
      </c>
      <c r="H238" s="172">
        <f t="shared" si="66"/>
        <v>2390</v>
      </c>
      <c r="I238" s="95">
        <v>0</v>
      </c>
      <c r="J238" s="163">
        <f t="shared" si="67"/>
        <v>2390</v>
      </c>
      <c r="K238" s="164">
        <v>0</v>
      </c>
      <c r="L238" s="164"/>
      <c r="M238" s="164"/>
      <c r="N238" s="167"/>
      <c r="O238" s="321"/>
      <c r="P238" s="321"/>
      <c r="Q238" s="262"/>
    </row>
    <row r="239" spans="1:17" s="44" customFormat="1" ht="15" customHeight="1">
      <c r="A239" s="128"/>
      <c r="B239" s="36" t="s">
        <v>567</v>
      </c>
      <c r="C239" s="33" t="s">
        <v>568</v>
      </c>
      <c r="D239" s="95">
        <v>520</v>
      </c>
      <c r="E239" s="95"/>
      <c r="F239" s="95"/>
      <c r="G239" s="172">
        <f t="shared" si="65"/>
        <v>520</v>
      </c>
      <c r="H239" s="172">
        <f t="shared" si="66"/>
        <v>520</v>
      </c>
      <c r="I239" s="95"/>
      <c r="J239" s="163">
        <f t="shared" si="67"/>
        <v>520</v>
      </c>
      <c r="K239" s="164"/>
      <c r="L239" s="164"/>
      <c r="M239" s="164"/>
      <c r="N239" s="167"/>
      <c r="O239" s="321"/>
      <c r="P239" s="321"/>
      <c r="Q239" s="262"/>
    </row>
    <row r="240" spans="1:17" s="44" customFormat="1" ht="15" customHeight="1">
      <c r="A240" s="128"/>
      <c r="B240" s="36" t="s">
        <v>295</v>
      </c>
      <c r="C240" s="32" t="s">
        <v>299</v>
      </c>
      <c r="D240" s="95">
        <v>676</v>
      </c>
      <c r="E240" s="95"/>
      <c r="F240" s="95"/>
      <c r="G240" s="172">
        <f t="shared" si="65"/>
        <v>676</v>
      </c>
      <c r="H240" s="172">
        <f t="shared" si="66"/>
        <v>676</v>
      </c>
      <c r="I240" s="95"/>
      <c r="J240" s="163">
        <f t="shared" si="67"/>
        <v>676</v>
      </c>
      <c r="K240" s="164"/>
      <c r="L240" s="164"/>
      <c r="M240" s="164"/>
      <c r="N240" s="167"/>
      <c r="O240" s="321"/>
      <c r="P240" s="321"/>
      <c r="Q240" s="262"/>
    </row>
    <row r="241" spans="1:17" s="44" customFormat="1" ht="15" customHeight="1">
      <c r="A241" s="128"/>
      <c r="B241" s="36" t="s">
        <v>75</v>
      </c>
      <c r="C241" s="33" t="s">
        <v>76</v>
      </c>
      <c r="D241" s="95">
        <v>25160</v>
      </c>
      <c r="E241" s="95"/>
      <c r="F241" s="95"/>
      <c r="G241" s="172">
        <f t="shared" si="65"/>
        <v>25160</v>
      </c>
      <c r="H241" s="172">
        <f t="shared" si="66"/>
        <v>25160</v>
      </c>
      <c r="I241" s="95">
        <v>0</v>
      </c>
      <c r="J241" s="163">
        <f t="shared" si="67"/>
        <v>25160</v>
      </c>
      <c r="K241" s="164">
        <v>0</v>
      </c>
      <c r="L241" s="164"/>
      <c r="M241" s="164"/>
      <c r="N241" s="167"/>
      <c r="O241" s="321"/>
      <c r="P241" s="321"/>
      <c r="Q241" s="262"/>
    </row>
    <row r="242" spans="1:17" s="44" customFormat="1" ht="14.25" customHeight="1">
      <c r="A242" s="128"/>
      <c r="B242" s="36" t="s">
        <v>297</v>
      </c>
      <c r="C242" s="32" t="s">
        <v>306</v>
      </c>
      <c r="D242" s="95">
        <v>2000</v>
      </c>
      <c r="E242" s="95"/>
      <c r="F242" s="95"/>
      <c r="G242" s="172">
        <f t="shared" si="65"/>
        <v>2000</v>
      </c>
      <c r="H242" s="172">
        <f t="shared" si="66"/>
        <v>2000</v>
      </c>
      <c r="I242" s="95"/>
      <c r="J242" s="163">
        <f t="shared" si="67"/>
        <v>2000</v>
      </c>
      <c r="K242" s="164"/>
      <c r="L242" s="164"/>
      <c r="M242" s="164"/>
      <c r="N242" s="167"/>
      <c r="O242" s="321"/>
      <c r="P242" s="321"/>
      <c r="Q242" s="262"/>
    </row>
    <row r="243" spans="1:17" s="44" customFormat="1" ht="18" customHeight="1">
      <c r="A243" s="125" t="s">
        <v>196</v>
      </c>
      <c r="B243" s="126"/>
      <c r="C243" s="329" t="s">
        <v>197</v>
      </c>
      <c r="D243" s="161">
        <f>SUM(D244:D265)</f>
        <v>2650366</v>
      </c>
      <c r="E243" s="161">
        <f>SUM(E244:E265)</f>
        <v>122617</v>
      </c>
      <c r="F243" s="161">
        <f>SUM(F244:F265)</f>
        <v>108083</v>
      </c>
      <c r="G243" s="161">
        <f>SUM(G244:G265)</f>
        <v>2664900</v>
      </c>
      <c r="H243" s="161">
        <f>SUM(H244:H265)</f>
        <v>2664900</v>
      </c>
      <c r="I243" s="161">
        <f aca="true" t="shared" si="68" ref="I243:Q243">SUM(I244:I265)</f>
        <v>1948353</v>
      </c>
      <c r="J243" s="161">
        <f t="shared" si="68"/>
        <v>450587</v>
      </c>
      <c r="K243" s="161">
        <f t="shared" si="68"/>
        <v>263435</v>
      </c>
      <c r="L243" s="161">
        <f t="shared" si="68"/>
        <v>2525</v>
      </c>
      <c r="M243" s="161">
        <f t="shared" si="68"/>
        <v>0</v>
      </c>
      <c r="N243" s="161">
        <f t="shared" si="68"/>
        <v>0</v>
      </c>
      <c r="O243" s="161">
        <f t="shared" si="68"/>
        <v>0</v>
      </c>
      <c r="P243" s="161">
        <f t="shared" si="68"/>
        <v>0</v>
      </c>
      <c r="Q243" s="162">
        <f t="shared" si="68"/>
        <v>0</v>
      </c>
    </row>
    <row r="244" spans="1:17" s="44" customFormat="1" ht="16.5" customHeight="1">
      <c r="A244" s="180"/>
      <c r="B244" s="173" t="s">
        <v>192</v>
      </c>
      <c r="C244" s="32" t="s">
        <v>26</v>
      </c>
      <c r="D244" s="172">
        <v>248901</v>
      </c>
      <c r="E244" s="172">
        <v>14534</v>
      </c>
      <c r="F244" s="172"/>
      <c r="G244" s="172">
        <f>D244+E244-F244</f>
        <v>263435</v>
      </c>
      <c r="H244" s="172">
        <f>G244</f>
        <v>263435</v>
      </c>
      <c r="I244" s="172"/>
      <c r="J244" s="172"/>
      <c r="K244" s="172">
        <f>H244</f>
        <v>263435</v>
      </c>
      <c r="L244" s="172"/>
      <c r="M244" s="172"/>
      <c r="N244" s="172"/>
      <c r="O244" s="172"/>
      <c r="P244" s="172"/>
      <c r="Q244" s="191"/>
    </row>
    <row r="245" spans="1:17" s="82" customFormat="1" ht="17.25" customHeight="1">
      <c r="A245" s="122"/>
      <c r="B245" s="36" t="s">
        <v>653</v>
      </c>
      <c r="C245" s="77" t="s">
        <v>799</v>
      </c>
      <c r="D245" s="168">
        <v>2525</v>
      </c>
      <c r="E245" s="168"/>
      <c r="F245" s="168"/>
      <c r="G245" s="172">
        <f aca="true" t="shared" si="69" ref="G245:G265">D245+E245-F245</f>
        <v>2525</v>
      </c>
      <c r="H245" s="172">
        <f aca="true" t="shared" si="70" ref="H245:H265">G245</f>
        <v>2525</v>
      </c>
      <c r="I245" s="168"/>
      <c r="J245" s="163"/>
      <c r="K245" s="164"/>
      <c r="L245" s="164">
        <f>H245</f>
        <v>2525</v>
      </c>
      <c r="M245" s="164"/>
      <c r="N245" s="167"/>
      <c r="O245" s="321"/>
      <c r="P245" s="321"/>
      <c r="Q245" s="262"/>
    </row>
    <row r="246" spans="1:17" s="44" customFormat="1" ht="15" customHeight="1">
      <c r="A246" s="122"/>
      <c r="B246" s="36" t="s">
        <v>56</v>
      </c>
      <c r="C246" s="32" t="s">
        <v>57</v>
      </c>
      <c r="D246" s="95">
        <v>1642636</v>
      </c>
      <c r="E246" s="95"/>
      <c r="F246" s="95">
        <v>102333</v>
      </c>
      <c r="G246" s="172">
        <f t="shared" si="69"/>
        <v>1540303</v>
      </c>
      <c r="H246" s="172">
        <f t="shared" si="70"/>
        <v>1540303</v>
      </c>
      <c r="I246" s="95">
        <f>H246</f>
        <v>1540303</v>
      </c>
      <c r="J246" s="163"/>
      <c r="K246" s="164"/>
      <c r="L246" s="164"/>
      <c r="M246" s="164"/>
      <c r="N246" s="167"/>
      <c r="O246" s="321"/>
      <c r="P246" s="321"/>
      <c r="Q246" s="262"/>
    </row>
    <row r="247" spans="1:17" s="44" customFormat="1" ht="14.25" customHeight="1">
      <c r="A247" s="122"/>
      <c r="B247" s="36" t="s">
        <v>60</v>
      </c>
      <c r="C247" s="32" t="s">
        <v>388</v>
      </c>
      <c r="D247" s="95">
        <v>124755</v>
      </c>
      <c r="E247" s="95"/>
      <c r="F247" s="95">
        <v>2664</v>
      </c>
      <c r="G247" s="172">
        <f t="shared" si="69"/>
        <v>122091</v>
      </c>
      <c r="H247" s="172">
        <f t="shared" si="70"/>
        <v>122091</v>
      </c>
      <c r="I247" s="95">
        <f>H247</f>
        <v>122091</v>
      </c>
      <c r="J247" s="163"/>
      <c r="K247" s="164"/>
      <c r="L247" s="164"/>
      <c r="M247" s="164"/>
      <c r="N247" s="167"/>
      <c r="O247" s="321"/>
      <c r="P247" s="321"/>
      <c r="Q247" s="262"/>
    </row>
    <row r="248" spans="1:17" s="44" customFormat="1" ht="15" customHeight="1">
      <c r="A248" s="122"/>
      <c r="B248" s="131" t="s">
        <v>114</v>
      </c>
      <c r="C248" s="32" t="s">
        <v>708</v>
      </c>
      <c r="D248" s="95">
        <v>246044</v>
      </c>
      <c r="E248" s="95"/>
      <c r="F248" s="95"/>
      <c r="G248" s="172">
        <f t="shared" si="69"/>
        <v>246044</v>
      </c>
      <c r="H248" s="172">
        <f t="shared" si="70"/>
        <v>246044</v>
      </c>
      <c r="I248" s="95">
        <f>H248</f>
        <v>246044</v>
      </c>
      <c r="J248" s="163"/>
      <c r="K248" s="164"/>
      <c r="L248" s="164"/>
      <c r="M248" s="164"/>
      <c r="N248" s="167"/>
      <c r="O248" s="321"/>
      <c r="P248" s="321"/>
      <c r="Q248" s="262"/>
    </row>
    <row r="249" spans="1:17" s="44" customFormat="1" ht="16.5" customHeight="1">
      <c r="A249" s="122"/>
      <c r="B249" s="131" t="s">
        <v>62</v>
      </c>
      <c r="C249" s="32" t="s">
        <v>15</v>
      </c>
      <c r="D249" s="95">
        <v>39915</v>
      </c>
      <c r="E249" s="95"/>
      <c r="F249" s="95"/>
      <c r="G249" s="172">
        <f t="shared" si="69"/>
        <v>39915</v>
      </c>
      <c r="H249" s="172">
        <f t="shared" si="70"/>
        <v>39915</v>
      </c>
      <c r="I249" s="95">
        <f>H249</f>
        <v>39915</v>
      </c>
      <c r="J249" s="163"/>
      <c r="K249" s="164"/>
      <c r="L249" s="164"/>
      <c r="M249" s="164"/>
      <c r="N249" s="167"/>
      <c r="O249" s="321"/>
      <c r="P249" s="321"/>
      <c r="Q249" s="262"/>
    </row>
    <row r="250" spans="1:17" s="44" customFormat="1" ht="15.75" customHeight="1">
      <c r="A250" s="122"/>
      <c r="B250" s="36" t="s">
        <v>198</v>
      </c>
      <c r="C250" s="33" t="s">
        <v>293</v>
      </c>
      <c r="D250" s="95">
        <v>14400</v>
      </c>
      <c r="E250" s="95"/>
      <c r="F250" s="95"/>
      <c r="G250" s="172">
        <f t="shared" si="69"/>
        <v>14400</v>
      </c>
      <c r="H250" s="172">
        <f t="shared" si="70"/>
        <v>14400</v>
      </c>
      <c r="I250" s="95"/>
      <c r="J250" s="163">
        <f>H250</f>
        <v>14400</v>
      </c>
      <c r="K250" s="164"/>
      <c r="L250" s="164"/>
      <c r="M250" s="164"/>
      <c r="N250" s="167"/>
      <c r="O250" s="321"/>
      <c r="P250" s="321"/>
      <c r="Q250" s="262"/>
    </row>
    <row r="251" spans="1:17" s="44" customFormat="1" ht="15" customHeight="1">
      <c r="A251" s="122"/>
      <c r="B251" s="312">
        <v>4210</v>
      </c>
      <c r="C251" s="33" t="s">
        <v>65</v>
      </c>
      <c r="D251" s="95">
        <v>122200</v>
      </c>
      <c r="E251" s="95"/>
      <c r="F251" s="95">
        <v>3086</v>
      </c>
      <c r="G251" s="172">
        <f t="shared" si="69"/>
        <v>119114</v>
      </c>
      <c r="H251" s="172">
        <f t="shared" si="70"/>
        <v>119114</v>
      </c>
      <c r="I251" s="95"/>
      <c r="J251" s="163">
        <f aca="true" t="shared" si="71" ref="J251:J265">H251</f>
        <v>119114</v>
      </c>
      <c r="K251" s="164"/>
      <c r="L251" s="164"/>
      <c r="M251" s="164"/>
      <c r="N251" s="167"/>
      <c r="O251" s="321"/>
      <c r="P251" s="321"/>
      <c r="Q251" s="262"/>
    </row>
    <row r="252" spans="1:17" s="44" customFormat="1" ht="15" customHeight="1">
      <c r="A252" s="122"/>
      <c r="B252" s="35">
        <v>4240</v>
      </c>
      <c r="C252" s="33" t="s">
        <v>294</v>
      </c>
      <c r="D252" s="95">
        <v>4040</v>
      </c>
      <c r="E252" s="95"/>
      <c r="F252" s="95"/>
      <c r="G252" s="172">
        <f t="shared" si="69"/>
        <v>4040</v>
      </c>
      <c r="H252" s="172">
        <f t="shared" si="70"/>
        <v>4040</v>
      </c>
      <c r="I252" s="95"/>
      <c r="J252" s="163">
        <f t="shared" si="71"/>
        <v>4040</v>
      </c>
      <c r="K252" s="164"/>
      <c r="L252" s="164"/>
      <c r="M252" s="164"/>
      <c r="N252" s="167"/>
      <c r="O252" s="321"/>
      <c r="P252" s="321"/>
      <c r="Q252" s="262"/>
    </row>
    <row r="253" spans="1:17" s="44" customFormat="1" ht="15.75" customHeight="1">
      <c r="A253" s="122"/>
      <c r="B253" s="36" t="s">
        <v>66</v>
      </c>
      <c r="C253" s="33" t="s">
        <v>159</v>
      </c>
      <c r="D253" s="95">
        <v>59283</v>
      </c>
      <c r="E253" s="95"/>
      <c r="F253" s="95"/>
      <c r="G253" s="172">
        <f t="shared" si="69"/>
        <v>59283</v>
      </c>
      <c r="H253" s="172">
        <f t="shared" si="70"/>
        <v>59283</v>
      </c>
      <c r="I253" s="95"/>
      <c r="J253" s="163">
        <f t="shared" si="71"/>
        <v>59283</v>
      </c>
      <c r="K253" s="164"/>
      <c r="L253" s="164"/>
      <c r="M253" s="164"/>
      <c r="N253" s="167"/>
      <c r="O253" s="321"/>
      <c r="P253" s="321"/>
      <c r="Q253" s="262"/>
    </row>
    <row r="254" spans="1:17" s="44" customFormat="1" ht="15.75" customHeight="1">
      <c r="A254" s="122"/>
      <c r="B254" s="36" t="s">
        <v>68</v>
      </c>
      <c r="C254" s="33" t="s">
        <v>160</v>
      </c>
      <c r="D254" s="95"/>
      <c r="E254" s="95">
        <v>102333</v>
      </c>
      <c r="F254" s="95"/>
      <c r="G254" s="172">
        <f t="shared" si="69"/>
        <v>102333</v>
      </c>
      <c r="H254" s="172">
        <f t="shared" si="70"/>
        <v>102333</v>
      </c>
      <c r="I254" s="95"/>
      <c r="J254" s="163">
        <f t="shared" si="71"/>
        <v>102333</v>
      </c>
      <c r="K254" s="164"/>
      <c r="L254" s="164"/>
      <c r="M254" s="164"/>
      <c r="N254" s="167"/>
      <c r="O254" s="321"/>
      <c r="P254" s="321"/>
      <c r="Q254" s="262"/>
    </row>
    <row r="255" spans="1:17" s="44" customFormat="1" ht="18" customHeight="1">
      <c r="A255" s="122"/>
      <c r="B255" s="36" t="s">
        <v>141</v>
      </c>
      <c r="C255" s="33" t="s">
        <v>147</v>
      </c>
      <c r="D255" s="95">
        <v>2525</v>
      </c>
      <c r="E255" s="95">
        <v>250</v>
      </c>
      <c r="F255" s="95"/>
      <c r="G255" s="172">
        <f t="shared" si="69"/>
        <v>2775</v>
      </c>
      <c r="H255" s="172">
        <f t="shared" si="70"/>
        <v>2775</v>
      </c>
      <c r="I255" s="95"/>
      <c r="J255" s="163">
        <f t="shared" si="71"/>
        <v>2775</v>
      </c>
      <c r="K255" s="164"/>
      <c r="L255" s="164"/>
      <c r="M255" s="164"/>
      <c r="N255" s="167"/>
      <c r="O255" s="321"/>
      <c r="P255" s="321"/>
      <c r="Q255" s="262"/>
    </row>
    <row r="256" spans="1:17" s="44" customFormat="1" ht="16.5" customHeight="1">
      <c r="A256" s="122"/>
      <c r="B256" s="36" t="s">
        <v>69</v>
      </c>
      <c r="C256" s="33" t="s">
        <v>161</v>
      </c>
      <c r="D256" s="95">
        <v>24889</v>
      </c>
      <c r="E256" s="95"/>
      <c r="F256" s="95"/>
      <c r="G256" s="172">
        <f t="shared" si="69"/>
        <v>24889</v>
      </c>
      <c r="H256" s="172">
        <f t="shared" si="70"/>
        <v>24889</v>
      </c>
      <c r="I256" s="95"/>
      <c r="J256" s="163">
        <f t="shared" si="71"/>
        <v>24889</v>
      </c>
      <c r="K256" s="164"/>
      <c r="L256" s="164"/>
      <c r="M256" s="164"/>
      <c r="N256" s="167"/>
      <c r="O256" s="321"/>
      <c r="P256" s="321"/>
      <c r="Q256" s="262"/>
    </row>
    <row r="257" spans="1:17" s="44" customFormat="1" ht="16.5" customHeight="1">
      <c r="A257" s="122"/>
      <c r="B257" s="36" t="s">
        <v>567</v>
      </c>
      <c r="C257" s="33" t="s">
        <v>568</v>
      </c>
      <c r="D257" s="95">
        <v>3131</v>
      </c>
      <c r="E257" s="95"/>
      <c r="F257" s="95"/>
      <c r="G257" s="172">
        <f t="shared" si="69"/>
        <v>3131</v>
      </c>
      <c r="H257" s="172">
        <f t="shared" si="70"/>
        <v>3131</v>
      </c>
      <c r="I257" s="95"/>
      <c r="J257" s="163">
        <f t="shared" si="71"/>
        <v>3131</v>
      </c>
      <c r="K257" s="164"/>
      <c r="L257" s="164"/>
      <c r="M257" s="164"/>
      <c r="N257" s="167"/>
      <c r="O257" s="321"/>
      <c r="P257" s="321"/>
      <c r="Q257" s="262"/>
    </row>
    <row r="258" spans="1:17" s="44" customFormat="1" ht="16.5" customHeight="1">
      <c r="A258" s="122"/>
      <c r="B258" s="36" t="s">
        <v>295</v>
      </c>
      <c r="C258" s="32" t="s">
        <v>299</v>
      </c>
      <c r="D258" s="95">
        <v>3990</v>
      </c>
      <c r="E258" s="95"/>
      <c r="F258" s="95"/>
      <c r="G258" s="172">
        <f t="shared" si="69"/>
        <v>3990</v>
      </c>
      <c r="H258" s="172">
        <f t="shared" si="70"/>
        <v>3990</v>
      </c>
      <c r="I258" s="95"/>
      <c r="J258" s="163">
        <f t="shared" si="71"/>
        <v>3990</v>
      </c>
      <c r="K258" s="164"/>
      <c r="L258" s="164"/>
      <c r="M258" s="164"/>
      <c r="N258" s="167"/>
      <c r="O258" s="321"/>
      <c r="P258" s="321"/>
      <c r="Q258" s="262"/>
    </row>
    <row r="259" spans="1:17" s="44" customFormat="1" ht="17.25" customHeight="1">
      <c r="A259" s="122"/>
      <c r="B259" s="36" t="s">
        <v>71</v>
      </c>
      <c r="C259" s="33" t="s">
        <v>72</v>
      </c>
      <c r="D259" s="95">
        <v>3030</v>
      </c>
      <c r="E259" s="95"/>
      <c r="F259" s="95"/>
      <c r="G259" s="172">
        <f t="shared" si="69"/>
        <v>3030</v>
      </c>
      <c r="H259" s="172">
        <f t="shared" si="70"/>
        <v>3030</v>
      </c>
      <c r="I259" s="95"/>
      <c r="J259" s="163">
        <f t="shared" si="71"/>
        <v>3030</v>
      </c>
      <c r="K259" s="164"/>
      <c r="L259" s="164"/>
      <c r="M259" s="164"/>
      <c r="N259" s="167"/>
      <c r="O259" s="321"/>
      <c r="P259" s="321"/>
      <c r="Q259" s="262"/>
    </row>
    <row r="260" spans="1:17" s="44" customFormat="1" ht="16.5" customHeight="1">
      <c r="A260" s="122"/>
      <c r="B260" s="36" t="s">
        <v>75</v>
      </c>
      <c r="C260" s="33" t="s">
        <v>76</v>
      </c>
      <c r="D260" s="95">
        <v>93910</v>
      </c>
      <c r="E260" s="95"/>
      <c r="F260" s="95"/>
      <c r="G260" s="172">
        <f t="shared" si="69"/>
        <v>93910</v>
      </c>
      <c r="H260" s="172">
        <f t="shared" si="70"/>
        <v>93910</v>
      </c>
      <c r="I260" s="95"/>
      <c r="J260" s="163">
        <f t="shared" si="71"/>
        <v>93910</v>
      </c>
      <c r="K260" s="164"/>
      <c r="L260" s="164"/>
      <c r="M260" s="164"/>
      <c r="N260" s="167"/>
      <c r="O260" s="321"/>
      <c r="P260" s="321"/>
      <c r="Q260" s="262"/>
    </row>
    <row r="261" spans="1:17" s="44" customFormat="1" ht="17.25" customHeight="1">
      <c r="A261" s="122"/>
      <c r="B261" s="36" t="s">
        <v>89</v>
      </c>
      <c r="C261" s="33" t="s">
        <v>90</v>
      </c>
      <c r="D261" s="95">
        <v>758</v>
      </c>
      <c r="E261" s="95"/>
      <c r="F261" s="95"/>
      <c r="G261" s="172">
        <f t="shared" si="69"/>
        <v>758</v>
      </c>
      <c r="H261" s="172">
        <f t="shared" si="70"/>
        <v>758</v>
      </c>
      <c r="I261" s="95"/>
      <c r="J261" s="163">
        <f t="shared" si="71"/>
        <v>758</v>
      </c>
      <c r="K261" s="164"/>
      <c r="L261" s="164"/>
      <c r="M261" s="164"/>
      <c r="N261" s="167"/>
      <c r="O261" s="321"/>
      <c r="P261" s="321"/>
      <c r="Q261" s="262"/>
    </row>
    <row r="262" spans="1:17" s="44" customFormat="1" ht="15" customHeight="1">
      <c r="A262" s="122"/>
      <c r="B262" s="36" t="s">
        <v>164</v>
      </c>
      <c r="C262" s="33" t="s">
        <v>316</v>
      </c>
      <c r="D262" s="95">
        <v>6565</v>
      </c>
      <c r="E262" s="95"/>
      <c r="F262" s="95"/>
      <c r="G262" s="172">
        <f t="shared" si="69"/>
        <v>6565</v>
      </c>
      <c r="H262" s="172">
        <f t="shared" si="70"/>
        <v>6565</v>
      </c>
      <c r="I262" s="95"/>
      <c r="J262" s="163">
        <f t="shared" si="71"/>
        <v>6565</v>
      </c>
      <c r="K262" s="164"/>
      <c r="L262" s="164"/>
      <c r="M262" s="164"/>
      <c r="N262" s="167"/>
      <c r="O262" s="321"/>
      <c r="P262" s="321"/>
      <c r="Q262" s="262"/>
    </row>
    <row r="263" spans="1:17" s="44" customFormat="1" ht="16.5" customHeight="1">
      <c r="A263" s="122"/>
      <c r="B263" s="36" t="s">
        <v>296</v>
      </c>
      <c r="C263" s="32" t="s">
        <v>663</v>
      </c>
      <c r="D263" s="95">
        <v>1515</v>
      </c>
      <c r="E263" s="95"/>
      <c r="F263" s="95"/>
      <c r="G263" s="172">
        <f t="shared" si="69"/>
        <v>1515</v>
      </c>
      <c r="H263" s="172">
        <f t="shared" si="70"/>
        <v>1515</v>
      </c>
      <c r="I263" s="95"/>
      <c r="J263" s="163">
        <f t="shared" si="71"/>
        <v>1515</v>
      </c>
      <c r="K263" s="164"/>
      <c r="L263" s="164"/>
      <c r="M263" s="164"/>
      <c r="N263" s="167"/>
      <c r="O263" s="321"/>
      <c r="P263" s="321"/>
      <c r="Q263" s="262"/>
    </row>
    <row r="264" spans="1:17" s="44" customFormat="1" ht="18.75" customHeight="1">
      <c r="A264" s="122"/>
      <c r="B264" s="36" t="s">
        <v>297</v>
      </c>
      <c r="C264" s="32" t="s">
        <v>306</v>
      </c>
      <c r="D264" s="95">
        <v>1212</v>
      </c>
      <c r="E264" s="95"/>
      <c r="F264" s="95"/>
      <c r="G264" s="172">
        <f t="shared" si="69"/>
        <v>1212</v>
      </c>
      <c r="H264" s="172">
        <f t="shared" si="70"/>
        <v>1212</v>
      </c>
      <c r="I264" s="95"/>
      <c r="J264" s="163">
        <f t="shared" si="71"/>
        <v>1212</v>
      </c>
      <c r="K264" s="164"/>
      <c r="L264" s="164"/>
      <c r="M264" s="164"/>
      <c r="N264" s="167"/>
      <c r="O264" s="321"/>
      <c r="P264" s="321"/>
      <c r="Q264" s="262"/>
    </row>
    <row r="265" spans="1:17" s="44" customFormat="1" ht="18.75" customHeight="1">
      <c r="A265" s="122"/>
      <c r="B265" s="36" t="s">
        <v>298</v>
      </c>
      <c r="C265" s="32" t="s">
        <v>307</v>
      </c>
      <c r="D265" s="95">
        <v>4142</v>
      </c>
      <c r="E265" s="95">
        <v>5500</v>
      </c>
      <c r="F265" s="95"/>
      <c r="G265" s="172">
        <f t="shared" si="69"/>
        <v>9642</v>
      </c>
      <c r="H265" s="172">
        <f t="shared" si="70"/>
        <v>9642</v>
      </c>
      <c r="I265" s="95"/>
      <c r="J265" s="163">
        <f t="shared" si="71"/>
        <v>9642</v>
      </c>
      <c r="K265" s="164"/>
      <c r="L265" s="164"/>
      <c r="M265" s="164"/>
      <c r="N265" s="167"/>
      <c r="O265" s="321"/>
      <c r="P265" s="321"/>
      <c r="Q265" s="262"/>
    </row>
    <row r="266" spans="1:17" s="44" customFormat="1" ht="18.75" customHeight="1">
      <c r="A266" s="120" t="s">
        <v>640</v>
      </c>
      <c r="B266" s="83"/>
      <c r="C266" s="329" t="s">
        <v>641</v>
      </c>
      <c r="D266" s="161">
        <f>SUM(D267:D271)</f>
        <v>583641</v>
      </c>
      <c r="E266" s="161">
        <f>SUM(E267:E271)</f>
        <v>3359</v>
      </c>
      <c r="F266" s="161">
        <f>SUM(F267:F271)</f>
        <v>3359</v>
      </c>
      <c r="G266" s="161">
        <f>SUM(G267:G271)</f>
        <v>583641</v>
      </c>
      <c r="H266" s="161">
        <f aca="true" t="shared" si="72" ref="H266:Q266">SUM(H267:H271)</f>
        <v>583641</v>
      </c>
      <c r="I266" s="161">
        <f t="shared" si="72"/>
        <v>550589</v>
      </c>
      <c r="J266" s="161">
        <f t="shared" si="72"/>
        <v>33052</v>
      </c>
      <c r="K266" s="161">
        <f t="shared" si="72"/>
        <v>0</v>
      </c>
      <c r="L266" s="161">
        <f t="shared" si="72"/>
        <v>0</v>
      </c>
      <c r="M266" s="161">
        <f t="shared" si="72"/>
        <v>0</v>
      </c>
      <c r="N266" s="161">
        <f t="shared" si="72"/>
        <v>0</v>
      </c>
      <c r="O266" s="161">
        <f t="shared" si="72"/>
        <v>0</v>
      </c>
      <c r="P266" s="161">
        <f t="shared" si="72"/>
        <v>0</v>
      </c>
      <c r="Q266" s="162">
        <f t="shared" si="72"/>
        <v>0</v>
      </c>
    </row>
    <row r="267" spans="1:17" s="44" customFormat="1" ht="16.5" customHeight="1">
      <c r="A267" s="122"/>
      <c r="B267" s="35">
        <v>4010</v>
      </c>
      <c r="C267" s="32" t="s">
        <v>57</v>
      </c>
      <c r="D267" s="95">
        <v>438494</v>
      </c>
      <c r="E267" s="95">
        <v>3359</v>
      </c>
      <c r="F267" s="95"/>
      <c r="G267" s="167">
        <f>D267+E267-F267</f>
        <v>441853</v>
      </c>
      <c r="H267" s="95">
        <f aca="true" t="shared" si="73" ref="H267:I270">G267</f>
        <v>441853</v>
      </c>
      <c r="I267" s="95">
        <f t="shared" si="73"/>
        <v>441853</v>
      </c>
      <c r="J267" s="163"/>
      <c r="K267" s="164"/>
      <c r="L267" s="164"/>
      <c r="M267" s="164"/>
      <c r="N267" s="167"/>
      <c r="O267" s="321"/>
      <c r="P267" s="321"/>
      <c r="Q267" s="262"/>
    </row>
    <row r="268" spans="1:17" s="44" customFormat="1" ht="16.5" customHeight="1">
      <c r="A268" s="122"/>
      <c r="B268" s="35">
        <v>4040</v>
      </c>
      <c r="C268" s="32" t="s">
        <v>388</v>
      </c>
      <c r="D268" s="95">
        <v>34745</v>
      </c>
      <c r="E268" s="95"/>
      <c r="F268" s="95">
        <v>3359</v>
      </c>
      <c r="G268" s="167">
        <f>D268+E268-F268</f>
        <v>31386</v>
      </c>
      <c r="H268" s="95">
        <f t="shared" si="73"/>
        <v>31386</v>
      </c>
      <c r="I268" s="95">
        <f t="shared" si="73"/>
        <v>31386</v>
      </c>
      <c r="J268" s="163"/>
      <c r="K268" s="164"/>
      <c r="L268" s="164"/>
      <c r="M268" s="164"/>
      <c r="N268" s="167"/>
      <c r="O268" s="321"/>
      <c r="P268" s="321"/>
      <c r="Q268" s="262"/>
    </row>
    <row r="269" spans="1:17" s="44" customFormat="1" ht="13.5" customHeight="1">
      <c r="A269" s="122"/>
      <c r="B269" s="35">
        <v>4110</v>
      </c>
      <c r="C269" s="32" t="s">
        <v>708</v>
      </c>
      <c r="D269" s="95">
        <v>66607</v>
      </c>
      <c r="E269" s="95"/>
      <c r="F269" s="95"/>
      <c r="G269" s="167">
        <f>D269+E269-F269</f>
        <v>66607</v>
      </c>
      <c r="H269" s="95">
        <f t="shared" si="73"/>
        <v>66607</v>
      </c>
      <c r="I269" s="95">
        <f t="shared" si="73"/>
        <v>66607</v>
      </c>
      <c r="J269" s="163"/>
      <c r="K269" s="164"/>
      <c r="L269" s="164"/>
      <c r="M269" s="164"/>
      <c r="N269" s="167"/>
      <c r="O269" s="321"/>
      <c r="P269" s="321"/>
      <c r="Q269" s="262"/>
    </row>
    <row r="270" spans="1:17" s="44" customFormat="1" ht="13.5" customHeight="1">
      <c r="A270" s="122"/>
      <c r="B270" s="35">
        <v>4120</v>
      </c>
      <c r="C270" s="32" t="s">
        <v>15</v>
      </c>
      <c r="D270" s="95">
        <v>10743</v>
      </c>
      <c r="E270" s="95"/>
      <c r="F270" s="95"/>
      <c r="G270" s="167">
        <f>D270+E270-F270</f>
        <v>10743</v>
      </c>
      <c r="H270" s="95">
        <f t="shared" si="73"/>
        <v>10743</v>
      </c>
      <c r="I270" s="95">
        <f t="shared" si="73"/>
        <v>10743</v>
      </c>
      <c r="J270" s="163"/>
      <c r="K270" s="164"/>
      <c r="L270" s="164"/>
      <c r="M270" s="164"/>
      <c r="N270" s="167"/>
      <c r="O270" s="321"/>
      <c r="P270" s="321"/>
      <c r="Q270" s="262"/>
    </row>
    <row r="271" spans="1:17" s="44" customFormat="1" ht="13.5" customHeight="1">
      <c r="A271" s="122"/>
      <c r="B271" s="35">
        <v>4440</v>
      </c>
      <c r="C271" s="33" t="s">
        <v>76</v>
      </c>
      <c r="D271" s="95">
        <v>33052</v>
      </c>
      <c r="E271" s="95"/>
      <c r="F271" s="95"/>
      <c r="G271" s="167">
        <f>D271+E271-F271</f>
        <v>33052</v>
      </c>
      <c r="H271" s="95">
        <f>G271</f>
        <v>33052</v>
      </c>
      <c r="I271" s="95"/>
      <c r="J271" s="163">
        <f>H271</f>
        <v>33052</v>
      </c>
      <c r="K271" s="164"/>
      <c r="L271" s="164"/>
      <c r="M271" s="164"/>
      <c r="N271" s="167"/>
      <c r="O271" s="321"/>
      <c r="P271" s="321"/>
      <c r="Q271" s="262"/>
    </row>
    <row r="272" spans="1:17" s="44" customFormat="1" ht="18.75" customHeight="1">
      <c r="A272" s="120" t="s">
        <v>236</v>
      </c>
      <c r="B272" s="121"/>
      <c r="C272" s="329" t="s">
        <v>237</v>
      </c>
      <c r="D272" s="161">
        <f>SUM(D273:D298)</f>
        <v>6398409</v>
      </c>
      <c r="E272" s="161">
        <f aca="true" t="shared" si="74" ref="E272:Q272">SUM(E273:E298)</f>
        <v>4232</v>
      </c>
      <c r="F272" s="161">
        <f t="shared" si="74"/>
        <v>11958</v>
      </c>
      <c r="G272" s="161">
        <f t="shared" si="74"/>
        <v>6390683</v>
      </c>
      <c r="H272" s="161">
        <f t="shared" si="74"/>
        <v>6214115</v>
      </c>
      <c r="I272" s="161">
        <f t="shared" si="74"/>
        <v>4787765</v>
      </c>
      <c r="J272" s="161">
        <f t="shared" si="74"/>
        <v>1291078</v>
      </c>
      <c r="K272" s="161">
        <f t="shared" si="74"/>
        <v>133372</v>
      </c>
      <c r="L272" s="161">
        <f t="shared" si="74"/>
        <v>1900</v>
      </c>
      <c r="M272" s="161">
        <f t="shared" si="74"/>
        <v>0</v>
      </c>
      <c r="N272" s="161">
        <f t="shared" si="74"/>
        <v>0</v>
      </c>
      <c r="O272" s="161">
        <f t="shared" si="74"/>
        <v>176568</v>
      </c>
      <c r="P272" s="161">
        <f t="shared" si="74"/>
        <v>176568</v>
      </c>
      <c r="Q272" s="162">
        <f t="shared" si="74"/>
        <v>0</v>
      </c>
    </row>
    <row r="273" spans="1:17" s="44" customFormat="1" ht="14.25" customHeight="1">
      <c r="A273" s="269"/>
      <c r="B273" s="173" t="s">
        <v>192</v>
      </c>
      <c r="C273" s="32" t="s">
        <v>238</v>
      </c>
      <c r="D273" s="172">
        <v>136041</v>
      </c>
      <c r="E273" s="172"/>
      <c r="F273" s="172">
        <v>2669</v>
      </c>
      <c r="G273" s="172">
        <f>D273+E273-F273</f>
        <v>133372</v>
      </c>
      <c r="H273" s="172">
        <f>G273</f>
        <v>133372</v>
      </c>
      <c r="I273" s="172"/>
      <c r="J273" s="172"/>
      <c r="K273" s="172">
        <f>H273</f>
        <v>133372</v>
      </c>
      <c r="L273" s="172"/>
      <c r="M273" s="172"/>
      <c r="N273" s="172"/>
      <c r="O273" s="172"/>
      <c r="P273" s="172"/>
      <c r="Q273" s="191"/>
    </row>
    <row r="274" spans="1:17" s="44" customFormat="1" ht="14.25" customHeight="1">
      <c r="A274" s="122"/>
      <c r="B274" s="36" t="s">
        <v>653</v>
      </c>
      <c r="C274" s="77" t="s">
        <v>799</v>
      </c>
      <c r="D274" s="95">
        <v>1900</v>
      </c>
      <c r="E274" s="95"/>
      <c r="F274" s="95"/>
      <c r="G274" s="172">
        <f aca="true" t="shared" si="75" ref="G274:G298">D274+E274-F274</f>
        <v>1900</v>
      </c>
      <c r="H274" s="172">
        <f aca="true" t="shared" si="76" ref="H274:H297">G274</f>
        <v>1900</v>
      </c>
      <c r="I274" s="95"/>
      <c r="J274" s="163"/>
      <c r="K274" s="164"/>
      <c r="L274" s="164">
        <f>H274</f>
        <v>1900</v>
      </c>
      <c r="M274" s="164"/>
      <c r="N274" s="167"/>
      <c r="O274" s="321"/>
      <c r="P274" s="321"/>
      <c r="Q274" s="262"/>
    </row>
    <row r="275" spans="1:17" s="44" customFormat="1" ht="15.75" customHeight="1">
      <c r="A275" s="122"/>
      <c r="B275" s="36" t="s">
        <v>56</v>
      </c>
      <c r="C275" s="32" t="s">
        <v>57</v>
      </c>
      <c r="D275" s="95">
        <v>3791534</v>
      </c>
      <c r="E275" s="95">
        <v>4232</v>
      </c>
      <c r="F275" s="95"/>
      <c r="G275" s="172">
        <f t="shared" si="75"/>
        <v>3795766</v>
      </c>
      <c r="H275" s="172">
        <f t="shared" si="76"/>
        <v>3795766</v>
      </c>
      <c r="I275" s="95">
        <f>H275</f>
        <v>3795766</v>
      </c>
      <c r="J275" s="163"/>
      <c r="K275" s="164"/>
      <c r="L275" s="164"/>
      <c r="M275" s="164"/>
      <c r="N275" s="167"/>
      <c r="O275" s="321"/>
      <c r="P275" s="321"/>
      <c r="Q275" s="262"/>
    </row>
    <row r="276" spans="1:17" s="44" customFormat="1" ht="15" customHeight="1">
      <c r="A276" s="122"/>
      <c r="B276" s="36" t="s">
        <v>60</v>
      </c>
      <c r="C276" s="32" t="s">
        <v>388</v>
      </c>
      <c r="D276" s="95">
        <v>294866</v>
      </c>
      <c r="E276" s="95"/>
      <c r="F276" s="95">
        <v>9289</v>
      </c>
      <c r="G276" s="172">
        <f t="shared" si="75"/>
        <v>285577</v>
      </c>
      <c r="H276" s="172">
        <f t="shared" si="76"/>
        <v>285577</v>
      </c>
      <c r="I276" s="95">
        <f>H276</f>
        <v>285577</v>
      </c>
      <c r="J276" s="163"/>
      <c r="K276" s="164"/>
      <c r="L276" s="164"/>
      <c r="M276" s="164"/>
      <c r="N276" s="167"/>
      <c r="O276" s="321"/>
      <c r="P276" s="321"/>
      <c r="Q276" s="262"/>
    </row>
    <row r="277" spans="1:17" s="44" customFormat="1" ht="14.25" customHeight="1">
      <c r="A277" s="122"/>
      <c r="B277" s="131" t="s">
        <v>114</v>
      </c>
      <c r="C277" s="32" t="s">
        <v>708</v>
      </c>
      <c r="D277" s="95">
        <v>600506</v>
      </c>
      <c r="E277" s="95"/>
      <c r="F277" s="95"/>
      <c r="G277" s="172">
        <f t="shared" si="75"/>
        <v>600506</v>
      </c>
      <c r="H277" s="172">
        <f t="shared" si="76"/>
        <v>600506</v>
      </c>
      <c r="I277" s="95">
        <f>H277</f>
        <v>600506</v>
      </c>
      <c r="J277" s="163"/>
      <c r="K277" s="164"/>
      <c r="L277" s="164"/>
      <c r="M277" s="164"/>
      <c r="N277" s="167"/>
      <c r="O277" s="321"/>
      <c r="P277" s="321"/>
      <c r="Q277" s="262"/>
    </row>
    <row r="278" spans="1:17" s="44" customFormat="1" ht="15" customHeight="1">
      <c r="A278" s="122"/>
      <c r="B278" s="131" t="s">
        <v>62</v>
      </c>
      <c r="C278" s="32" t="s">
        <v>15</v>
      </c>
      <c r="D278" s="95">
        <v>96856</v>
      </c>
      <c r="E278" s="95"/>
      <c r="F278" s="95"/>
      <c r="G278" s="172">
        <f t="shared" si="75"/>
        <v>96856</v>
      </c>
      <c r="H278" s="172">
        <f t="shared" si="76"/>
        <v>96856</v>
      </c>
      <c r="I278" s="95">
        <f>H278</f>
        <v>96856</v>
      </c>
      <c r="J278" s="163"/>
      <c r="K278" s="164"/>
      <c r="L278" s="164"/>
      <c r="M278" s="164"/>
      <c r="N278" s="167"/>
      <c r="O278" s="321"/>
      <c r="P278" s="321"/>
      <c r="Q278" s="262"/>
    </row>
    <row r="279" spans="1:17" s="44" customFormat="1" ht="15" customHeight="1">
      <c r="A279" s="122"/>
      <c r="B279" s="131" t="s">
        <v>198</v>
      </c>
      <c r="C279" s="33" t="s">
        <v>293</v>
      </c>
      <c r="D279" s="95">
        <v>6000</v>
      </c>
      <c r="E279" s="95"/>
      <c r="F279" s="95"/>
      <c r="G279" s="172">
        <f t="shared" si="75"/>
        <v>6000</v>
      </c>
      <c r="H279" s="172">
        <f t="shared" si="76"/>
        <v>6000</v>
      </c>
      <c r="I279" s="95"/>
      <c r="J279" s="163">
        <f>H279</f>
        <v>6000</v>
      </c>
      <c r="K279" s="164"/>
      <c r="L279" s="164"/>
      <c r="M279" s="164"/>
      <c r="N279" s="167"/>
      <c r="O279" s="321"/>
      <c r="P279" s="321"/>
      <c r="Q279" s="262"/>
    </row>
    <row r="280" spans="1:17" s="44" customFormat="1" ht="14.25" customHeight="1">
      <c r="A280" s="122"/>
      <c r="B280" s="36" t="s">
        <v>565</v>
      </c>
      <c r="C280" s="32" t="s">
        <v>566</v>
      </c>
      <c r="D280" s="95">
        <v>9060</v>
      </c>
      <c r="E280" s="95"/>
      <c r="F280" s="95"/>
      <c r="G280" s="172">
        <f t="shared" si="75"/>
        <v>9060</v>
      </c>
      <c r="H280" s="172">
        <f t="shared" si="76"/>
        <v>9060</v>
      </c>
      <c r="I280" s="95">
        <f>H280</f>
        <v>9060</v>
      </c>
      <c r="J280" s="163"/>
      <c r="K280" s="164"/>
      <c r="L280" s="164"/>
      <c r="M280" s="164"/>
      <c r="N280" s="167"/>
      <c r="O280" s="321"/>
      <c r="P280" s="321"/>
      <c r="Q280" s="262"/>
    </row>
    <row r="281" spans="1:17" s="44" customFormat="1" ht="15" customHeight="1">
      <c r="A281" s="122"/>
      <c r="B281" s="36" t="s">
        <v>64</v>
      </c>
      <c r="C281" s="33" t="s">
        <v>88</v>
      </c>
      <c r="D281" s="95">
        <v>498729</v>
      </c>
      <c r="E281" s="95"/>
      <c r="F281" s="95"/>
      <c r="G281" s="172">
        <f t="shared" si="75"/>
        <v>498729</v>
      </c>
      <c r="H281" s="172">
        <f t="shared" si="76"/>
        <v>498729</v>
      </c>
      <c r="I281" s="95"/>
      <c r="J281" s="163">
        <f>H281</f>
        <v>498729</v>
      </c>
      <c r="K281" s="164"/>
      <c r="L281" s="164"/>
      <c r="M281" s="164"/>
      <c r="N281" s="167"/>
      <c r="O281" s="321"/>
      <c r="P281" s="321"/>
      <c r="Q281" s="262"/>
    </row>
    <row r="282" spans="1:17" s="44" customFormat="1" ht="15" customHeight="1">
      <c r="A282" s="122"/>
      <c r="B282" s="36" t="s">
        <v>190</v>
      </c>
      <c r="C282" s="32" t="s">
        <v>294</v>
      </c>
      <c r="D282" s="95">
        <v>11638</v>
      </c>
      <c r="E282" s="95"/>
      <c r="F282" s="95"/>
      <c r="G282" s="172">
        <f t="shared" si="75"/>
        <v>11638</v>
      </c>
      <c r="H282" s="172">
        <f t="shared" si="76"/>
        <v>11638</v>
      </c>
      <c r="I282" s="95"/>
      <c r="J282" s="163">
        <f aca="true" t="shared" si="77" ref="J282:J297">H282</f>
        <v>11638</v>
      </c>
      <c r="K282" s="164"/>
      <c r="L282" s="164"/>
      <c r="M282" s="164"/>
      <c r="N282" s="167"/>
      <c r="O282" s="321"/>
      <c r="P282" s="321"/>
      <c r="Q282" s="262"/>
    </row>
    <row r="283" spans="1:17" s="44" customFormat="1" ht="14.25" customHeight="1">
      <c r="A283" s="122"/>
      <c r="B283" s="36" t="s">
        <v>66</v>
      </c>
      <c r="C283" s="33" t="s">
        <v>159</v>
      </c>
      <c r="D283" s="95">
        <v>394367</v>
      </c>
      <c r="E283" s="95"/>
      <c r="F283" s="95"/>
      <c r="G283" s="172">
        <f t="shared" si="75"/>
        <v>394367</v>
      </c>
      <c r="H283" s="172">
        <f t="shared" si="76"/>
        <v>394367</v>
      </c>
      <c r="I283" s="95"/>
      <c r="J283" s="163">
        <f t="shared" si="77"/>
        <v>394367</v>
      </c>
      <c r="K283" s="164"/>
      <c r="L283" s="164"/>
      <c r="M283" s="164"/>
      <c r="N283" s="167"/>
      <c r="O283" s="321"/>
      <c r="P283" s="321"/>
      <c r="Q283" s="262"/>
    </row>
    <row r="284" spans="1:17" s="44" customFormat="1" ht="14.25" customHeight="1">
      <c r="A284" s="122"/>
      <c r="B284" s="36" t="s">
        <v>68</v>
      </c>
      <c r="C284" s="33" t="s">
        <v>160</v>
      </c>
      <c r="D284" s="95">
        <v>0</v>
      </c>
      <c r="E284" s="95"/>
      <c r="F284" s="95"/>
      <c r="G284" s="172">
        <f t="shared" si="75"/>
        <v>0</v>
      </c>
      <c r="H284" s="172">
        <f t="shared" si="76"/>
        <v>0</v>
      </c>
      <c r="I284" s="95"/>
      <c r="J284" s="163">
        <f t="shared" si="77"/>
        <v>0</v>
      </c>
      <c r="K284" s="164"/>
      <c r="L284" s="164"/>
      <c r="M284" s="164"/>
      <c r="N284" s="167"/>
      <c r="O284" s="321"/>
      <c r="P284" s="321"/>
      <c r="Q284" s="262"/>
    </row>
    <row r="285" spans="1:17" s="44" customFormat="1" ht="14.25" customHeight="1">
      <c r="A285" s="122"/>
      <c r="B285" s="36" t="s">
        <v>141</v>
      </c>
      <c r="C285" s="33" t="s">
        <v>147</v>
      </c>
      <c r="D285" s="95">
        <v>16520</v>
      </c>
      <c r="E285" s="95"/>
      <c r="F285" s="95"/>
      <c r="G285" s="172">
        <f t="shared" si="75"/>
        <v>16520</v>
      </c>
      <c r="H285" s="172">
        <f t="shared" si="76"/>
        <v>16520</v>
      </c>
      <c r="I285" s="95"/>
      <c r="J285" s="163">
        <f t="shared" si="77"/>
        <v>16520</v>
      </c>
      <c r="K285" s="164"/>
      <c r="L285" s="164"/>
      <c r="M285" s="164"/>
      <c r="N285" s="167"/>
      <c r="O285" s="321"/>
      <c r="P285" s="321"/>
      <c r="Q285" s="262"/>
    </row>
    <row r="286" spans="1:17" s="44" customFormat="1" ht="14.25" customHeight="1">
      <c r="A286" s="122"/>
      <c r="B286" s="36" t="s">
        <v>69</v>
      </c>
      <c r="C286" s="33" t="s">
        <v>161</v>
      </c>
      <c r="D286" s="95">
        <v>96961</v>
      </c>
      <c r="E286" s="95"/>
      <c r="F286" s="95"/>
      <c r="G286" s="172">
        <f t="shared" si="75"/>
        <v>96961</v>
      </c>
      <c r="H286" s="172">
        <f t="shared" si="76"/>
        <v>96961</v>
      </c>
      <c r="I286" s="95"/>
      <c r="J286" s="163">
        <f t="shared" si="77"/>
        <v>96961</v>
      </c>
      <c r="K286" s="164"/>
      <c r="L286" s="164"/>
      <c r="M286" s="164"/>
      <c r="N286" s="167"/>
      <c r="O286" s="321"/>
      <c r="P286" s="321"/>
      <c r="Q286" s="262"/>
    </row>
    <row r="287" spans="1:17" s="44" customFormat="1" ht="14.25" customHeight="1">
      <c r="A287" s="122"/>
      <c r="B287" s="36" t="s">
        <v>567</v>
      </c>
      <c r="C287" s="33" t="s">
        <v>568</v>
      </c>
      <c r="D287" s="95">
        <v>6348</v>
      </c>
      <c r="E287" s="95"/>
      <c r="F287" s="95"/>
      <c r="G287" s="172">
        <f t="shared" si="75"/>
        <v>6348</v>
      </c>
      <c r="H287" s="172">
        <f t="shared" si="76"/>
        <v>6348</v>
      </c>
      <c r="I287" s="95"/>
      <c r="J287" s="163">
        <f t="shared" si="77"/>
        <v>6348</v>
      </c>
      <c r="K287" s="164"/>
      <c r="L287" s="164"/>
      <c r="M287" s="164"/>
      <c r="N287" s="167"/>
      <c r="O287" s="321"/>
      <c r="P287" s="321"/>
      <c r="Q287" s="262"/>
    </row>
    <row r="288" spans="1:17" s="44" customFormat="1" ht="14.25" customHeight="1">
      <c r="A288" s="122"/>
      <c r="B288" s="36" t="s">
        <v>308</v>
      </c>
      <c r="C288" s="32" t="s">
        <v>310</v>
      </c>
      <c r="D288" s="95">
        <v>3000</v>
      </c>
      <c r="E288" s="95"/>
      <c r="F288" s="95"/>
      <c r="G288" s="172">
        <f t="shared" si="75"/>
        <v>3000</v>
      </c>
      <c r="H288" s="172">
        <f t="shared" si="76"/>
        <v>3000</v>
      </c>
      <c r="I288" s="95"/>
      <c r="J288" s="163">
        <f t="shared" si="77"/>
        <v>3000</v>
      </c>
      <c r="K288" s="164"/>
      <c r="L288" s="164"/>
      <c r="M288" s="164"/>
      <c r="N288" s="167"/>
      <c r="O288" s="321"/>
      <c r="P288" s="321"/>
      <c r="Q288" s="262"/>
    </row>
    <row r="289" spans="1:17" s="44" customFormat="1" ht="14.25" customHeight="1">
      <c r="A289" s="122"/>
      <c r="B289" s="36" t="s">
        <v>295</v>
      </c>
      <c r="C289" s="32" t="s">
        <v>299</v>
      </c>
      <c r="D289" s="95">
        <v>13824</v>
      </c>
      <c r="E289" s="95"/>
      <c r="F289" s="95"/>
      <c r="G289" s="172">
        <f t="shared" si="75"/>
        <v>13824</v>
      </c>
      <c r="H289" s="172">
        <f t="shared" si="76"/>
        <v>13824</v>
      </c>
      <c r="I289" s="95"/>
      <c r="J289" s="163">
        <f t="shared" si="77"/>
        <v>13824</v>
      </c>
      <c r="K289" s="164"/>
      <c r="L289" s="164"/>
      <c r="M289" s="164"/>
      <c r="N289" s="167"/>
      <c r="O289" s="321"/>
      <c r="P289" s="321"/>
      <c r="Q289" s="262"/>
    </row>
    <row r="290" spans="1:17" s="44" customFormat="1" ht="15" customHeight="1">
      <c r="A290" s="122"/>
      <c r="B290" s="36" t="s">
        <v>71</v>
      </c>
      <c r="C290" s="33" t="s">
        <v>72</v>
      </c>
      <c r="D290" s="95">
        <v>6000</v>
      </c>
      <c r="E290" s="95"/>
      <c r="F290" s="95"/>
      <c r="G290" s="172">
        <f t="shared" si="75"/>
        <v>6000</v>
      </c>
      <c r="H290" s="172">
        <f t="shared" si="76"/>
        <v>6000</v>
      </c>
      <c r="I290" s="95"/>
      <c r="J290" s="163">
        <f t="shared" si="77"/>
        <v>6000</v>
      </c>
      <c r="K290" s="164"/>
      <c r="L290" s="164"/>
      <c r="M290" s="164"/>
      <c r="N290" s="167"/>
      <c r="O290" s="321"/>
      <c r="P290" s="321"/>
      <c r="Q290" s="262"/>
    </row>
    <row r="291" spans="1:17" s="44" customFormat="1" ht="15" customHeight="1">
      <c r="A291" s="122"/>
      <c r="B291" s="36" t="s">
        <v>644</v>
      </c>
      <c r="C291" s="33" t="s">
        <v>645</v>
      </c>
      <c r="D291" s="95">
        <v>1515</v>
      </c>
      <c r="E291" s="95"/>
      <c r="F291" s="95"/>
      <c r="G291" s="172">
        <f t="shared" si="75"/>
        <v>1515</v>
      </c>
      <c r="H291" s="172">
        <f t="shared" si="76"/>
        <v>1515</v>
      </c>
      <c r="I291" s="95"/>
      <c r="J291" s="163">
        <f t="shared" si="77"/>
        <v>1515</v>
      </c>
      <c r="K291" s="164"/>
      <c r="L291" s="164"/>
      <c r="M291" s="164"/>
      <c r="N291" s="167"/>
      <c r="O291" s="321"/>
      <c r="P291" s="321"/>
      <c r="Q291" s="262"/>
    </row>
    <row r="292" spans="1:17" s="44" customFormat="1" ht="12.75" customHeight="1">
      <c r="A292" s="122"/>
      <c r="B292" s="36" t="s">
        <v>75</v>
      </c>
      <c r="C292" s="33" t="s">
        <v>76</v>
      </c>
      <c r="D292" s="95">
        <v>219830</v>
      </c>
      <c r="E292" s="95"/>
      <c r="F292" s="95"/>
      <c r="G292" s="172">
        <f t="shared" si="75"/>
        <v>219830</v>
      </c>
      <c r="H292" s="172">
        <f t="shared" si="76"/>
        <v>219830</v>
      </c>
      <c r="I292" s="95"/>
      <c r="J292" s="163">
        <f t="shared" si="77"/>
        <v>219830</v>
      </c>
      <c r="K292" s="164"/>
      <c r="L292" s="164"/>
      <c r="M292" s="164"/>
      <c r="N292" s="167"/>
      <c r="O292" s="321"/>
      <c r="P292" s="321"/>
      <c r="Q292" s="262"/>
    </row>
    <row r="293" spans="1:17" s="44" customFormat="1" ht="13.5" customHeight="1">
      <c r="A293" s="122"/>
      <c r="B293" s="36" t="s">
        <v>164</v>
      </c>
      <c r="C293" s="33" t="s">
        <v>316</v>
      </c>
      <c r="D293" s="95">
        <v>2000</v>
      </c>
      <c r="E293" s="95"/>
      <c r="F293" s="95"/>
      <c r="G293" s="172">
        <f t="shared" si="75"/>
        <v>2000</v>
      </c>
      <c r="H293" s="172">
        <f t="shared" si="76"/>
        <v>2000</v>
      </c>
      <c r="I293" s="95"/>
      <c r="J293" s="163">
        <f t="shared" si="77"/>
        <v>2000</v>
      </c>
      <c r="K293" s="164"/>
      <c r="L293" s="164"/>
      <c r="M293" s="164"/>
      <c r="N293" s="167"/>
      <c r="O293" s="321"/>
      <c r="P293" s="321"/>
      <c r="Q293" s="262"/>
    </row>
    <row r="294" spans="1:17" s="44" customFormat="1" ht="13.5" customHeight="1">
      <c r="A294" s="122"/>
      <c r="B294" s="36" t="s">
        <v>577</v>
      </c>
      <c r="C294" s="33" t="s">
        <v>371</v>
      </c>
      <c r="D294" s="95">
        <v>1726</v>
      </c>
      <c r="E294" s="95"/>
      <c r="F294" s="95"/>
      <c r="G294" s="172">
        <f t="shared" si="75"/>
        <v>1726</v>
      </c>
      <c r="H294" s="172">
        <f t="shared" si="76"/>
        <v>1726</v>
      </c>
      <c r="I294" s="95"/>
      <c r="J294" s="163">
        <f t="shared" si="77"/>
        <v>1726</v>
      </c>
      <c r="K294" s="164"/>
      <c r="L294" s="164"/>
      <c r="M294" s="164"/>
      <c r="N294" s="167"/>
      <c r="O294" s="321"/>
      <c r="P294" s="321"/>
      <c r="Q294" s="262"/>
    </row>
    <row r="295" spans="1:17" s="44" customFormat="1" ht="13.5" customHeight="1">
      <c r="A295" s="122"/>
      <c r="B295" s="36" t="s">
        <v>296</v>
      </c>
      <c r="C295" s="33" t="s">
        <v>305</v>
      </c>
      <c r="D295" s="95">
        <v>1500</v>
      </c>
      <c r="E295" s="95"/>
      <c r="F295" s="95"/>
      <c r="G295" s="172">
        <f t="shared" si="75"/>
        <v>1500</v>
      </c>
      <c r="H295" s="172">
        <f t="shared" si="76"/>
        <v>1500</v>
      </c>
      <c r="I295" s="95"/>
      <c r="J295" s="163">
        <f t="shared" si="77"/>
        <v>1500</v>
      </c>
      <c r="K295" s="164"/>
      <c r="L295" s="164"/>
      <c r="M295" s="164"/>
      <c r="N295" s="167"/>
      <c r="O295" s="321"/>
      <c r="P295" s="321"/>
      <c r="Q295" s="262"/>
    </row>
    <row r="296" spans="1:17" s="44" customFormat="1" ht="13.5" customHeight="1">
      <c r="A296" s="122"/>
      <c r="B296" s="36" t="s">
        <v>297</v>
      </c>
      <c r="C296" s="32" t="s">
        <v>306</v>
      </c>
      <c r="D296" s="95">
        <v>3424</v>
      </c>
      <c r="E296" s="95"/>
      <c r="F296" s="95"/>
      <c r="G296" s="172">
        <f t="shared" si="75"/>
        <v>3424</v>
      </c>
      <c r="H296" s="172">
        <f t="shared" si="76"/>
        <v>3424</v>
      </c>
      <c r="I296" s="95"/>
      <c r="J296" s="163">
        <f t="shared" si="77"/>
        <v>3424</v>
      </c>
      <c r="K296" s="164"/>
      <c r="L296" s="164"/>
      <c r="M296" s="164"/>
      <c r="N296" s="167"/>
      <c r="O296" s="321"/>
      <c r="P296" s="321"/>
      <c r="Q296" s="262"/>
    </row>
    <row r="297" spans="1:17" s="44" customFormat="1" ht="13.5" customHeight="1">
      <c r="A297" s="122"/>
      <c r="B297" s="36" t="s">
        <v>298</v>
      </c>
      <c r="C297" s="32" t="s">
        <v>307</v>
      </c>
      <c r="D297" s="95">
        <v>7696</v>
      </c>
      <c r="E297" s="95"/>
      <c r="F297" s="95"/>
      <c r="G297" s="172">
        <f t="shared" si="75"/>
        <v>7696</v>
      </c>
      <c r="H297" s="172">
        <f t="shared" si="76"/>
        <v>7696</v>
      </c>
      <c r="I297" s="95"/>
      <c r="J297" s="163">
        <f t="shared" si="77"/>
        <v>7696</v>
      </c>
      <c r="K297" s="164"/>
      <c r="L297" s="164"/>
      <c r="M297" s="164"/>
      <c r="N297" s="167"/>
      <c r="O297" s="321"/>
      <c r="P297" s="321"/>
      <c r="Q297" s="262"/>
    </row>
    <row r="298" spans="1:17" s="44" customFormat="1" ht="22.5" customHeight="1">
      <c r="A298" s="122"/>
      <c r="B298" s="36" t="s">
        <v>91</v>
      </c>
      <c r="C298" s="32" t="s">
        <v>27</v>
      </c>
      <c r="D298" s="95">
        <v>176568</v>
      </c>
      <c r="E298" s="95"/>
      <c r="F298" s="95"/>
      <c r="G298" s="172">
        <f t="shared" si="75"/>
        <v>176568</v>
      </c>
      <c r="H298" s="172"/>
      <c r="I298" s="95"/>
      <c r="J298" s="163"/>
      <c r="K298" s="164"/>
      <c r="L298" s="164"/>
      <c r="M298" s="164"/>
      <c r="N298" s="167"/>
      <c r="O298" s="321">
        <f>G298</f>
        <v>176568</v>
      </c>
      <c r="P298" s="321">
        <f>O298</f>
        <v>176568</v>
      </c>
      <c r="Q298" s="262"/>
    </row>
    <row r="299" spans="1:17" s="44" customFormat="1" ht="17.25" customHeight="1">
      <c r="A299" s="120" t="s">
        <v>245</v>
      </c>
      <c r="B299" s="126"/>
      <c r="C299" s="329" t="s">
        <v>246</v>
      </c>
      <c r="D299" s="161">
        <f>SUM(D300:D313)</f>
        <v>1594659</v>
      </c>
      <c r="E299" s="161">
        <f>SUM(E300:E313)</f>
        <v>4</v>
      </c>
      <c r="F299" s="161">
        <f>SUM(F300:F313)</f>
        <v>35771</v>
      </c>
      <c r="G299" s="161">
        <f>SUM(G300:G313)</f>
        <v>1558892</v>
      </c>
      <c r="H299" s="161">
        <f>SUM(H300:H313)</f>
        <v>1558892</v>
      </c>
      <c r="I299" s="161">
        <f aca="true" t="shared" si="78" ref="I299:Q299">SUM(I300:I313)</f>
        <v>959953</v>
      </c>
      <c r="J299" s="161">
        <f t="shared" si="78"/>
        <v>70028</v>
      </c>
      <c r="K299" s="161">
        <f t="shared" si="78"/>
        <v>528911</v>
      </c>
      <c r="L299" s="161">
        <f t="shared" si="78"/>
        <v>0</v>
      </c>
      <c r="M299" s="161">
        <f t="shared" si="78"/>
        <v>0</v>
      </c>
      <c r="N299" s="161">
        <f t="shared" si="78"/>
        <v>0</v>
      </c>
      <c r="O299" s="161">
        <f t="shared" si="78"/>
        <v>0</v>
      </c>
      <c r="P299" s="161">
        <f t="shared" si="78"/>
        <v>0</v>
      </c>
      <c r="Q299" s="162">
        <f t="shared" si="78"/>
        <v>0</v>
      </c>
    </row>
    <row r="300" spans="1:17" s="44" customFormat="1" ht="17.25" customHeight="1">
      <c r="A300" s="269"/>
      <c r="B300" s="173" t="s">
        <v>192</v>
      </c>
      <c r="C300" s="32" t="s">
        <v>26</v>
      </c>
      <c r="D300" s="172">
        <v>528907</v>
      </c>
      <c r="E300" s="172">
        <v>4</v>
      </c>
      <c r="F300" s="172"/>
      <c r="G300" s="172">
        <f>D300+E300-F300</f>
        <v>528911</v>
      </c>
      <c r="H300" s="172">
        <f>G300</f>
        <v>528911</v>
      </c>
      <c r="I300" s="172"/>
      <c r="J300" s="172"/>
      <c r="K300" s="172">
        <f>H300</f>
        <v>528911</v>
      </c>
      <c r="L300" s="172"/>
      <c r="M300" s="172"/>
      <c r="N300" s="172"/>
      <c r="O300" s="172"/>
      <c r="P300" s="172"/>
      <c r="Q300" s="191"/>
    </row>
    <row r="301" spans="1:17" s="44" customFormat="1" ht="16.5" customHeight="1">
      <c r="A301" s="134"/>
      <c r="B301" s="36" t="s">
        <v>56</v>
      </c>
      <c r="C301" s="32" t="s">
        <v>57</v>
      </c>
      <c r="D301" s="95">
        <v>760477</v>
      </c>
      <c r="E301" s="95"/>
      <c r="F301" s="95"/>
      <c r="G301" s="172">
        <f aca="true" t="shared" si="79" ref="G301:G313">D301+E301-F301</f>
        <v>760477</v>
      </c>
      <c r="H301" s="172">
        <f aca="true" t="shared" si="80" ref="H301:H313">G301</f>
        <v>760477</v>
      </c>
      <c r="I301" s="95">
        <f>H301</f>
        <v>760477</v>
      </c>
      <c r="J301" s="163"/>
      <c r="K301" s="164"/>
      <c r="L301" s="164"/>
      <c r="M301" s="164"/>
      <c r="N301" s="167"/>
      <c r="O301" s="321"/>
      <c r="P301" s="321"/>
      <c r="Q301" s="262"/>
    </row>
    <row r="302" spans="1:17" s="44" customFormat="1" ht="16.5" customHeight="1">
      <c r="A302" s="134"/>
      <c r="B302" s="36" t="s">
        <v>60</v>
      </c>
      <c r="C302" s="32" t="s">
        <v>388</v>
      </c>
      <c r="D302" s="95">
        <v>62591</v>
      </c>
      <c r="E302" s="95"/>
      <c r="F302" s="95">
        <v>11251</v>
      </c>
      <c r="G302" s="172">
        <f t="shared" si="79"/>
        <v>51340</v>
      </c>
      <c r="H302" s="172">
        <f t="shared" si="80"/>
        <v>51340</v>
      </c>
      <c r="I302" s="95">
        <f>H302</f>
        <v>51340</v>
      </c>
      <c r="J302" s="163"/>
      <c r="K302" s="164"/>
      <c r="L302" s="164"/>
      <c r="M302" s="164"/>
      <c r="N302" s="167"/>
      <c r="O302" s="321"/>
      <c r="P302" s="321"/>
      <c r="Q302" s="262"/>
    </row>
    <row r="303" spans="1:17" s="44" customFormat="1" ht="16.5" customHeight="1">
      <c r="A303" s="134"/>
      <c r="B303" s="131" t="s">
        <v>114</v>
      </c>
      <c r="C303" s="32" t="s">
        <v>708</v>
      </c>
      <c r="D303" s="95">
        <v>127872</v>
      </c>
      <c r="E303" s="95"/>
      <c r="F303" s="95"/>
      <c r="G303" s="172">
        <f t="shared" si="79"/>
        <v>127872</v>
      </c>
      <c r="H303" s="172">
        <f t="shared" si="80"/>
        <v>127872</v>
      </c>
      <c r="I303" s="95">
        <f>H303</f>
        <v>127872</v>
      </c>
      <c r="J303" s="163"/>
      <c r="K303" s="164"/>
      <c r="L303" s="164"/>
      <c r="M303" s="164"/>
      <c r="N303" s="167"/>
      <c r="O303" s="321"/>
      <c r="P303" s="321"/>
      <c r="Q303" s="262"/>
    </row>
    <row r="304" spans="1:17" s="44" customFormat="1" ht="16.5" customHeight="1">
      <c r="A304" s="134"/>
      <c r="B304" s="131" t="s">
        <v>62</v>
      </c>
      <c r="C304" s="32" t="s">
        <v>15</v>
      </c>
      <c r="D304" s="95">
        <v>20264</v>
      </c>
      <c r="E304" s="95"/>
      <c r="F304" s="95"/>
      <c r="G304" s="172">
        <f t="shared" si="79"/>
        <v>20264</v>
      </c>
      <c r="H304" s="172">
        <f t="shared" si="80"/>
        <v>20264</v>
      </c>
      <c r="I304" s="95">
        <f>H304</f>
        <v>20264</v>
      </c>
      <c r="J304" s="163"/>
      <c r="K304" s="164"/>
      <c r="L304" s="164"/>
      <c r="M304" s="164"/>
      <c r="N304" s="167"/>
      <c r="O304" s="321"/>
      <c r="P304" s="321"/>
      <c r="Q304" s="262"/>
    </row>
    <row r="305" spans="1:17" s="44" customFormat="1" ht="16.5" customHeight="1">
      <c r="A305" s="134"/>
      <c r="B305" s="36" t="s">
        <v>64</v>
      </c>
      <c r="C305" s="33" t="s">
        <v>88</v>
      </c>
      <c r="D305" s="95">
        <v>11203</v>
      </c>
      <c r="E305" s="95"/>
      <c r="F305" s="95"/>
      <c r="G305" s="172">
        <f t="shared" si="79"/>
        <v>11203</v>
      </c>
      <c r="H305" s="172">
        <f t="shared" si="80"/>
        <v>11203</v>
      </c>
      <c r="I305" s="95"/>
      <c r="J305" s="163">
        <f>H305</f>
        <v>11203</v>
      </c>
      <c r="K305" s="164"/>
      <c r="L305" s="164"/>
      <c r="M305" s="164"/>
      <c r="N305" s="167"/>
      <c r="O305" s="321"/>
      <c r="P305" s="321"/>
      <c r="Q305" s="262"/>
    </row>
    <row r="306" spans="1:17" s="44" customFormat="1" ht="16.5" customHeight="1">
      <c r="A306" s="134"/>
      <c r="B306" s="36" t="s">
        <v>66</v>
      </c>
      <c r="C306" s="33" t="s">
        <v>67</v>
      </c>
      <c r="D306" s="95">
        <v>6848</v>
      </c>
      <c r="E306" s="95"/>
      <c r="F306" s="95"/>
      <c r="G306" s="172">
        <f t="shared" si="79"/>
        <v>6848</v>
      </c>
      <c r="H306" s="172">
        <f t="shared" si="80"/>
        <v>6848</v>
      </c>
      <c r="I306" s="95"/>
      <c r="J306" s="163">
        <f aca="true" t="shared" si="81" ref="J306:J313">H306</f>
        <v>6848</v>
      </c>
      <c r="K306" s="164"/>
      <c r="L306" s="164"/>
      <c r="M306" s="164"/>
      <c r="N306" s="167"/>
      <c r="O306" s="321"/>
      <c r="P306" s="321"/>
      <c r="Q306" s="262"/>
    </row>
    <row r="307" spans="1:17" s="44" customFormat="1" ht="16.5" customHeight="1">
      <c r="A307" s="134"/>
      <c r="B307" s="36" t="s">
        <v>68</v>
      </c>
      <c r="C307" s="33" t="s">
        <v>160</v>
      </c>
      <c r="D307" s="95">
        <v>24520</v>
      </c>
      <c r="E307" s="95"/>
      <c r="F307" s="95">
        <v>24520</v>
      </c>
      <c r="G307" s="172">
        <f t="shared" si="79"/>
        <v>0</v>
      </c>
      <c r="H307" s="172">
        <f t="shared" si="80"/>
        <v>0</v>
      </c>
      <c r="I307" s="95"/>
      <c r="J307" s="163">
        <f t="shared" si="81"/>
        <v>0</v>
      </c>
      <c r="K307" s="164"/>
      <c r="L307" s="164"/>
      <c r="M307" s="164"/>
      <c r="N307" s="167"/>
      <c r="O307" s="321"/>
      <c r="P307" s="321"/>
      <c r="Q307" s="262"/>
    </row>
    <row r="308" spans="1:17" s="44" customFormat="1" ht="16.5" customHeight="1">
      <c r="A308" s="134"/>
      <c r="B308" s="36" t="s">
        <v>141</v>
      </c>
      <c r="C308" s="33" t="s">
        <v>147</v>
      </c>
      <c r="D308" s="95">
        <v>2020</v>
      </c>
      <c r="E308" s="95"/>
      <c r="F308" s="95"/>
      <c r="G308" s="172">
        <f t="shared" si="79"/>
        <v>2020</v>
      </c>
      <c r="H308" s="172">
        <f t="shared" si="80"/>
        <v>2020</v>
      </c>
      <c r="I308" s="95"/>
      <c r="J308" s="163">
        <f t="shared" si="81"/>
        <v>2020</v>
      </c>
      <c r="K308" s="164"/>
      <c r="L308" s="164"/>
      <c r="M308" s="164"/>
      <c r="N308" s="167"/>
      <c r="O308" s="321"/>
      <c r="P308" s="321"/>
      <c r="Q308" s="262"/>
    </row>
    <row r="309" spans="1:17" s="44" customFormat="1" ht="16.5" customHeight="1">
      <c r="A309" s="134"/>
      <c r="B309" s="36" t="s">
        <v>69</v>
      </c>
      <c r="C309" s="33" t="s">
        <v>70</v>
      </c>
      <c r="D309" s="95">
        <v>7488</v>
      </c>
      <c r="E309" s="95"/>
      <c r="F309" s="95"/>
      <c r="G309" s="172">
        <f t="shared" si="79"/>
        <v>7488</v>
      </c>
      <c r="H309" s="172">
        <f t="shared" si="80"/>
        <v>7488</v>
      </c>
      <c r="I309" s="95"/>
      <c r="J309" s="163">
        <f t="shared" si="81"/>
        <v>7488</v>
      </c>
      <c r="K309" s="164"/>
      <c r="L309" s="164"/>
      <c r="M309" s="164"/>
      <c r="N309" s="167"/>
      <c r="O309" s="321"/>
      <c r="P309" s="321"/>
      <c r="Q309" s="262"/>
    </row>
    <row r="310" spans="1:17" s="44" customFormat="1" ht="16.5" customHeight="1">
      <c r="A310" s="134"/>
      <c r="B310" s="36" t="s">
        <v>567</v>
      </c>
      <c r="C310" s="33" t="s">
        <v>568</v>
      </c>
      <c r="D310" s="95">
        <v>800</v>
      </c>
      <c r="E310" s="95"/>
      <c r="F310" s="95"/>
      <c r="G310" s="172">
        <f t="shared" si="79"/>
        <v>800</v>
      </c>
      <c r="H310" s="172">
        <f t="shared" si="80"/>
        <v>800</v>
      </c>
      <c r="I310" s="95"/>
      <c r="J310" s="163">
        <f t="shared" si="81"/>
        <v>800</v>
      </c>
      <c r="K310" s="164"/>
      <c r="L310" s="164"/>
      <c r="M310" s="164"/>
      <c r="N310" s="167"/>
      <c r="O310" s="321"/>
      <c r="P310" s="321"/>
      <c r="Q310" s="262"/>
    </row>
    <row r="311" spans="1:17" s="44" customFormat="1" ht="16.5" customHeight="1">
      <c r="A311" s="134"/>
      <c r="B311" s="36" t="s">
        <v>295</v>
      </c>
      <c r="C311" s="32" t="s">
        <v>299</v>
      </c>
      <c r="D311" s="95">
        <v>1000</v>
      </c>
      <c r="E311" s="95"/>
      <c r="F311" s="95"/>
      <c r="G311" s="172">
        <f t="shared" si="79"/>
        <v>1000</v>
      </c>
      <c r="H311" s="172">
        <f t="shared" si="80"/>
        <v>1000</v>
      </c>
      <c r="I311" s="95"/>
      <c r="J311" s="163">
        <f t="shared" si="81"/>
        <v>1000</v>
      </c>
      <c r="K311" s="164"/>
      <c r="L311" s="164"/>
      <c r="M311" s="164"/>
      <c r="N311" s="167"/>
      <c r="O311" s="321"/>
      <c r="P311" s="321"/>
      <c r="Q311" s="262"/>
    </row>
    <row r="312" spans="1:17" s="44" customFormat="1" ht="15.75" customHeight="1">
      <c r="A312" s="134"/>
      <c r="B312" s="36" t="s">
        <v>75</v>
      </c>
      <c r="C312" s="33" t="s">
        <v>76</v>
      </c>
      <c r="D312" s="95">
        <v>38969</v>
      </c>
      <c r="E312" s="95"/>
      <c r="F312" s="95"/>
      <c r="G312" s="172">
        <f t="shared" si="79"/>
        <v>38969</v>
      </c>
      <c r="H312" s="172">
        <f t="shared" si="80"/>
        <v>38969</v>
      </c>
      <c r="I312" s="95"/>
      <c r="J312" s="163">
        <f t="shared" si="81"/>
        <v>38969</v>
      </c>
      <c r="K312" s="164"/>
      <c r="L312" s="164"/>
      <c r="M312" s="164"/>
      <c r="N312" s="167"/>
      <c r="O312" s="321"/>
      <c r="P312" s="321"/>
      <c r="Q312" s="262"/>
    </row>
    <row r="313" spans="1:17" s="44" customFormat="1" ht="15.75" customHeight="1">
      <c r="A313" s="134"/>
      <c r="B313" s="36" t="s">
        <v>297</v>
      </c>
      <c r="C313" s="32" t="s">
        <v>306</v>
      </c>
      <c r="D313" s="95">
        <v>1700</v>
      </c>
      <c r="E313" s="95"/>
      <c r="F313" s="95"/>
      <c r="G313" s="172">
        <f t="shared" si="79"/>
        <v>1700</v>
      </c>
      <c r="H313" s="172">
        <f t="shared" si="80"/>
        <v>1700</v>
      </c>
      <c r="I313" s="95"/>
      <c r="J313" s="163">
        <f t="shared" si="81"/>
        <v>1700</v>
      </c>
      <c r="K313" s="164"/>
      <c r="L313" s="164"/>
      <c r="M313" s="164"/>
      <c r="N313" s="167"/>
      <c r="O313" s="321"/>
      <c r="P313" s="321"/>
      <c r="Q313" s="262"/>
    </row>
    <row r="314" spans="1:17" s="44" customFormat="1" ht="25.5" customHeight="1">
      <c r="A314" s="120" t="s">
        <v>257</v>
      </c>
      <c r="B314" s="121"/>
      <c r="C314" s="79" t="s">
        <v>258</v>
      </c>
      <c r="D314" s="161">
        <f>SUM(D315:D327)</f>
        <v>105866</v>
      </c>
      <c r="E314" s="161">
        <f>SUM(E315:E327)</f>
        <v>0</v>
      </c>
      <c r="F314" s="161">
        <f>SUM(F315:F327)</f>
        <v>0</v>
      </c>
      <c r="G314" s="161">
        <f>SUM(G315:G327)</f>
        <v>105866</v>
      </c>
      <c r="H314" s="161">
        <f>SUM(H315:H327)</f>
        <v>105866</v>
      </c>
      <c r="I314" s="161">
        <f aca="true" t="shared" si="82" ref="I314:Q314">SUM(I315:I327)</f>
        <v>63866</v>
      </c>
      <c r="J314" s="161">
        <f t="shared" si="82"/>
        <v>20000</v>
      </c>
      <c r="K314" s="161">
        <f t="shared" si="82"/>
        <v>12000</v>
      </c>
      <c r="L314" s="161">
        <f t="shared" si="82"/>
        <v>10000</v>
      </c>
      <c r="M314" s="161">
        <f t="shared" si="82"/>
        <v>0</v>
      </c>
      <c r="N314" s="161">
        <f t="shared" si="82"/>
        <v>0</v>
      </c>
      <c r="O314" s="161">
        <f t="shared" si="82"/>
        <v>0</v>
      </c>
      <c r="P314" s="161">
        <f t="shared" si="82"/>
        <v>0</v>
      </c>
      <c r="Q314" s="162">
        <f t="shared" si="82"/>
        <v>0</v>
      </c>
    </row>
    <row r="315" spans="1:17" s="44" customFormat="1" ht="17.25" customHeight="1">
      <c r="A315" s="134"/>
      <c r="B315" s="36" t="s">
        <v>247</v>
      </c>
      <c r="C315" s="32" t="s">
        <v>450</v>
      </c>
      <c r="D315" s="95">
        <v>12000</v>
      </c>
      <c r="E315" s="95"/>
      <c r="F315" s="95"/>
      <c r="G315" s="167">
        <f>D315+E315-F315</f>
        <v>12000</v>
      </c>
      <c r="H315" s="95">
        <f>G315</f>
        <v>12000</v>
      </c>
      <c r="I315" s="95"/>
      <c r="J315" s="163"/>
      <c r="K315" s="164">
        <f>H315</f>
        <v>12000</v>
      </c>
      <c r="L315" s="164"/>
      <c r="M315" s="164"/>
      <c r="N315" s="167"/>
      <c r="O315" s="321"/>
      <c r="P315" s="321"/>
      <c r="Q315" s="262"/>
    </row>
    <row r="316" spans="1:17" s="44" customFormat="1" ht="17.25" customHeight="1">
      <c r="A316" s="134"/>
      <c r="B316" s="36" t="s">
        <v>576</v>
      </c>
      <c r="C316" s="32" t="s">
        <v>451</v>
      </c>
      <c r="D316" s="95">
        <v>10000</v>
      </c>
      <c r="E316" s="95"/>
      <c r="F316" s="95"/>
      <c r="G316" s="167">
        <f aca="true" t="shared" si="83" ref="G316:G327">D316+E316-F316</f>
        <v>10000</v>
      </c>
      <c r="H316" s="95">
        <f aca="true" t="shared" si="84" ref="H316:H327">G316</f>
        <v>10000</v>
      </c>
      <c r="I316" s="95"/>
      <c r="J316" s="163"/>
      <c r="K316" s="164"/>
      <c r="L316" s="164">
        <f>H316</f>
        <v>10000</v>
      </c>
      <c r="M316" s="164"/>
      <c r="N316" s="167"/>
      <c r="O316" s="321"/>
      <c r="P316" s="321"/>
      <c r="Q316" s="262"/>
    </row>
    <row r="317" spans="1:17" s="44" customFormat="1" ht="17.25" customHeight="1">
      <c r="A317" s="134"/>
      <c r="B317" s="36" t="s">
        <v>56</v>
      </c>
      <c r="C317" s="32" t="s">
        <v>57</v>
      </c>
      <c r="D317" s="95">
        <v>28800</v>
      </c>
      <c r="E317" s="95"/>
      <c r="F317" s="95"/>
      <c r="G317" s="167">
        <f t="shared" si="83"/>
        <v>28800</v>
      </c>
      <c r="H317" s="95">
        <f t="shared" si="84"/>
        <v>28800</v>
      </c>
      <c r="I317" s="95">
        <f>H317</f>
        <v>28800</v>
      </c>
      <c r="J317" s="163"/>
      <c r="K317" s="164"/>
      <c r="L317" s="164"/>
      <c r="M317" s="164"/>
      <c r="N317" s="167"/>
      <c r="O317" s="321"/>
      <c r="P317" s="321"/>
      <c r="Q317" s="262"/>
    </row>
    <row r="318" spans="1:17" s="44" customFormat="1" ht="15" customHeight="1">
      <c r="A318" s="134"/>
      <c r="B318" s="36" t="s">
        <v>86</v>
      </c>
      <c r="C318" s="32" t="s">
        <v>708</v>
      </c>
      <c r="D318" s="95">
        <v>4362</v>
      </c>
      <c r="E318" s="95"/>
      <c r="F318" s="95"/>
      <c r="G318" s="167">
        <f t="shared" si="83"/>
        <v>4362</v>
      </c>
      <c r="H318" s="95">
        <f t="shared" si="84"/>
        <v>4362</v>
      </c>
      <c r="I318" s="95">
        <f>H318</f>
        <v>4362</v>
      </c>
      <c r="J318" s="163"/>
      <c r="K318" s="164"/>
      <c r="L318" s="164"/>
      <c r="M318" s="164"/>
      <c r="N318" s="167"/>
      <c r="O318" s="321"/>
      <c r="P318" s="321"/>
      <c r="Q318" s="262"/>
    </row>
    <row r="319" spans="1:17" s="44" customFormat="1" ht="18" customHeight="1">
      <c r="A319" s="134"/>
      <c r="B319" s="36" t="s">
        <v>62</v>
      </c>
      <c r="C319" s="32" t="s">
        <v>15</v>
      </c>
      <c r="D319" s="95">
        <v>704</v>
      </c>
      <c r="E319" s="95"/>
      <c r="F319" s="95"/>
      <c r="G319" s="167">
        <f t="shared" si="83"/>
        <v>704</v>
      </c>
      <c r="H319" s="95">
        <f t="shared" si="84"/>
        <v>704</v>
      </c>
      <c r="I319" s="95">
        <f>H319</f>
        <v>704</v>
      </c>
      <c r="J319" s="163"/>
      <c r="K319" s="164"/>
      <c r="L319" s="164"/>
      <c r="M319" s="164"/>
      <c r="N319" s="167"/>
      <c r="O319" s="321"/>
      <c r="P319" s="321"/>
      <c r="Q319" s="262"/>
    </row>
    <row r="320" spans="1:17" s="44" customFormat="1" ht="18" customHeight="1">
      <c r="A320" s="134"/>
      <c r="B320" s="36" t="s">
        <v>565</v>
      </c>
      <c r="C320" s="61" t="s">
        <v>566</v>
      </c>
      <c r="D320" s="95">
        <v>30000</v>
      </c>
      <c r="E320" s="95"/>
      <c r="F320" s="95"/>
      <c r="G320" s="167">
        <f t="shared" si="83"/>
        <v>30000</v>
      </c>
      <c r="H320" s="95">
        <f t="shared" si="84"/>
        <v>30000</v>
      </c>
      <c r="I320" s="95">
        <f>H320</f>
        <v>30000</v>
      </c>
      <c r="J320" s="163"/>
      <c r="K320" s="164"/>
      <c r="L320" s="164"/>
      <c r="M320" s="164"/>
      <c r="N320" s="167"/>
      <c r="O320" s="321"/>
      <c r="P320" s="321"/>
      <c r="Q320" s="262"/>
    </row>
    <row r="321" spans="1:17" s="44" customFormat="1" ht="18" customHeight="1">
      <c r="A321" s="134"/>
      <c r="B321" s="36" t="s">
        <v>64</v>
      </c>
      <c r="C321" s="61" t="s">
        <v>88</v>
      </c>
      <c r="D321" s="95">
        <v>5000</v>
      </c>
      <c r="E321" s="95"/>
      <c r="F321" s="95"/>
      <c r="G321" s="167">
        <f t="shared" si="83"/>
        <v>5000</v>
      </c>
      <c r="H321" s="95">
        <f t="shared" si="84"/>
        <v>5000</v>
      </c>
      <c r="I321" s="95"/>
      <c r="J321" s="163">
        <f>H321</f>
        <v>5000</v>
      </c>
      <c r="K321" s="164"/>
      <c r="L321" s="164"/>
      <c r="M321" s="164"/>
      <c r="N321" s="167"/>
      <c r="O321" s="321"/>
      <c r="P321" s="321"/>
      <c r="Q321" s="262"/>
    </row>
    <row r="322" spans="1:17" s="44" customFormat="1" ht="15.75" customHeight="1">
      <c r="A322" s="134"/>
      <c r="B322" s="36" t="s">
        <v>69</v>
      </c>
      <c r="C322" s="273" t="s">
        <v>70</v>
      </c>
      <c r="D322" s="95">
        <v>10000</v>
      </c>
      <c r="E322" s="95"/>
      <c r="F322" s="95"/>
      <c r="G322" s="167">
        <f t="shared" si="83"/>
        <v>10000</v>
      </c>
      <c r="H322" s="95">
        <f t="shared" si="84"/>
        <v>10000</v>
      </c>
      <c r="I322" s="95"/>
      <c r="J322" s="163">
        <f aca="true" t="shared" si="85" ref="J322:J327">H322</f>
        <v>10000</v>
      </c>
      <c r="K322" s="164"/>
      <c r="L322" s="164"/>
      <c r="M322" s="164"/>
      <c r="N322" s="167"/>
      <c r="O322" s="321"/>
      <c r="P322" s="321"/>
      <c r="Q322" s="262"/>
    </row>
    <row r="323" spans="1:17" s="44" customFormat="1" ht="15.75" customHeight="1">
      <c r="A323" s="134"/>
      <c r="B323" s="36" t="s">
        <v>567</v>
      </c>
      <c r="C323" s="33" t="s">
        <v>568</v>
      </c>
      <c r="D323" s="95">
        <v>500</v>
      </c>
      <c r="E323" s="95"/>
      <c r="F323" s="95"/>
      <c r="G323" s="167">
        <f t="shared" si="83"/>
        <v>500</v>
      </c>
      <c r="H323" s="95">
        <f t="shared" si="84"/>
        <v>500</v>
      </c>
      <c r="I323" s="95"/>
      <c r="J323" s="163">
        <f t="shared" si="85"/>
        <v>500</v>
      </c>
      <c r="K323" s="164"/>
      <c r="L323" s="164"/>
      <c r="M323" s="164"/>
      <c r="N323" s="167"/>
      <c r="O323" s="321"/>
      <c r="P323" s="321"/>
      <c r="Q323" s="262"/>
    </row>
    <row r="324" spans="1:17" s="44" customFormat="1" ht="15.75" customHeight="1">
      <c r="A324" s="134"/>
      <c r="B324" s="36" t="s">
        <v>308</v>
      </c>
      <c r="C324" s="32" t="s">
        <v>310</v>
      </c>
      <c r="D324" s="95">
        <v>1000</v>
      </c>
      <c r="E324" s="95"/>
      <c r="F324" s="95"/>
      <c r="G324" s="167">
        <f t="shared" si="83"/>
        <v>1000</v>
      </c>
      <c r="H324" s="95">
        <f t="shared" si="84"/>
        <v>1000</v>
      </c>
      <c r="I324" s="95"/>
      <c r="J324" s="163">
        <f t="shared" si="85"/>
        <v>1000</v>
      </c>
      <c r="K324" s="164"/>
      <c r="L324" s="164"/>
      <c r="M324" s="164"/>
      <c r="N324" s="167"/>
      <c r="O324" s="321"/>
      <c r="P324" s="321"/>
      <c r="Q324" s="262"/>
    </row>
    <row r="325" spans="1:17" s="44" customFormat="1" ht="15.75" customHeight="1">
      <c r="A325" s="134"/>
      <c r="B325" s="36" t="s">
        <v>295</v>
      </c>
      <c r="C325" s="32" t="s">
        <v>299</v>
      </c>
      <c r="D325" s="95">
        <v>500</v>
      </c>
      <c r="E325" s="95"/>
      <c r="F325" s="95"/>
      <c r="G325" s="167">
        <f t="shared" si="83"/>
        <v>500</v>
      </c>
      <c r="H325" s="95">
        <f t="shared" si="84"/>
        <v>500</v>
      </c>
      <c r="I325" s="95"/>
      <c r="J325" s="163">
        <f t="shared" si="85"/>
        <v>500</v>
      </c>
      <c r="K325" s="164"/>
      <c r="L325" s="164"/>
      <c r="M325" s="164"/>
      <c r="N325" s="167"/>
      <c r="O325" s="321"/>
      <c r="P325" s="321"/>
      <c r="Q325" s="262"/>
    </row>
    <row r="326" spans="1:17" s="44" customFormat="1" ht="15.75" customHeight="1">
      <c r="A326" s="134"/>
      <c r="B326" s="36" t="s">
        <v>297</v>
      </c>
      <c r="C326" s="32" t="s">
        <v>306</v>
      </c>
      <c r="D326" s="95">
        <v>500</v>
      </c>
      <c r="E326" s="95"/>
      <c r="F326" s="95"/>
      <c r="G326" s="167">
        <f t="shared" si="83"/>
        <v>500</v>
      </c>
      <c r="H326" s="95">
        <f t="shared" si="84"/>
        <v>500</v>
      </c>
      <c r="I326" s="95"/>
      <c r="J326" s="163">
        <f t="shared" si="85"/>
        <v>500</v>
      </c>
      <c r="K326" s="164"/>
      <c r="L326" s="164"/>
      <c r="M326" s="164"/>
      <c r="N326" s="167"/>
      <c r="O326" s="321"/>
      <c r="P326" s="321"/>
      <c r="Q326" s="262"/>
    </row>
    <row r="327" spans="1:17" s="44" customFormat="1" ht="15.75" customHeight="1">
      <c r="A327" s="134"/>
      <c r="B327" s="36" t="s">
        <v>298</v>
      </c>
      <c r="C327" s="32" t="s">
        <v>307</v>
      </c>
      <c r="D327" s="95">
        <v>2500</v>
      </c>
      <c r="E327" s="95"/>
      <c r="F327" s="95"/>
      <c r="G327" s="167">
        <f t="shared" si="83"/>
        <v>2500</v>
      </c>
      <c r="H327" s="95">
        <f t="shared" si="84"/>
        <v>2500</v>
      </c>
      <c r="I327" s="95"/>
      <c r="J327" s="163">
        <f t="shared" si="85"/>
        <v>2500</v>
      </c>
      <c r="K327" s="164"/>
      <c r="L327" s="164"/>
      <c r="M327" s="164"/>
      <c r="N327" s="167"/>
      <c r="O327" s="321"/>
      <c r="P327" s="321"/>
      <c r="Q327" s="262"/>
    </row>
    <row r="328" spans="1:17" s="44" customFormat="1" ht="15.75" customHeight="1">
      <c r="A328" s="120" t="s">
        <v>28</v>
      </c>
      <c r="B328" s="260"/>
      <c r="C328" s="371" t="s">
        <v>45</v>
      </c>
      <c r="D328" s="261">
        <f aca="true" t="shared" si="86" ref="D328:K328">SUM(D329:D341)</f>
        <v>552221</v>
      </c>
      <c r="E328" s="261">
        <f t="shared" si="86"/>
        <v>1192</v>
      </c>
      <c r="F328" s="261">
        <f t="shared" si="86"/>
        <v>2386</v>
      </c>
      <c r="G328" s="261">
        <f t="shared" si="86"/>
        <v>551027</v>
      </c>
      <c r="H328" s="261">
        <f t="shared" si="86"/>
        <v>551027</v>
      </c>
      <c r="I328" s="261">
        <f t="shared" si="86"/>
        <v>344386</v>
      </c>
      <c r="J328" s="261">
        <f t="shared" si="86"/>
        <v>206641</v>
      </c>
      <c r="K328" s="261">
        <f t="shared" si="86"/>
        <v>0</v>
      </c>
      <c r="L328" s="261">
        <f aca="true" t="shared" si="87" ref="L328:Q328">SUM(L329:L341)</f>
        <v>0</v>
      </c>
      <c r="M328" s="261">
        <f t="shared" si="87"/>
        <v>0</v>
      </c>
      <c r="N328" s="261">
        <f t="shared" si="87"/>
        <v>0</v>
      </c>
      <c r="O328" s="261">
        <f t="shared" si="87"/>
        <v>0</v>
      </c>
      <c r="P328" s="261">
        <f t="shared" si="87"/>
        <v>0</v>
      </c>
      <c r="Q328" s="310">
        <f t="shared" si="87"/>
        <v>0</v>
      </c>
    </row>
    <row r="329" spans="1:17" s="44" customFormat="1" ht="15.75" customHeight="1">
      <c r="A329" s="134"/>
      <c r="B329" s="36" t="s">
        <v>56</v>
      </c>
      <c r="C329" s="32" t="s">
        <v>57</v>
      </c>
      <c r="D329" s="95">
        <v>273857</v>
      </c>
      <c r="E329" s="95"/>
      <c r="F329" s="95"/>
      <c r="G329" s="167">
        <f>D329+E329-F329</f>
        <v>273857</v>
      </c>
      <c r="H329" s="95">
        <f>G329</f>
        <v>273857</v>
      </c>
      <c r="I329" s="95">
        <f>H329</f>
        <v>273857</v>
      </c>
      <c r="J329" s="163"/>
      <c r="K329" s="164"/>
      <c r="L329" s="164"/>
      <c r="M329" s="164"/>
      <c r="N329" s="167"/>
      <c r="O329" s="321"/>
      <c r="P329" s="321"/>
      <c r="Q329" s="262"/>
    </row>
    <row r="330" spans="1:17" s="44" customFormat="1" ht="15.75" customHeight="1">
      <c r="A330" s="134"/>
      <c r="B330" s="36" t="s">
        <v>60</v>
      </c>
      <c r="C330" s="32" t="s">
        <v>388</v>
      </c>
      <c r="D330" s="95">
        <v>21463</v>
      </c>
      <c r="E330" s="95"/>
      <c r="F330" s="95">
        <v>2386</v>
      </c>
      <c r="G330" s="167">
        <f aca="true" t="shared" si="88" ref="G330:G341">D330+E330-F330</f>
        <v>19077</v>
      </c>
      <c r="H330" s="95">
        <f aca="true" t="shared" si="89" ref="H330:H341">G330</f>
        <v>19077</v>
      </c>
      <c r="I330" s="95">
        <f>H330</f>
        <v>19077</v>
      </c>
      <c r="J330" s="163"/>
      <c r="K330" s="164"/>
      <c r="L330" s="164"/>
      <c r="M330" s="164"/>
      <c r="N330" s="167"/>
      <c r="O330" s="321"/>
      <c r="P330" s="321"/>
      <c r="Q330" s="262"/>
    </row>
    <row r="331" spans="1:17" s="44" customFormat="1" ht="15.75" customHeight="1">
      <c r="A331" s="134"/>
      <c r="B331" s="36" t="s">
        <v>86</v>
      </c>
      <c r="C331" s="32" t="s">
        <v>708</v>
      </c>
      <c r="D331" s="95">
        <v>44355</v>
      </c>
      <c r="E331" s="95"/>
      <c r="F331" s="95"/>
      <c r="G331" s="167">
        <f t="shared" si="88"/>
        <v>44355</v>
      </c>
      <c r="H331" s="95">
        <f t="shared" si="89"/>
        <v>44355</v>
      </c>
      <c r="I331" s="95">
        <f>H331</f>
        <v>44355</v>
      </c>
      <c r="J331" s="163"/>
      <c r="K331" s="164"/>
      <c r="L331" s="164"/>
      <c r="M331" s="164"/>
      <c r="N331" s="167"/>
      <c r="O331" s="321"/>
      <c r="P331" s="321"/>
      <c r="Q331" s="262"/>
    </row>
    <row r="332" spans="1:17" s="44" customFormat="1" ht="15.75" customHeight="1">
      <c r="A332" s="134"/>
      <c r="B332" s="36" t="s">
        <v>62</v>
      </c>
      <c r="C332" s="32" t="s">
        <v>15</v>
      </c>
      <c r="D332" s="95">
        <v>7097</v>
      </c>
      <c r="E332" s="95"/>
      <c r="F332" s="95"/>
      <c r="G332" s="167">
        <f t="shared" si="88"/>
        <v>7097</v>
      </c>
      <c r="H332" s="95">
        <f t="shared" si="89"/>
        <v>7097</v>
      </c>
      <c r="I332" s="95">
        <f>H332</f>
        <v>7097</v>
      </c>
      <c r="J332" s="163"/>
      <c r="K332" s="164"/>
      <c r="L332" s="164"/>
      <c r="M332" s="164"/>
      <c r="N332" s="167"/>
      <c r="O332" s="321"/>
      <c r="P332" s="321"/>
      <c r="Q332" s="262"/>
    </row>
    <row r="333" spans="1:17" s="44" customFormat="1" ht="15.75" customHeight="1">
      <c r="A333" s="134"/>
      <c r="B333" s="36" t="s">
        <v>64</v>
      </c>
      <c r="C333" s="61" t="s">
        <v>65</v>
      </c>
      <c r="D333" s="95">
        <v>62944</v>
      </c>
      <c r="E333" s="95"/>
      <c r="F333" s="95"/>
      <c r="G333" s="167">
        <f t="shared" si="88"/>
        <v>62944</v>
      </c>
      <c r="H333" s="95">
        <f t="shared" si="89"/>
        <v>62944</v>
      </c>
      <c r="I333" s="95"/>
      <c r="J333" s="163">
        <f>H333</f>
        <v>62944</v>
      </c>
      <c r="K333" s="164"/>
      <c r="L333" s="164"/>
      <c r="M333" s="164"/>
      <c r="N333" s="167"/>
      <c r="O333" s="321"/>
      <c r="P333" s="321"/>
      <c r="Q333" s="262"/>
    </row>
    <row r="334" spans="1:17" s="44" customFormat="1" ht="15.75" customHeight="1">
      <c r="A334" s="134"/>
      <c r="B334" s="36" t="s">
        <v>156</v>
      </c>
      <c r="C334" s="32" t="s">
        <v>665</v>
      </c>
      <c r="D334" s="95">
        <v>70700</v>
      </c>
      <c r="E334" s="95"/>
      <c r="F334" s="95"/>
      <c r="G334" s="167">
        <f t="shared" si="88"/>
        <v>70700</v>
      </c>
      <c r="H334" s="95">
        <f t="shared" si="89"/>
        <v>70700</v>
      </c>
      <c r="I334" s="95"/>
      <c r="J334" s="163">
        <f aca="true" t="shared" si="90" ref="J334:J341">H334</f>
        <v>70700</v>
      </c>
      <c r="K334" s="164"/>
      <c r="L334" s="164"/>
      <c r="M334" s="164"/>
      <c r="N334" s="167"/>
      <c r="O334" s="321"/>
      <c r="P334" s="321"/>
      <c r="Q334" s="262"/>
    </row>
    <row r="335" spans="1:17" s="44" customFormat="1" ht="15.75" customHeight="1">
      <c r="A335" s="134"/>
      <c r="B335" s="36" t="s">
        <v>66</v>
      </c>
      <c r="C335" s="33" t="s">
        <v>159</v>
      </c>
      <c r="D335" s="95">
        <v>35841</v>
      </c>
      <c r="E335" s="95">
        <v>1192</v>
      </c>
      <c r="F335" s="95"/>
      <c r="G335" s="167">
        <f t="shared" si="88"/>
        <v>37033</v>
      </c>
      <c r="H335" s="95">
        <f t="shared" si="89"/>
        <v>37033</v>
      </c>
      <c r="I335" s="95"/>
      <c r="J335" s="163">
        <f t="shared" si="90"/>
        <v>37033</v>
      </c>
      <c r="K335" s="164"/>
      <c r="L335" s="164"/>
      <c r="M335" s="164"/>
      <c r="N335" s="167"/>
      <c r="O335" s="321"/>
      <c r="P335" s="321"/>
      <c r="Q335" s="262"/>
    </row>
    <row r="336" spans="1:17" s="44" customFormat="1" ht="15.75" customHeight="1">
      <c r="A336" s="134"/>
      <c r="B336" s="36" t="s">
        <v>141</v>
      </c>
      <c r="C336" s="33" t="s">
        <v>147</v>
      </c>
      <c r="D336" s="95">
        <v>830</v>
      </c>
      <c r="E336" s="95"/>
      <c r="F336" s="95"/>
      <c r="G336" s="167">
        <f t="shared" si="88"/>
        <v>830</v>
      </c>
      <c r="H336" s="95">
        <f t="shared" si="89"/>
        <v>830</v>
      </c>
      <c r="I336" s="95"/>
      <c r="J336" s="163">
        <f t="shared" si="90"/>
        <v>830</v>
      </c>
      <c r="K336" s="164"/>
      <c r="L336" s="164"/>
      <c r="M336" s="164"/>
      <c r="N336" s="167"/>
      <c r="O336" s="321"/>
      <c r="P336" s="321"/>
      <c r="Q336" s="262"/>
    </row>
    <row r="337" spans="1:17" s="44" customFormat="1" ht="15.75" customHeight="1">
      <c r="A337" s="134"/>
      <c r="B337" s="36" t="s">
        <v>69</v>
      </c>
      <c r="C337" s="273" t="s">
        <v>161</v>
      </c>
      <c r="D337" s="95">
        <v>20360</v>
      </c>
      <c r="E337" s="95"/>
      <c r="F337" s="95"/>
      <c r="G337" s="167">
        <f t="shared" si="88"/>
        <v>20360</v>
      </c>
      <c r="H337" s="95">
        <f t="shared" si="89"/>
        <v>20360</v>
      </c>
      <c r="I337" s="95"/>
      <c r="J337" s="163">
        <f t="shared" si="90"/>
        <v>20360</v>
      </c>
      <c r="K337" s="164"/>
      <c r="L337" s="164"/>
      <c r="M337" s="164"/>
      <c r="N337" s="167"/>
      <c r="O337" s="321"/>
      <c r="P337" s="321"/>
      <c r="Q337" s="262"/>
    </row>
    <row r="338" spans="1:17" s="44" customFormat="1" ht="15.75" customHeight="1">
      <c r="A338" s="134"/>
      <c r="B338" s="36" t="s">
        <v>295</v>
      </c>
      <c r="C338" s="32" t="s">
        <v>299</v>
      </c>
      <c r="D338" s="95">
        <v>564</v>
      </c>
      <c r="E338" s="95"/>
      <c r="F338" s="95"/>
      <c r="G338" s="167">
        <f t="shared" si="88"/>
        <v>564</v>
      </c>
      <c r="H338" s="95">
        <f t="shared" si="89"/>
        <v>564</v>
      </c>
      <c r="I338" s="95"/>
      <c r="J338" s="163">
        <f t="shared" si="90"/>
        <v>564</v>
      </c>
      <c r="K338" s="164"/>
      <c r="L338" s="164"/>
      <c r="M338" s="164"/>
      <c r="N338" s="167"/>
      <c r="O338" s="321"/>
      <c r="P338" s="321"/>
      <c r="Q338" s="262"/>
    </row>
    <row r="339" spans="1:17" s="44" customFormat="1" ht="15.75" customHeight="1">
      <c r="A339" s="134"/>
      <c r="B339" s="36" t="s">
        <v>75</v>
      </c>
      <c r="C339" s="33" t="s">
        <v>76</v>
      </c>
      <c r="D339" s="95">
        <v>13410</v>
      </c>
      <c r="E339" s="95"/>
      <c r="F339" s="95"/>
      <c r="G339" s="167">
        <f t="shared" si="88"/>
        <v>13410</v>
      </c>
      <c r="H339" s="95">
        <f t="shared" si="89"/>
        <v>13410</v>
      </c>
      <c r="I339" s="95"/>
      <c r="J339" s="163">
        <f t="shared" si="90"/>
        <v>13410</v>
      </c>
      <c r="K339" s="164"/>
      <c r="L339" s="164"/>
      <c r="M339" s="164"/>
      <c r="N339" s="167"/>
      <c r="O339" s="321"/>
      <c r="P339" s="321"/>
      <c r="Q339" s="262"/>
    </row>
    <row r="340" spans="1:17" s="44" customFormat="1" ht="15.75" customHeight="1">
      <c r="A340" s="134"/>
      <c r="B340" s="36" t="s">
        <v>296</v>
      </c>
      <c r="C340" s="33" t="s">
        <v>305</v>
      </c>
      <c r="D340" s="95">
        <v>600</v>
      </c>
      <c r="E340" s="95"/>
      <c r="F340" s="95"/>
      <c r="G340" s="167">
        <f t="shared" si="88"/>
        <v>600</v>
      </c>
      <c r="H340" s="95">
        <f t="shared" si="89"/>
        <v>600</v>
      </c>
      <c r="I340" s="95"/>
      <c r="J340" s="163">
        <f t="shared" si="90"/>
        <v>600</v>
      </c>
      <c r="K340" s="164"/>
      <c r="L340" s="164"/>
      <c r="M340" s="164"/>
      <c r="N340" s="167"/>
      <c r="O340" s="321"/>
      <c r="P340" s="321"/>
      <c r="Q340" s="262"/>
    </row>
    <row r="341" spans="1:17" s="44" customFormat="1" ht="15.75" customHeight="1">
      <c r="A341" s="134"/>
      <c r="B341" s="36" t="s">
        <v>297</v>
      </c>
      <c r="C341" s="32" t="s">
        <v>306</v>
      </c>
      <c r="D341" s="95">
        <v>200</v>
      </c>
      <c r="E341" s="95"/>
      <c r="F341" s="95"/>
      <c r="G341" s="167">
        <f t="shared" si="88"/>
        <v>200</v>
      </c>
      <c r="H341" s="95">
        <f t="shared" si="89"/>
        <v>200</v>
      </c>
      <c r="I341" s="95"/>
      <c r="J341" s="163">
        <f t="shared" si="90"/>
        <v>200</v>
      </c>
      <c r="K341" s="164"/>
      <c r="L341" s="164"/>
      <c r="M341" s="164"/>
      <c r="N341" s="167"/>
      <c r="O341" s="321"/>
      <c r="P341" s="321"/>
      <c r="Q341" s="262"/>
    </row>
    <row r="342" spans="1:17" s="44" customFormat="1" ht="18.75" customHeight="1">
      <c r="A342" s="120" t="s">
        <v>259</v>
      </c>
      <c r="B342" s="126"/>
      <c r="C342" s="329" t="s">
        <v>137</v>
      </c>
      <c r="D342" s="161">
        <f aca="true" t="shared" si="91" ref="D342:K342">SUM(D343:D371)</f>
        <v>4206511</v>
      </c>
      <c r="E342" s="161">
        <f t="shared" si="91"/>
        <v>73148</v>
      </c>
      <c r="F342" s="161">
        <f t="shared" si="91"/>
        <v>10</v>
      </c>
      <c r="G342" s="161">
        <f t="shared" si="91"/>
        <v>4279649</v>
      </c>
      <c r="H342" s="161">
        <f t="shared" si="91"/>
        <v>1286433</v>
      </c>
      <c r="I342" s="161">
        <f t="shared" si="91"/>
        <v>279068</v>
      </c>
      <c r="J342" s="161">
        <f t="shared" si="91"/>
        <v>198975</v>
      </c>
      <c r="K342" s="161">
        <f t="shared" si="91"/>
        <v>0</v>
      </c>
      <c r="L342" s="161">
        <f aca="true" t="shared" si="92" ref="L342:Q342">SUM(L343:L371)</f>
        <v>480</v>
      </c>
      <c r="M342" s="161">
        <f t="shared" si="92"/>
        <v>807910</v>
      </c>
      <c r="N342" s="161">
        <f t="shared" si="92"/>
        <v>0</v>
      </c>
      <c r="O342" s="161">
        <f t="shared" si="92"/>
        <v>2993216</v>
      </c>
      <c r="P342" s="161">
        <f t="shared" si="92"/>
        <v>0</v>
      </c>
      <c r="Q342" s="162">
        <f t="shared" si="92"/>
        <v>2993216</v>
      </c>
    </row>
    <row r="343" spans="1:17" s="44" customFormat="1" ht="15.75" customHeight="1">
      <c r="A343" s="269"/>
      <c r="B343" s="173" t="s">
        <v>29</v>
      </c>
      <c r="C343" s="32" t="s">
        <v>30</v>
      </c>
      <c r="D343" s="172">
        <v>480</v>
      </c>
      <c r="E343" s="172"/>
      <c r="F343" s="172"/>
      <c r="G343" s="172">
        <f>D343+E343-F343</f>
        <v>480</v>
      </c>
      <c r="H343" s="172">
        <f>G343</f>
        <v>480</v>
      </c>
      <c r="I343" s="172"/>
      <c r="J343" s="172"/>
      <c r="K343" s="172"/>
      <c r="L343" s="172">
        <f>H343</f>
        <v>480</v>
      </c>
      <c r="M343" s="172"/>
      <c r="N343" s="172"/>
      <c r="O343" s="172"/>
      <c r="P343" s="172"/>
      <c r="Q343" s="191"/>
    </row>
    <row r="344" spans="1:17" s="44" customFormat="1" ht="15.75" customHeight="1">
      <c r="A344" s="119"/>
      <c r="B344" s="130" t="s">
        <v>56</v>
      </c>
      <c r="C344" s="32" t="s">
        <v>57</v>
      </c>
      <c r="D344" s="172">
        <v>219101</v>
      </c>
      <c r="E344" s="172">
        <v>21202</v>
      </c>
      <c r="F344" s="172"/>
      <c r="G344" s="172">
        <f aca="true" t="shared" si="93" ref="G344:G371">D344+E344-F344</f>
        <v>240303</v>
      </c>
      <c r="H344" s="172">
        <f aca="true" t="shared" si="94" ref="H344:I369">G344</f>
        <v>240303</v>
      </c>
      <c r="I344" s="172">
        <f>H344</f>
        <v>240303</v>
      </c>
      <c r="J344" s="172"/>
      <c r="K344" s="172"/>
      <c r="L344" s="172"/>
      <c r="M344" s="172"/>
      <c r="N344" s="172"/>
      <c r="O344" s="172"/>
      <c r="P344" s="172"/>
      <c r="Q344" s="191"/>
    </row>
    <row r="345" spans="1:17" s="44" customFormat="1" ht="15.75" customHeight="1">
      <c r="A345" s="119"/>
      <c r="B345" s="130" t="s">
        <v>86</v>
      </c>
      <c r="C345" s="32" t="s">
        <v>708</v>
      </c>
      <c r="D345" s="172">
        <v>33397</v>
      </c>
      <c r="E345" s="172"/>
      <c r="F345" s="172"/>
      <c r="G345" s="172">
        <f t="shared" si="93"/>
        <v>33397</v>
      </c>
      <c r="H345" s="172">
        <f t="shared" si="94"/>
        <v>33397</v>
      </c>
      <c r="I345" s="172">
        <f>H345</f>
        <v>33397</v>
      </c>
      <c r="J345" s="172"/>
      <c r="K345" s="172"/>
      <c r="L345" s="172"/>
      <c r="M345" s="172"/>
      <c r="N345" s="172"/>
      <c r="O345" s="172"/>
      <c r="P345" s="172"/>
      <c r="Q345" s="191"/>
    </row>
    <row r="346" spans="1:17" s="44" customFormat="1" ht="15.75" customHeight="1">
      <c r="A346" s="119"/>
      <c r="B346" s="130" t="s">
        <v>289</v>
      </c>
      <c r="C346" s="32" t="s">
        <v>708</v>
      </c>
      <c r="D346" s="172">
        <v>40545</v>
      </c>
      <c r="E346" s="172"/>
      <c r="F346" s="172">
        <v>4</v>
      </c>
      <c r="G346" s="172">
        <f t="shared" si="93"/>
        <v>40541</v>
      </c>
      <c r="H346" s="172">
        <f t="shared" si="94"/>
        <v>40541</v>
      </c>
      <c r="I346" s="172"/>
      <c r="J346" s="172"/>
      <c r="K346" s="172"/>
      <c r="L346" s="172"/>
      <c r="M346" s="172">
        <f>H346</f>
        <v>40541</v>
      </c>
      <c r="N346" s="172"/>
      <c r="O346" s="172"/>
      <c r="P346" s="172"/>
      <c r="Q346" s="191"/>
    </row>
    <row r="347" spans="1:17" s="44" customFormat="1" ht="15.75" customHeight="1">
      <c r="A347" s="119"/>
      <c r="B347" s="130" t="s">
        <v>908</v>
      </c>
      <c r="C347" s="32" t="s">
        <v>708</v>
      </c>
      <c r="D347" s="172">
        <v>6759</v>
      </c>
      <c r="E347" s="172">
        <v>3</v>
      </c>
      <c r="F347" s="172"/>
      <c r="G347" s="172">
        <f t="shared" si="93"/>
        <v>6762</v>
      </c>
      <c r="H347" s="172">
        <f t="shared" si="94"/>
        <v>6762</v>
      </c>
      <c r="I347" s="172"/>
      <c r="J347" s="172"/>
      <c r="K347" s="172"/>
      <c r="L347" s="172"/>
      <c r="M347" s="172">
        <f>H347</f>
        <v>6762</v>
      </c>
      <c r="N347" s="172"/>
      <c r="O347" s="172"/>
      <c r="P347" s="172"/>
      <c r="Q347" s="191"/>
    </row>
    <row r="348" spans="1:17" s="44" customFormat="1" ht="17.25" customHeight="1">
      <c r="A348" s="119"/>
      <c r="B348" s="130" t="s">
        <v>62</v>
      </c>
      <c r="C348" s="32" t="s">
        <v>15</v>
      </c>
      <c r="D348" s="172">
        <v>5368</v>
      </c>
      <c r="E348" s="172"/>
      <c r="F348" s="172"/>
      <c r="G348" s="172">
        <f t="shared" si="93"/>
        <v>5368</v>
      </c>
      <c r="H348" s="172">
        <f t="shared" si="94"/>
        <v>5368</v>
      </c>
      <c r="I348" s="172">
        <f t="shared" si="94"/>
        <v>5368</v>
      </c>
      <c r="J348" s="172"/>
      <c r="K348" s="172"/>
      <c r="L348" s="172"/>
      <c r="M348" s="172"/>
      <c r="N348" s="172"/>
      <c r="O348" s="172"/>
      <c r="P348" s="172"/>
      <c r="Q348" s="191"/>
    </row>
    <row r="349" spans="1:17" s="44" customFormat="1" ht="16.5" customHeight="1">
      <c r="A349" s="119"/>
      <c r="B349" s="130" t="s">
        <v>290</v>
      </c>
      <c r="C349" s="32" t="s">
        <v>15</v>
      </c>
      <c r="D349" s="172">
        <v>6467</v>
      </c>
      <c r="E349" s="172"/>
      <c r="F349" s="172">
        <v>1</v>
      </c>
      <c r="G349" s="172">
        <f t="shared" si="93"/>
        <v>6466</v>
      </c>
      <c r="H349" s="172">
        <f t="shared" si="94"/>
        <v>6466</v>
      </c>
      <c r="I349" s="172"/>
      <c r="J349" s="172"/>
      <c r="K349" s="172"/>
      <c r="L349" s="172"/>
      <c r="M349" s="172">
        <f>H349</f>
        <v>6466</v>
      </c>
      <c r="N349" s="172"/>
      <c r="O349" s="172"/>
      <c r="P349" s="172"/>
      <c r="Q349" s="191"/>
    </row>
    <row r="350" spans="1:17" s="44" customFormat="1" ht="15.75" customHeight="1">
      <c r="A350" s="119"/>
      <c r="B350" s="130" t="s">
        <v>909</v>
      </c>
      <c r="C350" s="32" t="s">
        <v>15</v>
      </c>
      <c r="D350" s="172">
        <v>1088</v>
      </c>
      <c r="E350" s="172"/>
      <c r="F350" s="172"/>
      <c r="G350" s="172">
        <f t="shared" si="93"/>
        <v>1088</v>
      </c>
      <c r="H350" s="172">
        <f t="shared" si="94"/>
        <v>1088</v>
      </c>
      <c r="I350" s="172"/>
      <c r="J350" s="172"/>
      <c r="K350" s="172"/>
      <c r="L350" s="172"/>
      <c r="M350" s="172">
        <f>H350</f>
        <v>1088</v>
      </c>
      <c r="N350" s="172"/>
      <c r="O350" s="172"/>
      <c r="P350" s="172"/>
      <c r="Q350" s="191"/>
    </row>
    <row r="351" spans="1:17" s="44" customFormat="1" ht="17.25" customHeight="1">
      <c r="A351" s="119"/>
      <c r="B351" s="130" t="s">
        <v>347</v>
      </c>
      <c r="C351" s="32" t="s">
        <v>566</v>
      </c>
      <c r="D351" s="172">
        <v>373919</v>
      </c>
      <c r="E351" s="172"/>
      <c r="F351" s="172">
        <v>2</v>
      </c>
      <c r="G351" s="172">
        <f t="shared" si="93"/>
        <v>373917</v>
      </c>
      <c r="H351" s="172">
        <f t="shared" si="94"/>
        <v>373917</v>
      </c>
      <c r="I351" s="172"/>
      <c r="J351" s="172"/>
      <c r="K351" s="172"/>
      <c r="L351" s="172"/>
      <c r="M351" s="172">
        <f>H351</f>
        <v>373917</v>
      </c>
      <c r="N351" s="172"/>
      <c r="O351" s="172"/>
      <c r="P351" s="172"/>
      <c r="Q351" s="191"/>
    </row>
    <row r="352" spans="1:17" s="44" customFormat="1" ht="17.25" customHeight="1">
      <c r="A352" s="119"/>
      <c r="B352" s="130" t="s">
        <v>910</v>
      </c>
      <c r="C352" s="32" t="s">
        <v>566</v>
      </c>
      <c r="D352" s="172">
        <v>57893</v>
      </c>
      <c r="E352" s="172"/>
      <c r="F352" s="172">
        <v>1</v>
      </c>
      <c r="G352" s="172">
        <f t="shared" si="93"/>
        <v>57892</v>
      </c>
      <c r="H352" s="172">
        <f t="shared" si="94"/>
        <v>57892</v>
      </c>
      <c r="I352" s="172"/>
      <c r="J352" s="172"/>
      <c r="K352" s="172"/>
      <c r="L352" s="172"/>
      <c r="M352" s="172">
        <f>H352</f>
        <v>57892</v>
      </c>
      <c r="N352" s="172"/>
      <c r="O352" s="172"/>
      <c r="P352" s="172"/>
      <c r="Q352" s="191"/>
    </row>
    <row r="353" spans="1:17" s="44" customFormat="1" ht="17.25" customHeight="1">
      <c r="A353" s="119"/>
      <c r="B353" s="130" t="s">
        <v>348</v>
      </c>
      <c r="C353" s="61" t="s">
        <v>65</v>
      </c>
      <c r="D353" s="172">
        <v>40877</v>
      </c>
      <c r="E353" s="172"/>
      <c r="F353" s="172">
        <v>1</v>
      </c>
      <c r="G353" s="172">
        <f t="shared" si="93"/>
        <v>40876</v>
      </c>
      <c r="H353" s="172">
        <f t="shared" si="94"/>
        <v>40876</v>
      </c>
      <c r="I353" s="172"/>
      <c r="J353" s="172"/>
      <c r="K353" s="172"/>
      <c r="L353" s="172"/>
      <c r="M353" s="172">
        <f>H353</f>
        <v>40876</v>
      </c>
      <c r="N353" s="172"/>
      <c r="O353" s="172"/>
      <c r="P353" s="172"/>
      <c r="Q353" s="191"/>
    </row>
    <row r="354" spans="1:17" s="44" customFormat="1" ht="17.25" customHeight="1">
      <c r="A354" s="119"/>
      <c r="B354" s="130" t="s">
        <v>350</v>
      </c>
      <c r="C354" s="61" t="s">
        <v>65</v>
      </c>
      <c r="D354" s="172">
        <v>6767</v>
      </c>
      <c r="E354" s="172"/>
      <c r="F354" s="172">
        <v>1</v>
      </c>
      <c r="G354" s="172">
        <f t="shared" si="93"/>
        <v>6766</v>
      </c>
      <c r="H354" s="172">
        <f t="shared" si="94"/>
        <v>6766</v>
      </c>
      <c r="I354" s="172"/>
      <c r="J354" s="172"/>
      <c r="K354" s="172"/>
      <c r="L354" s="172"/>
      <c r="M354" s="172">
        <f aca="true" t="shared" si="95" ref="M354:M369">H354</f>
        <v>6766</v>
      </c>
      <c r="N354" s="172"/>
      <c r="O354" s="172"/>
      <c r="P354" s="172"/>
      <c r="Q354" s="191"/>
    </row>
    <row r="355" spans="1:17" s="44" customFormat="1" ht="17.25" customHeight="1">
      <c r="A355" s="119"/>
      <c r="B355" s="130" t="s">
        <v>31</v>
      </c>
      <c r="C355" s="61" t="s">
        <v>294</v>
      </c>
      <c r="D355" s="172">
        <v>3680</v>
      </c>
      <c r="E355" s="172">
        <v>2888</v>
      </c>
      <c r="F355" s="172"/>
      <c r="G355" s="172">
        <f t="shared" si="93"/>
        <v>6568</v>
      </c>
      <c r="H355" s="172">
        <f t="shared" si="94"/>
        <v>6568</v>
      </c>
      <c r="I355" s="172"/>
      <c r="J355" s="172"/>
      <c r="K355" s="172"/>
      <c r="L355" s="172"/>
      <c r="M355" s="172">
        <f t="shared" si="95"/>
        <v>6568</v>
      </c>
      <c r="N355" s="172"/>
      <c r="O355" s="172"/>
      <c r="P355" s="172"/>
      <c r="Q355" s="191"/>
    </row>
    <row r="356" spans="1:17" s="44" customFormat="1" ht="17.25" customHeight="1">
      <c r="A356" s="119"/>
      <c r="B356" s="130" t="s">
        <v>877</v>
      </c>
      <c r="C356" s="61" t="s">
        <v>294</v>
      </c>
      <c r="D356" s="172">
        <v>649</v>
      </c>
      <c r="E356" s="172">
        <v>510</v>
      </c>
      <c r="F356" s="172"/>
      <c r="G356" s="172">
        <f t="shared" si="93"/>
        <v>1159</v>
      </c>
      <c r="H356" s="172">
        <f t="shared" si="94"/>
        <v>1159</v>
      </c>
      <c r="I356" s="172"/>
      <c r="J356" s="172"/>
      <c r="K356" s="172"/>
      <c r="L356" s="172"/>
      <c r="M356" s="172">
        <f t="shared" si="95"/>
        <v>1159</v>
      </c>
      <c r="N356" s="172"/>
      <c r="O356" s="172"/>
      <c r="P356" s="172"/>
      <c r="Q356" s="191"/>
    </row>
    <row r="357" spans="1:17" s="44" customFormat="1" ht="17.25" customHeight="1">
      <c r="A357" s="119"/>
      <c r="B357" s="130" t="s">
        <v>69</v>
      </c>
      <c r="C357" s="273" t="s">
        <v>161</v>
      </c>
      <c r="D357" s="172"/>
      <c r="E357" s="172">
        <v>46240</v>
      </c>
      <c r="F357" s="172"/>
      <c r="G357" s="172">
        <f t="shared" si="93"/>
        <v>46240</v>
      </c>
      <c r="H357" s="172">
        <f t="shared" si="94"/>
        <v>46240</v>
      </c>
      <c r="I357" s="172"/>
      <c r="J357" s="172">
        <f>H357</f>
        <v>46240</v>
      </c>
      <c r="K357" s="172"/>
      <c r="L357" s="172"/>
      <c r="M357" s="172"/>
      <c r="N357" s="172"/>
      <c r="O357" s="172"/>
      <c r="P357" s="172"/>
      <c r="Q357" s="191"/>
    </row>
    <row r="358" spans="1:17" s="44" customFormat="1" ht="17.25" customHeight="1">
      <c r="A358" s="119"/>
      <c r="B358" s="130" t="s">
        <v>349</v>
      </c>
      <c r="C358" s="273" t="s">
        <v>161</v>
      </c>
      <c r="D358" s="172">
        <v>203068</v>
      </c>
      <c r="E358" s="172">
        <v>1952</v>
      </c>
      <c r="F358" s="172"/>
      <c r="G358" s="172">
        <f t="shared" si="93"/>
        <v>205020</v>
      </c>
      <c r="H358" s="172">
        <f t="shared" si="94"/>
        <v>205020</v>
      </c>
      <c r="I358" s="172"/>
      <c r="J358" s="172"/>
      <c r="K358" s="172"/>
      <c r="L358" s="172"/>
      <c r="M358" s="172">
        <f t="shared" si="95"/>
        <v>205020</v>
      </c>
      <c r="N358" s="172"/>
      <c r="O358" s="172"/>
      <c r="P358" s="172"/>
      <c r="Q358" s="191"/>
    </row>
    <row r="359" spans="1:17" s="44" customFormat="1" ht="18" customHeight="1">
      <c r="A359" s="119"/>
      <c r="B359" s="130" t="s">
        <v>911</v>
      </c>
      <c r="C359" s="273" t="s">
        <v>161</v>
      </c>
      <c r="D359" s="172">
        <v>43911</v>
      </c>
      <c r="E359" s="172">
        <v>344</v>
      </c>
      <c r="F359" s="172"/>
      <c r="G359" s="172">
        <f t="shared" si="93"/>
        <v>44255</v>
      </c>
      <c r="H359" s="172">
        <f t="shared" si="94"/>
        <v>44255</v>
      </c>
      <c r="I359" s="172"/>
      <c r="J359" s="172"/>
      <c r="K359" s="172"/>
      <c r="L359" s="172"/>
      <c r="M359" s="172">
        <f t="shared" si="95"/>
        <v>44255</v>
      </c>
      <c r="N359" s="172"/>
      <c r="O359" s="172"/>
      <c r="P359" s="172"/>
      <c r="Q359" s="191"/>
    </row>
    <row r="360" spans="1:17" s="44" customFormat="1" ht="18" customHeight="1">
      <c r="A360" s="119"/>
      <c r="B360" s="130" t="s">
        <v>73</v>
      </c>
      <c r="C360" s="273" t="s">
        <v>74</v>
      </c>
      <c r="D360" s="172">
        <v>40000</v>
      </c>
      <c r="E360" s="172"/>
      <c r="F360" s="172"/>
      <c r="G360" s="172">
        <f t="shared" si="93"/>
        <v>40000</v>
      </c>
      <c r="H360" s="172">
        <f t="shared" si="94"/>
        <v>40000</v>
      </c>
      <c r="I360" s="172"/>
      <c r="J360" s="172">
        <f>H360</f>
        <v>40000</v>
      </c>
      <c r="K360" s="172"/>
      <c r="L360" s="172"/>
      <c r="M360" s="172"/>
      <c r="N360" s="172"/>
      <c r="O360" s="172"/>
      <c r="P360" s="172"/>
      <c r="Q360" s="191"/>
    </row>
    <row r="361" spans="1:17" s="44" customFormat="1" ht="18" customHeight="1">
      <c r="A361" s="119"/>
      <c r="B361" s="130" t="s">
        <v>878</v>
      </c>
      <c r="C361" s="273" t="s">
        <v>74</v>
      </c>
      <c r="D361" s="172">
        <v>476</v>
      </c>
      <c r="E361" s="172"/>
      <c r="F361" s="172"/>
      <c r="G361" s="172">
        <f t="shared" si="93"/>
        <v>476</v>
      </c>
      <c r="H361" s="172">
        <f t="shared" si="94"/>
        <v>476</v>
      </c>
      <c r="I361" s="172"/>
      <c r="J361" s="172"/>
      <c r="K361" s="172"/>
      <c r="L361" s="172"/>
      <c r="M361" s="172">
        <f t="shared" si="95"/>
        <v>476</v>
      </c>
      <c r="N361" s="172"/>
      <c r="O361" s="172"/>
      <c r="P361" s="172"/>
      <c r="Q361" s="191"/>
    </row>
    <row r="362" spans="1:17" s="44" customFormat="1" ht="18" customHeight="1">
      <c r="A362" s="119"/>
      <c r="B362" s="130" t="s">
        <v>879</v>
      </c>
      <c r="C362" s="273" t="s">
        <v>74</v>
      </c>
      <c r="D362" s="172">
        <v>84</v>
      </c>
      <c r="E362" s="172"/>
      <c r="F362" s="172"/>
      <c r="G362" s="172">
        <f t="shared" si="93"/>
        <v>84</v>
      </c>
      <c r="H362" s="172">
        <f t="shared" si="94"/>
        <v>84</v>
      </c>
      <c r="I362" s="172"/>
      <c r="J362" s="172"/>
      <c r="K362" s="172"/>
      <c r="L362" s="172"/>
      <c r="M362" s="172">
        <f t="shared" si="95"/>
        <v>84</v>
      </c>
      <c r="N362" s="172"/>
      <c r="O362" s="172"/>
      <c r="P362" s="172"/>
      <c r="Q362" s="191"/>
    </row>
    <row r="363" spans="1:17" s="44" customFormat="1" ht="18.75" customHeight="1">
      <c r="A363" s="134"/>
      <c r="B363" s="36" t="s">
        <v>75</v>
      </c>
      <c r="C363" s="33" t="s">
        <v>76</v>
      </c>
      <c r="D363" s="95">
        <v>84292</v>
      </c>
      <c r="E363" s="95"/>
      <c r="F363" s="95"/>
      <c r="G363" s="172">
        <f t="shared" si="93"/>
        <v>84292</v>
      </c>
      <c r="H363" s="172">
        <f t="shared" si="94"/>
        <v>84292</v>
      </c>
      <c r="I363" s="95"/>
      <c r="J363" s="163">
        <f>H363</f>
        <v>84292</v>
      </c>
      <c r="K363" s="164"/>
      <c r="L363" s="164"/>
      <c r="M363" s="172"/>
      <c r="N363" s="167"/>
      <c r="O363" s="321"/>
      <c r="P363" s="321"/>
      <c r="Q363" s="262"/>
    </row>
    <row r="364" spans="1:17" s="44" customFormat="1" ht="18.75" customHeight="1">
      <c r="A364" s="134"/>
      <c r="B364" s="36" t="s">
        <v>89</v>
      </c>
      <c r="C364" s="33" t="s">
        <v>90</v>
      </c>
      <c r="D364" s="95">
        <v>27916</v>
      </c>
      <c r="E364" s="95"/>
      <c r="F364" s="95"/>
      <c r="G364" s="172">
        <f t="shared" si="93"/>
        <v>27916</v>
      </c>
      <c r="H364" s="172">
        <f t="shared" si="94"/>
        <v>27916</v>
      </c>
      <c r="I364" s="95"/>
      <c r="J364" s="163">
        <f>H364</f>
        <v>27916</v>
      </c>
      <c r="K364" s="164"/>
      <c r="L364" s="164"/>
      <c r="M364" s="172"/>
      <c r="N364" s="167"/>
      <c r="O364" s="321"/>
      <c r="P364" s="321"/>
      <c r="Q364" s="262"/>
    </row>
    <row r="365" spans="1:17" s="44" customFormat="1" ht="18.75" customHeight="1">
      <c r="A365" s="134"/>
      <c r="B365" s="36" t="s">
        <v>317</v>
      </c>
      <c r="C365" s="32" t="s">
        <v>306</v>
      </c>
      <c r="D365" s="95">
        <v>2970</v>
      </c>
      <c r="E365" s="95">
        <v>7</v>
      </c>
      <c r="F365" s="95"/>
      <c r="G365" s="172">
        <f t="shared" si="93"/>
        <v>2977</v>
      </c>
      <c r="H365" s="172">
        <f t="shared" si="94"/>
        <v>2977</v>
      </c>
      <c r="I365" s="95"/>
      <c r="J365" s="163"/>
      <c r="K365" s="164"/>
      <c r="L365" s="164"/>
      <c r="M365" s="172">
        <f t="shared" si="95"/>
        <v>2977</v>
      </c>
      <c r="N365" s="167"/>
      <c r="O365" s="321"/>
      <c r="P365" s="321"/>
      <c r="Q365" s="262"/>
    </row>
    <row r="366" spans="1:17" s="44" customFormat="1" ht="18.75" customHeight="1">
      <c r="A366" s="134"/>
      <c r="B366" s="36" t="s">
        <v>914</v>
      </c>
      <c r="C366" s="32" t="s">
        <v>306</v>
      </c>
      <c r="D366" s="95">
        <v>741</v>
      </c>
      <c r="E366" s="95">
        <v>2</v>
      </c>
      <c r="F366" s="95"/>
      <c r="G366" s="172">
        <f t="shared" si="93"/>
        <v>743</v>
      </c>
      <c r="H366" s="172">
        <f t="shared" si="94"/>
        <v>743</v>
      </c>
      <c r="I366" s="95"/>
      <c r="J366" s="163"/>
      <c r="K366" s="164"/>
      <c r="L366" s="164"/>
      <c r="M366" s="172">
        <f t="shared" si="95"/>
        <v>743</v>
      </c>
      <c r="N366" s="167"/>
      <c r="O366" s="321"/>
      <c r="P366" s="321"/>
      <c r="Q366" s="262"/>
    </row>
    <row r="367" spans="1:17" s="44" customFormat="1" ht="22.5" customHeight="1">
      <c r="A367" s="134"/>
      <c r="B367" s="36" t="s">
        <v>298</v>
      </c>
      <c r="C367" s="32" t="s">
        <v>307</v>
      </c>
      <c r="D367" s="95">
        <v>527</v>
      </c>
      <c r="E367" s="95"/>
      <c r="F367" s="95"/>
      <c r="G367" s="172">
        <f t="shared" si="93"/>
        <v>527</v>
      </c>
      <c r="H367" s="172">
        <f t="shared" si="94"/>
        <v>527</v>
      </c>
      <c r="I367" s="95"/>
      <c r="J367" s="163">
        <f>H367</f>
        <v>527</v>
      </c>
      <c r="K367" s="164"/>
      <c r="L367" s="164"/>
      <c r="M367" s="172"/>
      <c r="N367" s="167"/>
      <c r="O367" s="321"/>
      <c r="P367" s="321"/>
      <c r="Q367" s="262"/>
    </row>
    <row r="368" spans="1:17" s="44" customFormat="1" ht="18.75" customHeight="1">
      <c r="A368" s="134"/>
      <c r="B368" s="36" t="s">
        <v>32</v>
      </c>
      <c r="C368" s="32" t="s">
        <v>307</v>
      </c>
      <c r="D368" s="95">
        <v>10695</v>
      </c>
      <c r="E368" s="95"/>
      <c r="F368" s="95"/>
      <c r="G368" s="172">
        <f t="shared" si="93"/>
        <v>10695</v>
      </c>
      <c r="H368" s="172">
        <f t="shared" si="94"/>
        <v>10695</v>
      </c>
      <c r="I368" s="95"/>
      <c r="J368" s="163"/>
      <c r="K368" s="164"/>
      <c r="L368" s="164"/>
      <c r="M368" s="172">
        <f t="shared" si="95"/>
        <v>10695</v>
      </c>
      <c r="N368" s="167"/>
      <c r="O368" s="321"/>
      <c r="P368" s="321"/>
      <c r="Q368" s="262"/>
    </row>
    <row r="369" spans="1:17" s="44" customFormat="1" ht="18.75" customHeight="1">
      <c r="A369" s="134"/>
      <c r="B369" s="36" t="s">
        <v>915</v>
      </c>
      <c r="C369" s="32" t="s">
        <v>307</v>
      </c>
      <c r="D369" s="95">
        <v>1625</v>
      </c>
      <c r="E369" s="95"/>
      <c r="F369" s="95"/>
      <c r="G369" s="172">
        <f t="shared" si="93"/>
        <v>1625</v>
      </c>
      <c r="H369" s="172">
        <f t="shared" si="94"/>
        <v>1625</v>
      </c>
      <c r="I369" s="95"/>
      <c r="J369" s="163"/>
      <c r="K369" s="164"/>
      <c r="L369" s="164"/>
      <c r="M369" s="172">
        <f t="shared" si="95"/>
        <v>1625</v>
      </c>
      <c r="N369" s="167"/>
      <c r="O369" s="321"/>
      <c r="P369" s="321"/>
      <c r="Q369" s="262"/>
    </row>
    <row r="370" spans="1:17" s="44" customFormat="1" ht="21" customHeight="1">
      <c r="A370" s="134"/>
      <c r="B370" s="36" t="s">
        <v>343</v>
      </c>
      <c r="C370" s="32" t="s">
        <v>27</v>
      </c>
      <c r="D370" s="95">
        <v>2193184</v>
      </c>
      <c r="E370" s="95"/>
      <c r="F370" s="95"/>
      <c r="G370" s="172">
        <f t="shared" si="93"/>
        <v>2193184</v>
      </c>
      <c r="H370" s="172"/>
      <c r="I370" s="95"/>
      <c r="J370" s="163"/>
      <c r="K370" s="164"/>
      <c r="L370" s="164"/>
      <c r="M370" s="172"/>
      <c r="N370" s="167"/>
      <c r="O370" s="164">
        <f>G370</f>
        <v>2193184</v>
      </c>
      <c r="P370" s="321"/>
      <c r="Q370" s="313">
        <f>O370</f>
        <v>2193184</v>
      </c>
    </row>
    <row r="371" spans="1:17" s="44" customFormat="1" ht="21" customHeight="1">
      <c r="A371" s="134"/>
      <c r="B371" s="36" t="s">
        <v>447</v>
      </c>
      <c r="C371" s="32" t="s">
        <v>27</v>
      </c>
      <c r="D371" s="95">
        <v>800032</v>
      </c>
      <c r="E371" s="95"/>
      <c r="F371" s="95"/>
      <c r="G371" s="172">
        <f t="shared" si="93"/>
        <v>800032</v>
      </c>
      <c r="H371" s="172"/>
      <c r="I371" s="95"/>
      <c r="J371" s="163"/>
      <c r="K371" s="164"/>
      <c r="L371" s="164"/>
      <c r="M371" s="172"/>
      <c r="N371" s="167"/>
      <c r="O371" s="164">
        <f>G371</f>
        <v>800032</v>
      </c>
      <c r="P371" s="164"/>
      <c r="Q371" s="313">
        <f>O371</f>
        <v>800032</v>
      </c>
    </row>
    <row r="372" spans="1:17" s="44" customFormat="1" ht="18.75" customHeight="1">
      <c r="A372" s="120" t="s">
        <v>33</v>
      </c>
      <c r="B372" s="126"/>
      <c r="C372" s="329" t="s">
        <v>34</v>
      </c>
      <c r="D372" s="161">
        <f>SUM(D373:D373)</f>
        <v>87000</v>
      </c>
      <c r="E372" s="161">
        <f>SUM(E373:E373)</f>
        <v>0</v>
      </c>
      <c r="F372" s="161">
        <f>SUM(F373:F373)</f>
        <v>0</v>
      </c>
      <c r="G372" s="161">
        <f>SUM(G373:G373)</f>
        <v>87000</v>
      </c>
      <c r="H372" s="161">
        <f aca="true" t="shared" si="96" ref="H372:Q372">SUM(H373:H373)</f>
        <v>87000</v>
      </c>
      <c r="I372" s="161">
        <f t="shared" si="96"/>
        <v>0</v>
      </c>
      <c r="J372" s="161">
        <f t="shared" si="96"/>
        <v>0</v>
      </c>
      <c r="K372" s="161">
        <f t="shared" si="96"/>
        <v>87000</v>
      </c>
      <c r="L372" s="161">
        <f t="shared" si="96"/>
        <v>0</v>
      </c>
      <c r="M372" s="161">
        <f t="shared" si="96"/>
        <v>0</v>
      </c>
      <c r="N372" s="161">
        <f t="shared" si="96"/>
        <v>0</v>
      </c>
      <c r="O372" s="161">
        <f t="shared" si="96"/>
        <v>0</v>
      </c>
      <c r="P372" s="161">
        <f t="shared" si="96"/>
        <v>0</v>
      </c>
      <c r="Q372" s="162">
        <f t="shared" si="96"/>
        <v>0</v>
      </c>
    </row>
    <row r="373" spans="1:17" s="44" customFormat="1" ht="25.5" customHeight="1">
      <c r="A373" s="134"/>
      <c r="B373" s="36" t="s">
        <v>499</v>
      </c>
      <c r="C373" s="32" t="s">
        <v>5</v>
      </c>
      <c r="D373" s="95">
        <v>87000</v>
      </c>
      <c r="E373" s="95"/>
      <c r="F373" s="95"/>
      <c r="G373" s="167">
        <f>D373+E373-F373</f>
        <v>87000</v>
      </c>
      <c r="H373" s="95">
        <f>G373</f>
        <v>87000</v>
      </c>
      <c r="I373" s="95">
        <v>0</v>
      </c>
      <c r="J373" s="163"/>
      <c r="K373" s="164">
        <f>H373</f>
        <v>87000</v>
      </c>
      <c r="L373" s="164"/>
      <c r="M373" s="164"/>
      <c r="N373" s="167"/>
      <c r="O373" s="321"/>
      <c r="P373" s="321"/>
      <c r="Q373" s="262"/>
    </row>
    <row r="374" spans="1:17" s="44" customFormat="1" ht="22.5" customHeight="1">
      <c r="A374" s="123" t="s">
        <v>260</v>
      </c>
      <c r="B374" s="132"/>
      <c r="C374" s="55" t="s">
        <v>261</v>
      </c>
      <c r="D374" s="165">
        <f>D375+D378+D380+D382</f>
        <v>3813396</v>
      </c>
      <c r="E374" s="165">
        <f>E375+E378+E380+E382</f>
        <v>3295</v>
      </c>
      <c r="F374" s="165">
        <f>F375+F378+F380+F382</f>
        <v>0</v>
      </c>
      <c r="G374" s="165">
        <f>G375+G378+G380+G382</f>
        <v>3816691</v>
      </c>
      <c r="H374" s="165">
        <f aca="true" t="shared" si="97" ref="H374:Q374">H375+H378+H380+H382</f>
        <v>1831208</v>
      </c>
      <c r="I374" s="165">
        <f t="shared" si="97"/>
        <v>0</v>
      </c>
      <c r="J374" s="165">
        <f t="shared" si="97"/>
        <v>1831208</v>
      </c>
      <c r="K374" s="165">
        <f t="shared" si="97"/>
        <v>0</v>
      </c>
      <c r="L374" s="165">
        <f t="shared" si="97"/>
        <v>0</v>
      </c>
      <c r="M374" s="165">
        <f t="shared" si="97"/>
        <v>0</v>
      </c>
      <c r="N374" s="165">
        <f t="shared" si="97"/>
        <v>0</v>
      </c>
      <c r="O374" s="165">
        <f t="shared" si="97"/>
        <v>1985483</v>
      </c>
      <c r="P374" s="165">
        <f t="shared" si="97"/>
        <v>1626488</v>
      </c>
      <c r="Q374" s="166">
        <f t="shared" si="97"/>
        <v>358995</v>
      </c>
    </row>
    <row r="375" spans="1:17" s="44" customFormat="1" ht="18.75" customHeight="1">
      <c r="A375" s="125" t="s">
        <v>262</v>
      </c>
      <c r="B375" s="126"/>
      <c r="C375" s="329" t="s">
        <v>263</v>
      </c>
      <c r="D375" s="161">
        <f aca="true" t="shared" si="98" ref="D375:K375">SUM(D376:D377)</f>
        <v>358995</v>
      </c>
      <c r="E375" s="161">
        <f t="shared" si="98"/>
        <v>0</v>
      </c>
      <c r="F375" s="161">
        <f t="shared" si="98"/>
        <v>0</v>
      </c>
      <c r="G375" s="161">
        <f t="shared" si="98"/>
        <v>358995</v>
      </c>
      <c r="H375" s="161">
        <f t="shared" si="98"/>
        <v>0</v>
      </c>
      <c r="I375" s="161">
        <f t="shared" si="98"/>
        <v>0</v>
      </c>
      <c r="J375" s="161">
        <f t="shared" si="98"/>
        <v>0</v>
      </c>
      <c r="K375" s="161">
        <f t="shared" si="98"/>
        <v>0</v>
      </c>
      <c r="L375" s="161">
        <f aca="true" t="shared" si="99" ref="L375:Q375">SUM(L376:L377)</f>
        <v>0</v>
      </c>
      <c r="M375" s="161">
        <f t="shared" si="99"/>
        <v>0</v>
      </c>
      <c r="N375" s="161">
        <f t="shared" si="99"/>
        <v>0</v>
      </c>
      <c r="O375" s="161">
        <f t="shared" si="99"/>
        <v>358995</v>
      </c>
      <c r="P375" s="161">
        <f t="shared" si="99"/>
        <v>0</v>
      </c>
      <c r="Q375" s="162">
        <f t="shared" si="99"/>
        <v>358995</v>
      </c>
    </row>
    <row r="376" spans="1:17" s="44" customFormat="1" ht="19.5" customHeight="1">
      <c r="A376" s="128"/>
      <c r="B376" s="36" t="s">
        <v>343</v>
      </c>
      <c r="C376" s="32" t="s">
        <v>27</v>
      </c>
      <c r="D376" s="95">
        <v>287196</v>
      </c>
      <c r="E376" s="95"/>
      <c r="F376" s="95"/>
      <c r="G376" s="167">
        <f>D376+E376-F376</f>
        <v>287196</v>
      </c>
      <c r="H376" s="95"/>
      <c r="I376" s="95">
        <v>0</v>
      </c>
      <c r="J376" s="163"/>
      <c r="K376" s="175">
        <v>0</v>
      </c>
      <c r="L376" s="175"/>
      <c r="M376" s="175"/>
      <c r="N376" s="167"/>
      <c r="O376" s="164">
        <f>G376</f>
        <v>287196</v>
      </c>
      <c r="P376" s="164"/>
      <c r="Q376" s="313">
        <f>O376</f>
        <v>287196</v>
      </c>
    </row>
    <row r="377" spans="1:17" s="44" customFormat="1" ht="18.75" customHeight="1">
      <c r="A377" s="128"/>
      <c r="B377" s="36" t="s">
        <v>447</v>
      </c>
      <c r="C377" s="32" t="s">
        <v>27</v>
      </c>
      <c r="D377" s="95">
        <v>71799</v>
      </c>
      <c r="E377" s="95"/>
      <c r="F377" s="95"/>
      <c r="G377" s="167">
        <f>D377+E377-F377</f>
        <v>71799</v>
      </c>
      <c r="H377" s="95"/>
      <c r="I377" s="95">
        <v>0</v>
      </c>
      <c r="J377" s="163"/>
      <c r="K377" s="175">
        <v>0</v>
      </c>
      <c r="L377" s="175"/>
      <c r="M377" s="175"/>
      <c r="N377" s="167"/>
      <c r="O377" s="164">
        <f>G377</f>
        <v>71799</v>
      </c>
      <c r="P377" s="164"/>
      <c r="Q377" s="313">
        <f>O377</f>
        <v>71799</v>
      </c>
    </row>
    <row r="378" spans="1:17" s="43" customFormat="1" ht="20.25" customHeight="1">
      <c r="A378" s="125" t="s">
        <v>351</v>
      </c>
      <c r="B378" s="137"/>
      <c r="C378" s="79" t="s">
        <v>352</v>
      </c>
      <c r="D378" s="161">
        <f aca="true" t="shared" si="100" ref="D378:K378">SUM(D379:D379)</f>
        <v>500</v>
      </c>
      <c r="E378" s="161">
        <f t="shared" si="100"/>
        <v>0</v>
      </c>
      <c r="F378" s="161">
        <f t="shared" si="100"/>
        <v>0</v>
      </c>
      <c r="G378" s="161">
        <f t="shared" si="100"/>
        <v>500</v>
      </c>
      <c r="H378" s="161">
        <f t="shared" si="100"/>
        <v>500</v>
      </c>
      <c r="I378" s="161">
        <f t="shared" si="100"/>
        <v>0</v>
      </c>
      <c r="J378" s="161">
        <f t="shared" si="100"/>
        <v>500</v>
      </c>
      <c r="K378" s="161">
        <f t="shared" si="100"/>
        <v>0</v>
      </c>
      <c r="L378" s="161">
        <f aca="true" t="shared" si="101" ref="L378:Q378">SUM(L379:L379)</f>
        <v>0</v>
      </c>
      <c r="M378" s="161">
        <f t="shared" si="101"/>
        <v>0</v>
      </c>
      <c r="N378" s="161">
        <f t="shared" si="101"/>
        <v>0</v>
      </c>
      <c r="O378" s="161">
        <f t="shared" si="101"/>
        <v>0</v>
      </c>
      <c r="P378" s="161">
        <f t="shared" si="101"/>
        <v>0</v>
      </c>
      <c r="Q378" s="162">
        <f t="shared" si="101"/>
        <v>0</v>
      </c>
    </row>
    <row r="379" spans="1:17" s="44" customFormat="1" ht="20.25" customHeight="1">
      <c r="A379" s="127"/>
      <c r="B379" s="38" t="s">
        <v>64</v>
      </c>
      <c r="C379" s="32" t="s">
        <v>65</v>
      </c>
      <c r="D379" s="95">
        <v>500</v>
      </c>
      <c r="E379" s="95"/>
      <c r="F379" s="95"/>
      <c r="G379" s="167">
        <f>D379+E379-F379</f>
        <v>500</v>
      </c>
      <c r="H379" s="172">
        <f>G379</f>
        <v>500</v>
      </c>
      <c r="I379" s="95"/>
      <c r="J379" s="95">
        <f>H379</f>
        <v>500</v>
      </c>
      <c r="K379" s="164"/>
      <c r="L379" s="164"/>
      <c r="M379" s="164"/>
      <c r="N379" s="167"/>
      <c r="O379" s="321"/>
      <c r="P379" s="321"/>
      <c r="Q379" s="262"/>
    </row>
    <row r="380" spans="1:17" s="44" customFormat="1" ht="26.25" customHeight="1">
      <c r="A380" s="120" t="s">
        <v>266</v>
      </c>
      <c r="B380" s="136"/>
      <c r="C380" s="79" t="s">
        <v>880</v>
      </c>
      <c r="D380" s="161">
        <f aca="true" t="shared" si="102" ref="D380:Q380">D381</f>
        <v>1743167</v>
      </c>
      <c r="E380" s="161">
        <f t="shared" si="102"/>
        <v>3295</v>
      </c>
      <c r="F380" s="161">
        <f t="shared" si="102"/>
        <v>0</v>
      </c>
      <c r="G380" s="161">
        <f t="shared" si="102"/>
        <v>1746462</v>
      </c>
      <c r="H380" s="161">
        <f t="shared" si="102"/>
        <v>1746462</v>
      </c>
      <c r="I380" s="161">
        <f t="shared" si="102"/>
        <v>0</v>
      </c>
      <c r="J380" s="161">
        <f t="shared" si="102"/>
        <v>1746462</v>
      </c>
      <c r="K380" s="161">
        <f t="shared" si="102"/>
        <v>0</v>
      </c>
      <c r="L380" s="161">
        <f t="shared" si="102"/>
        <v>0</v>
      </c>
      <c r="M380" s="161">
        <f t="shared" si="102"/>
        <v>0</v>
      </c>
      <c r="N380" s="161">
        <f t="shared" si="102"/>
        <v>0</v>
      </c>
      <c r="O380" s="161">
        <f t="shared" si="102"/>
        <v>0</v>
      </c>
      <c r="P380" s="161">
        <f t="shared" si="102"/>
        <v>0</v>
      </c>
      <c r="Q380" s="162">
        <f t="shared" si="102"/>
        <v>0</v>
      </c>
    </row>
    <row r="381" spans="1:17" s="44" customFormat="1" ht="22.5" customHeight="1">
      <c r="A381" s="122"/>
      <c r="B381" s="38" t="s">
        <v>267</v>
      </c>
      <c r="C381" s="32" t="s">
        <v>145</v>
      </c>
      <c r="D381" s="95">
        <v>1743167</v>
      </c>
      <c r="E381" s="95">
        <v>3295</v>
      </c>
      <c r="F381" s="95"/>
      <c r="G381" s="167">
        <f>D381+E381-F381</f>
        <v>1746462</v>
      </c>
      <c r="H381" s="95">
        <f>G381</f>
        <v>1746462</v>
      </c>
      <c r="I381" s="95"/>
      <c r="J381" s="163">
        <f>H381</f>
        <v>1746462</v>
      </c>
      <c r="K381" s="164">
        <v>0</v>
      </c>
      <c r="L381" s="164"/>
      <c r="M381" s="164"/>
      <c r="N381" s="167"/>
      <c r="O381" s="321"/>
      <c r="P381" s="321"/>
      <c r="Q381" s="262"/>
    </row>
    <row r="382" spans="1:17" s="44" customFormat="1" ht="19.5" customHeight="1">
      <c r="A382" s="267" t="s">
        <v>1012</v>
      </c>
      <c r="B382" s="274"/>
      <c r="C382" s="371" t="s">
        <v>137</v>
      </c>
      <c r="D382" s="261">
        <f>SUM(D383:D384)</f>
        <v>1710734</v>
      </c>
      <c r="E382" s="261">
        <f>SUM(E383:E384)</f>
        <v>0</v>
      </c>
      <c r="F382" s="261">
        <f>SUM(F383:F384)</f>
        <v>0</v>
      </c>
      <c r="G382" s="261">
        <f>SUM(G383:G384)</f>
        <v>1710734</v>
      </c>
      <c r="H382" s="261">
        <f>SUM(H383:H384)</f>
        <v>84246</v>
      </c>
      <c r="I382" s="261">
        <f aca="true" t="shared" si="103" ref="I382:Q382">SUM(I383:I384)</f>
        <v>0</v>
      </c>
      <c r="J382" s="261">
        <f t="shared" si="103"/>
        <v>84246</v>
      </c>
      <c r="K382" s="261">
        <f t="shared" si="103"/>
        <v>0</v>
      </c>
      <c r="L382" s="261">
        <f t="shared" si="103"/>
        <v>0</v>
      </c>
      <c r="M382" s="261">
        <f t="shared" si="103"/>
        <v>0</v>
      </c>
      <c r="N382" s="261">
        <f t="shared" si="103"/>
        <v>0</v>
      </c>
      <c r="O382" s="261">
        <f t="shared" si="103"/>
        <v>1626488</v>
      </c>
      <c r="P382" s="261">
        <f t="shared" si="103"/>
        <v>1626488</v>
      </c>
      <c r="Q382" s="310">
        <f t="shared" si="103"/>
        <v>0</v>
      </c>
    </row>
    <row r="383" spans="1:17" s="44" customFormat="1" ht="21.75" customHeight="1">
      <c r="A383" s="122"/>
      <c r="B383" s="36" t="s">
        <v>35</v>
      </c>
      <c r="C383" s="32" t="s">
        <v>36</v>
      </c>
      <c r="D383" s="95">
        <v>84246</v>
      </c>
      <c r="E383" s="95"/>
      <c r="F383" s="95"/>
      <c r="G383" s="167">
        <f>D383+E383-F383</f>
        <v>84246</v>
      </c>
      <c r="H383" s="95">
        <f>G383</f>
        <v>84246</v>
      </c>
      <c r="I383" s="95"/>
      <c r="J383" s="163">
        <f>H383</f>
        <v>84246</v>
      </c>
      <c r="K383" s="164"/>
      <c r="L383" s="164"/>
      <c r="M383" s="164"/>
      <c r="N383" s="167"/>
      <c r="O383" s="164"/>
      <c r="P383" s="164"/>
      <c r="Q383" s="313"/>
    </row>
    <row r="384" spans="1:17" s="44" customFormat="1" ht="21" customHeight="1">
      <c r="A384" s="122"/>
      <c r="B384" s="38" t="s">
        <v>91</v>
      </c>
      <c r="C384" s="32" t="s">
        <v>27</v>
      </c>
      <c r="D384" s="95">
        <v>1626488</v>
      </c>
      <c r="E384" s="95"/>
      <c r="F384" s="95"/>
      <c r="G384" s="167">
        <f>D384+E384-F384</f>
        <v>1626488</v>
      </c>
      <c r="H384" s="95"/>
      <c r="I384" s="95"/>
      <c r="J384" s="163"/>
      <c r="K384" s="164"/>
      <c r="L384" s="164"/>
      <c r="M384" s="164"/>
      <c r="N384" s="167"/>
      <c r="O384" s="164">
        <f>G384</f>
        <v>1626488</v>
      </c>
      <c r="P384" s="164">
        <f>O384</f>
        <v>1626488</v>
      </c>
      <c r="Q384" s="313"/>
    </row>
    <row r="385" spans="1:17" s="44" customFormat="1" ht="17.25" customHeight="1">
      <c r="A385" s="123" t="s">
        <v>166</v>
      </c>
      <c r="B385" s="138"/>
      <c r="C385" s="55" t="s">
        <v>173</v>
      </c>
      <c r="D385" s="165">
        <f>D386+D405+D427+D429+D436+D451+D470+D478</f>
        <v>4308487</v>
      </c>
      <c r="E385" s="165">
        <f aca="true" t="shared" si="104" ref="E385:Q385">E386+E405+E427+E429+E436+E451+E470+E478</f>
        <v>47275</v>
      </c>
      <c r="F385" s="165">
        <f t="shared" si="104"/>
        <v>30712</v>
      </c>
      <c r="G385" s="165">
        <f t="shared" si="104"/>
        <v>4325050</v>
      </c>
      <c r="H385" s="165">
        <f t="shared" si="104"/>
        <v>4325050</v>
      </c>
      <c r="I385" s="165">
        <f t="shared" si="104"/>
        <v>2352895</v>
      </c>
      <c r="J385" s="165">
        <f t="shared" si="104"/>
        <v>859094</v>
      </c>
      <c r="K385" s="165">
        <f t="shared" si="104"/>
        <v>57397</v>
      </c>
      <c r="L385" s="165">
        <f t="shared" si="104"/>
        <v>1055664</v>
      </c>
      <c r="M385" s="165">
        <f t="shared" si="104"/>
        <v>0</v>
      </c>
      <c r="N385" s="165">
        <f t="shared" si="104"/>
        <v>0</v>
      </c>
      <c r="O385" s="165">
        <f t="shared" si="104"/>
        <v>0</v>
      </c>
      <c r="P385" s="165">
        <f t="shared" si="104"/>
        <v>0</v>
      </c>
      <c r="Q385" s="166">
        <f t="shared" si="104"/>
        <v>0</v>
      </c>
    </row>
    <row r="386" spans="1:17" s="44" customFormat="1" ht="19.5" customHeight="1">
      <c r="A386" s="125" t="s">
        <v>168</v>
      </c>
      <c r="B386" s="137"/>
      <c r="C386" s="79" t="s">
        <v>397</v>
      </c>
      <c r="D386" s="161">
        <f>SUM(D387:D404)</f>
        <v>1287019</v>
      </c>
      <c r="E386" s="161">
        <f>SUM(E387:E404)</f>
        <v>1800</v>
      </c>
      <c r="F386" s="161">
        <f>SUM(F387:F404)</f>
        <v>12901</v>
      </c>
      <c r="G386" s="161">
        <f>SUM(G387:G404)</f>
        <v>1275918</v>
      </c>
      <c r="H386" s="161">
        <f aca="true" t="shared" si="105" ref="H386:Q386">SUM(H387:H404)</f>
        <v>1275918</v>
      </c>
      <c r="I386" s="161">
        <f t="shared" si="105"/>
        <v>753552</v>
      </c>
      <c r="J386" s="161">
        <f t="shared" si="105"/>
        <v>392911</v>
      </c>
      <c r="K386" s="161">
        <f t="shared" si="105"/>
        <v>0</v>
      </c>
      <c r="L386" s="161">
        <f t="shared" si="105"/>
        <v>129455</v>
      </c>
      <c r="M386" s="161">
        <f t="shared" si="105"/>
        <v>0</v>
      </c>
      <c r="N386" s="161">
        <f t="shared" si="105"/>
        <v>0</v>
      </c>
      <c r="O386" s="161">
        <f t="shared" si="105"/>
        <v>0</v>
      </c>
      <c r="P386" s="161">
        <f t="shared" si="105"/>
        <v>0</v>
      </c>
      <c r="Q386" s="162">
        <f t="shared" si="105"/>
        <v>0</v>
      </c>
    </row>
    <row r="387" spans="1:17" s="44" customFormat="1" ht="15.75" customHeight="1">
      <c r="A387" s="128"/>
      <c r="B387" s="38" t="s">
        <v>277</v>
      </c>
      <c r="C387" s="33" t="s">
        <v>278</v>
      </c>
      <c r="D387" s="95">
        <v>129755</v>
      </c>
      <c r="E387" s="95"/>
      <c r="F387" s="95">
        <v>300</v>
      </c>
      <c r="G387" s="167">
        <f>D387+E387-F387</f>
        <v>129455</v>
      </c>
      <c r="H387" s="95">
        <f>G387</f>
        <v>129455</v>
      </c>
      <c r="I387" s="95">
        <v>0</v>
      </c>
      <c r="J387" s="163"/>
      <c r="K387" s="164">
        <v>0</v>
      </c>
      <c r="L387" s="164">
        <f>H387</f>
        <v>129455</v>
      </c>
      <c r="M387" s="164"/>
      <c r="N387" s="167"/>
      <c r="O387" s="321"/>
      <c r="P387" s="321"/>
      <c r="Q387" s="262"/>
    </row>
    <row r="388" spans="1:17" s="44" customFormat="1" ht="15.75" customHeight="1">
      <c r="A388" s="128"/>
      <c r="B388" s="38" t="s">
        <v>56</v>
      </c>
      <c r="C388" s="32" t="s">
        <v>57</v>
      </c>
      <c r="D388" s="95">
        <v>599758</v>
      </c>
      <c r="E388" s="95">
        <v>1500</v>
      </c>
      <c r="F388" s="95"/>
      <c r="G388" s="167">
        <f aca="true" t="shared" si="106" ref="G388:G404">D388+E388-F388</f>
        <v>601258</v>
      </c>
      <c r="H388" s="95">
        <f aca="true" t="shared" si="107" ref="H388:H404">G388</f>
        <v>601258</v>
      </c>
      <c r="I388" s="95">
        <f>H388</f>
        <v>601258</v>
      </c>
      <c r="J388" s="163"/>
      <c r="K388" s="164">
        <v>0</v>
      </c>
      <c r="L388" s="164"/>
      <c r="M388" s="164"/>
      <c r="N388" s="167"/>
      <c r="O388" s="321"/>
      <c r="P388" s="321"/>
      <c r="Q388" s="262"/>
    </row>
    <row r="389" spans="1:17" s="44" customFormat="1" ht="15" customHeight="1">
      <c r="A389" s="128"/>
      <c r="B389" s="38" t="s">
        <v>60</v>
      </c>
      <c r="C389" s="32" t="s">
        <v>388</v>
      </c>
      <c r="D389" s="95">
        <v>38981</v>
      </c>
      <c r="E389" s="95"/>
      <c r="F389" s="95"/>
      <c r="G389" s="167">
        <f t="shared" si="106"/>
        <v>38981</v>
      </c>
      <c r="H389" s="95">
        <f t="shared" si="107"/>
        <v>38981</v>
      </c>
      <c r="I389" s="95">
        <f>H389</f>
        <v>38981</v>
      </c>
      <c r="J389" s="163"/>
      <c r="K389" s="164">
        <v>0</v>
      </c>
      <c r="L389" s="164"/>
      <c r="M389" s="164"/>
      <c r="N389" s="167"/>
      <c r="O389" s="321"/>
      <c r="P389" s="321"/>
      <c r="Q389" s="262"/>
    </row>
    <row r="390" spans="1:17" s="44" customFormat="1" ht="15" customHeight="1">
      <c r="A390" s="128"/>
      <c r="B390" s="131" t="s">
        <v>114</v>
      </c>
      <c r="C390" s="32" t="s">
        <v>708</v>
      </c>
      <c r="D390" s="95">
        <v>97664</v>
      </c>
      <c r="E390" s="95"/>
      <c r="F390" s="95"/>
      <c r="G390" s="167">
        <f t="shared" si="106"/>
        <v>97664</v>
      </c>
      <c r="H390" s="95">
        <f t="shared" si="107"/>
        <v>97664</v>
      </c>
      <c r="I390" s="95">
        <f>H390</f>
        <v>97664</v>
      </c>
      <c r="J390" s="163"/>
      <c r="K390" s="164">
        <v>0</v>
      </c>
      <c r="L390" s="164"/>
      <c r="M390" s="164"/>
      <c r="N390" s="167"/>
      <c r="O390" s="321"/>
      <c r="P390" s="321"/>
      <c r="Q390" s="262"/>
    </row>
    <row r="391" spans="1:17" s="44" customFormat="1" ht="13.5" customHeight="1">
      <c r="A391" s="128"/>
      <c r="B391" s="131" t="s">
        <v>62</v>
      </c>
      <c r="C391" s="32" t="s">
        <v>15</v>
      </c>
      <c r="D391" s="95">
        <v>15649</v>
      </c>
      <c r="E391" s="95"/>
      <c r="F391" s="95"/>
      <c r="G391" s="167">
        <f t="shared" si="106"/>
        <v>15649</v>
      </c>
      <c r="H391" s="95">
        <f t="shared" si="107"/>
        <v>15649</v>
      </c>
      <c r="I391" s="95">
        <f>H391</f>
        <v>15649</v>
      </c>
      <c r="J391" s="163"/>
      <c r="K391" s="164">
        <v>0</v>
      </c>
      <c r="L391" s="164"/>
      <c r="M391" s="164"/>
      <c r="N391" s="167"/>
      <c r="O391" s="321"/>
      <c r="P391" s="321"/>
      <c r="Q391" s="262"/>
    </row>
    <row r="392" spans="1:17" s="44" customFormat="1" ht="14.25" customHeight="1">
      <c r="A392" s="128"/>
      <c r="B392" s="38" t="s">
        <v>64</v>
      </c>
      <c r="C392" s="33" t="s">
        <v>195</v>
      </c>
      <c r="D392" s="95">
        <v>86118</v>
      </c>
      <c r="E392" s="95"/>
      <c r="F392" s="95">
        <v>12601</v>
      </c>
      <c r="G392" s="167">
        <f t="shared" si="106"/>
        <v>73517</v>
      </c>
      <c r="H392" s="95">
        <f t="shared" si="107"/>
        <v>73517</v>
      </c>
      <c r="I392" s="95">
        <v>0</v>
      </c>
      <c r="J392" s="163">
        <f>H392</f>
        <v>73517</v>
      </c>
      <c r="K392" s="164">
        <v>0</v>
      </c>
      <c r="L392" s="164"/>
      <c r="M392" s="164"/>
      <c r="N392" s="167"/>
      <c r="O392" s="321"/>
      <c r="P392" s="321"/>
      <c r="Q392" s="262"/>
    </row>
    <row r="393" spans="1:17" s="44" customFormat="1" ht="16.5" customHeight="1">
      <c r="A393" s="128"/>
      <c r="B393" s="38" t="s">
        <v>156</v>
      </c>
      <c r="C393" s="33" t="s">
        <v>279</v>
      </c>
      <c r="D393" s="95">
        <v>156978</v>
      </c>
      <c r="E393" s="95"/>
      <c r="F393" s="95"/>
      <c r="G393" s="167">
        <f t="shared" si="106"/>
        <v>156978</v>
      </c>
      <c r="H393" s="95">
        <f t="shared" si="107"/>
        <v>156978</v>
      </c>
      <c r="I393" s="95">
        <v>0</v>
      </c>
      <c r="J393" s="163">
        <f aca="true" t="shared" si="108" ref="J393:J404">H393</f>
        <v>156978</v>
      </c>
      <c r="K393" s="164">
        <v>0</v>
      </c>
      <c r="L393" s="164"/>
      <c r="M393" s="164"/>
      <c r="N393" s="167"/>
      <c r="O393" s="321"/>
      <c r="P393" s="321"/>
      <c r="Q393" s="262"/>
    </row>
    <row r="394" spans="1:17" s="44" customFormat="1" ht="15.75" customHeight="1">
      <c r="A394" s="128"/>
      <c r="B394" s="38" t="s">
        <v>282</v>
      </c>
      <c r="C394" s="33" t="s">
        <v>284</v>
      </c>
      <c r="D394" s="95">
        <v>7200</v>
      </c>
      <c r="E394" s="95"/>
      <c r="F394" s="95"/>
      <c r="G394" s="167">
        <f t="shared" si="106"/>
        <v>7200</v>
      </c>
      <c r="H394" s="95">
        <f t="shared" si="107"/>
        <v>7200</v>
      </c>
      <c r="I394" s="95">
        <v>0</v>
      </c>
      <c r="J394" s="163">
        <f t="shared" si="108"/>
        <v>7200</v>
      </c>
      <c r="K394" s="164">
        <v>0</v>
      </c>
      <c r="L394" s="164"/>
      <c r="M394" s="164"/>
      <c r="N394" s="167"/>
      <c r="O394" s="321"/>
      <c r="P394" s="321"/>
      <c r="Q394" s="262"/>
    </row>
    <row r="395" spans="1:17" s="44" customFormat="1" ht="16.5" customHeight="1">
      <c r="A395" s="128"/>
      <c r="B395" s="38" t="s">
        <v>66</v>
      </c>
      <c r="C395" s="33" t="s">
        <v>159</v>
      </c>
      <c r="D395" s="95">
        <v>90000</v>
      </c>
      <c r="E395" s="95"/>
      <c r="F395" s="95"/>
      <c r="G395" s="167">
        <f t="shared" si="106"/>
        <v>90000</v>
      </c>
      <c r="H395" s="95">
        <f t="shared" si="107"/>
        <v>90000</v>
      </c>
      <c r="I395" s="95">
        <v>0</v>
      </c>
      <c r="J395" s="163">
        <f t="shared" si="108"/>
        <v>90000</v>
      </c>
      <c r="K395" s="164">
        <v>0</v>
      </c>
      <c r="L395" s="164"/>
      <c r="M395" s="164"/>
      <c r="N395" s="167"/>
      <c r="O395" s="321"/>
      <c r="P395" s="321"/>
      <c r="Q395" s="262"/>
    </row>
    <row r="396" spans="1:17" s="44" customFormat="1" ht="16.5" customHeight="1">
      <c r="A396" s="128"/>
      <c r="B396" s="38" t="s">
        <v>141</v>
      </c>
      <c r="C396" s="33" t="s">
        <v>147</v>
      </c>
      <c r="D396" s="95">
        <v>1490</v>
      </c>
      <c r="E396" s="95"/>
      <c r="F396" s="95"/>
      <c r="G396" s="167">
        <f t="shared" si="106"/>
        <v>1490</v>
      </c>
      <c r="H396" s="95">
        <f t="shared" si="107"/>
        <v>1490</v>
      </c>
      <c r="I396" s="95">
        <v>0</v>
      </c>
      <c r="J396" s="163">
        <f t="shared" si="108"/>
        <v>1490</v>
      </c>
      <c r="K396" s="164"/>
      <c r="L396" s="164"/>
      <c r="M396" s="164"/>
      <c r="N396" s="167"/>
      <c r="O396" s="321"/>
      <c r="P396" s="321"/>
      <c r="Q396" s="262"/>
    </row>
    <row r="397" spans="1:17" s="44" customFormat="1" ht="16.5" customHeight="1">
      <c r="A397" s="128"/>
      <c r="B397" s="38" t="s">
        <v>69</v>
      </c>
      <c r="C397" s="33" t="s">
        <v>161</v>
      </c>
      <c r="D397" s="95">
        <v>25000</v>
      </c>
      <c r="E397" s="95">
        <v>300</v>
      </c>
      <c r="F397" s="95"/>
      <c r="G397" s="167">
        <f t="shared" si="106"/>
        <v>25300</v>
      </c>
      <c r="H397" s="95">
        <f t="shared" si="107"/>
        <v>25300</v>
      </c>
      <c r="I397" s="95">
        <v>0</v>
      </c>
      <c r="J397" s="163">
        <f t="shared" si="108"/>
        <v>25300</v>
      </c>
      <c r="K397" s="164">
        <v>0</v>
      </c>
      <c r="L397" s="164"/>
      <c r="M397" s="164"/>
      <c r="N397" s="167"/>
      <c r="O397" s="321"/>
      <c r="P397" s="321"/>
      <c r="Q397" s="262"/>
    </row>
    <row r="398" spans="1:17" s="44" customFormat="1" ht="16.5" customHeight="1">
      <c r="A398" s="128"/>
      <c r="B398" s="38" t="s">
        <v>295</v>
      </c>
      <c r="C398" s="32" t="s">
        <v>299</v>
      </c>
      <c r="D398" s="95">
        <v>3600</v>
      </c>
      <c r="E398" s="95"/>
      <c r="F398" s="95"/>
      <c r="G398" s="167">
        <f t="shared" si="106"/>
        <v>3600</v>
      </c>
      <c r="H398" s="95">
        <f t="shared" si="107"/>
        <v>3600</v>
      </c>
      <c r="I398" s="95">
        <v>0</v>
      </c>
      <c r="J398" s="163">
        <f t="shared" si="108"/>
        <v>3600</v>
      </c>
      <c r="K398" s="164"/>
      <c r="L398" s="164"/>
      <c r="M398" s="164"/>
      <c r="N398" s="167"/>
      <c r="O398" s="321"/>
      <c r="P398" s="321"/>
      <c r="Q398" s="262"/>
    </row>
    <row r="399" spans="1:17" s="44" customFormat="1" ht="16.5" customHeight="1">
      <c r="A399" s="128"/>
      <c r="B399" s="38" t="s">
        <v>71</v>
      </c>
      <c r="C399" s="33" t="s">
        <v>72</v>
      </c>
      <c r="D399" s="95">
        <v>3600</v>
      </c>
      <c r="E399" s="95"/>
      <c r="F399" s="95"/>
      <c r="G399" s="167">
        <f t="shared" si="106"/>
        <v>3600</v>
      </c>
      <c r="H399" s="95">
        <f t="shared" si="107"/>
        <v>3600</v>
      </c>
      <c r="I399" s="95">
        <v>0</v>
      </c>
      <c r="J399" s="163">
        <f t="shared" si="108"/>
        <v>3600</v>
      </c>
      <c r="K399" s="164">
        <v>0</v>
      </c>
      <c r="L399" s="164"/>
      <c r="M399" s="164"/>
      <c r="N399" s="167"/>
      <c r="O399" s="321"/>
      <c r="P399" s="321"/>
      <c r="Q399" s="262"/>
    </row>
    <row r="400" spans="1:17" s="44" customFormat="1" ht="16.5" customHeight="1">
      <c r="A400" s="128"/>
      <c r="B400" s="38" t="s">
        <v>73</v>
      </c>
      <c r="C400" s="33" t="s">
        <v>74</v>
      </c>
      <c r="D400" s="95">
        <v>1392</v>
      </c>
      <c r="E400" s="95"/>
      <c r="F400" s="95"/>
      <c r="G400" s="167">
        <f t="shared" si="106"/>
        <v>1392</v>
      </c>
      <c r="H400" s="95">
        <f t="shared" si="107"/>
        <v>1392</v>
      </c>
      <c r="I400" s="95">
        <v>0</v>
      </c>
      <c r="J400" s="163">
        <f t="shared" si="108"/>
        <v>1392</v>
      </c>
      <c r="K400" s="164">
        <v>0</v>
      </c>
      <c r="L400" s="164"/>
      <c r="M400" s="164"/>
      <c r="N400" s="167"/>
      <c r="O400" s="321"/>
      <c r="P400" s="321"/>
      <c r="Q400" s="262"/>
    </row>
    <row r="401" spans="1:17" s="44" customFormat="1" ht="15" customHeight="1">
      <c r="A401" s="128"/>
      <c r="B401" s="38" t="s">
        <v>75</v>
      </c>
      <c r="C401" s="33" t="s">
        <v>76</v>
      </c>
      <c r="D401" s="95">
        <v>24834</v>
      </c>
      <c r="E401" s="95"/>
      <c r="F401" s="95"/>
      <c r="G401" s="167">
        <f t="shared" si="106"/>
        <v>24834</v>
      </c>
      <c r="H401" s="95">
        <f t="shared" si="107"/>
        <v>24834</v>
      </c>
      <c r="I401" s="95">
        <v>0</v>
      </c>
      <c r="J401" s="163">
        <f t="shared" si="108"/>
        <v>24834</v>
      </c>
      <c r="K401" s="164">
        <v>0</v>
      </c>
      <c r="L401" s="164"/>
      <c r="M401" s="164"/>
      <c r="N401" s="167"/>
      <c r="O401" s="321"/>
      <c r="P401" s="321"/>
      <c r="Q401" s="262"/>
    </row>
    <row r="402" spans="1:17" s="44" customFormat="1" ht="15" customHeight="1">
      <c r="A402" s="128"/>
      <c r="B402" s="38" t="s">
        <v>296</v>
      </c>
      <c r="C402" s="32" t="s">
        <v>663</v>
      </c>
      <c r="D402" s="95">
        <v>3000</v>
      </c>
      <c r="E402" s="95"/>
      <c r="F402" s="95"/>
      <c r="G402" s="167">
        <f t="shared" si="106"/>
        <v>3000</v>
      </c>
      <c r="H402" s="95">
        <f t="shared" si="107"/>
        <v>3000</v>
      </c>
      <c r="I402" s="95">
        <v>0</v>
      </c>
      <c r="J402" s="163">
        <f t="shared" si="108"/>
        <v>3000</v>
      </c>
      <c r="K402" s="164"/>
      <c r="L402" s="164"/>
      <c r="M402" s="164"/>
      <c r="N402" s="167"/>
      <c r="O402" s="321"/>
      <c r="P402" s="321"/>
      <c r="Q402" s="262"/>
    </row>
    <row r="403" spans="1:17" s="44" customFormat="1" ht="15" customHeight="1">
      <c r="A403" s="128"/>
      <c r="B403" s="38" t="s">
        <v>297</v>
      </c>
      <c r="C403" s="32" t="s">
        <v>306</v>
      </c>
      <c r="D403" s="95">
        <v>500</v>
      </c>
      <c r="E403" s="95"/>
      <c r="F403" s="95"/>
      <c r="G403" s="167">
        <f t="shared" si="106"/>
        <v>500</v>
      </c>
      <c r="H403" s="95">
        <f t="shared" si="107"/>
        <v>500</v>
      </c>
      <c r="I403" s="95">
        <v>0</v>
      </c>
      <c r="J403" s="163">
        <f t="shared" si="108"/>
        <v>500</v>
      </c>
      <c r="K403" s="164"/>
      <c r="L403" s="164"/>
      <c r="M403" s="164"/>
      <c r="N403" s="167"/>
      <c r="O403" s="321"/>
      <c r="P403" s="321"/>
      <c r="Q403" s="262"/>
    </row>
    <row r="404" spans="1:17" s="44" customFormat="1" ht="15" customHeight="1">
      <c r="A404" s="128"/>
      <c r="B404" s="38" t="s">
        <v>298</v>
      </c>
      <c r="C404" s="32" t="s">
        <v>307</v>
      </c>
      <c r="D404" s="95">
        <v>1500</v>
      </c>
      <c r="E404" s="95"/>
      <c r="F404" s="95"/>
      <c r="G404" s="167">
        <f t="shared" si="106"/>
        <v>1500</v>
      </c>
      <c r="H404" s="95">
        <f t="shared" si="107"/>
        <v>1500</v>
      </c>
      <c r="I404" s="95">
        <v>0</v>
      </c>
      <c r="J404" s="163">
        <f t="shared" si="108"/>
        <v>1500</v>
      </c>
      <c r="K404" s="164"/>
      <c r="L404" s="164"/>
      <c r="M404" s="164"/>
      <c r="N404" s="167"/>
      <c r="O404" s="321"/>
      <c r="P404" s="321"/>
      <c r="Q404" s="262"/>
    </row>
    <row r="405" spans="1:17" s="44" customFormat="1" ht="15.75" customHeight="1">
      <c r="A405" s="125" t="s">
        <v>169</v>
      </c>
      <c r="B405" s="137"/>
      <c r="C405" s="79" t="s">
        <v>281</v>
      </c>
      <c r="D405" s="161">
        <f>SUM(D406:D426)</f>
        <v>1054450</v>
      </c>
      <c r="E405" s="161">
        <f>SUM(E406:E426)</f>
        <v>24664</v>
      </c>
      <c r="F405" s="161">
        <f>SUM(F406:F426)</f>
        <v>0</v>
      </c>
      <c r="G405" s="161">
        <f>SUM(G406:G426)</f>
        <v>1079114</v>
      </c>
      <c r="H405" s="161">
        <f aca="true" t="shared" si="109" ref="H405:Q405">SUM(H406:H426)</f>
        <v>1079114</v>
      </c>
      <c r="I405" s="161">
        <f t="shared" si="109"/>
        <v>727767</v>
      </c>
      <c r="J405" s="161">
        <f t="shared" si="109"/>
        <v>330779</v>
      </c>
      <c r="K405" s="161">
        <f t="shared" si="109"/>
        <v>20568</v>
      </c>
      <c r="L405" s="161">
        <f t="shared" si="109"/>
        <v>0</v>
      </c>
      <c r="M405" s="161">
        <f t="shared" si="109"/>
        <v>0</v>
      </c>
      <c r="N405" s="161">
        <f t="shared" si="109"/>
        <v>0</v>
      </c>
      <c r="O405" s="161">
        <f t="shared" si="109"/>
        <v>0</v>
      </c>
      <c r="P405" s="161">
        <f t="shared" si="109"/>
        <v>0</v>
      </c>
      <c r="Q405" s="162">
        <f t="shared" si="109"/>
        <v>0</v>
      </c>
    </row>
    <row r="406" spans="1:17" s="44" customFormat="1" ht="25.5" customHeight="1">
      <c r="A406" s="122"/>
      <c r="B406" s="38" t="s">
        <v>320</v>
      </c>
      <c r="C406" s="32" t="s">
        <v>667</v>
      </c>
      <c r="D406" s="95">
        <v>20568</v>
      </c>
      <c r="E406" s="95"/>
      <c r="F406" s="95"/>
      <c r="G406" s="167">
        <f>D406+E406-F406</f>
        <v>20568</v>
      </c>
      <c r="H406" s="95">
        <f>G406</f>
        <v>20568</v>
      </c>
      <c r="I406" s="95"/>
      <c r="J406" s="163"/>
      <c r="K406" s="164">
        <f>H406</f>
        <v>20568</v>
      </c>
      <c r="L406" s="164"/>
      <c r="M406" s="164"/>
      <c r="N406" s="167"/>
      <c r="O406" s="321"/>
      <c r="P406" s="321"/>
      <c r="Q406" s="262"/>
    </row>
    <row r="407" spans="1:17" s="44" customFormat="1" ht="19.5" customHeight="1">
      <c r="A407" s="122"/>
      <c r="B407" s="38" t="s">
        <v>56</v>
      </c>
      <c r="C407" s="32" t="s">
        <v>57</v>
      </c>
      <c r="D407" s="95">
        <v>578664</v>
      </c>
      <c r="E407" s="95"/>
      <c r="F407" s="95"/>
      <c r="G407" s="167">
        <f aca="true" t="shared" si="110" ref="G407:G426">D407+E407-F407</f>
        <v>578664</v>
      </c>
      <c r="H407" s="95">
        <f aca="true" t="shared" si="111" ref="H407:H426">G407</f>
        <v>578664</v>
      </c>
      <c r="I407" s="95">
        <f>H407</f>
        <v>578664</v>
      </c>
      <c r="J407" s="163"/>
      <c r="K407" s="164"/>
      <c r="L407" s="164"/>
      <c r="M407" s="164"/>
      <c r="N407" s="167"/>
      <c r="O407" s="321"/>
      <c r="P407" s="321"/>
      <c r="Q407" s="262"/>
    </row>
    <row r="408" spans="1:17" s="44" customFormat="1" ht="17.25" customHeight="1">
      <c r="A408" s="122"/>
      <c r="B408" s="38" t="s">
        <v>60</v>
      </c>
      <c r="C408" s="32" t="s">
        <v>388</v>
      </c>
      <c r="D408" s="95">
        <v>44615</v>
      </c>
      <c r="E408" s="95"/>
      <c r="F408" s="95"/>
      <c r="G408" s="167">
        <f t="shared" si="110"/>
        <v>44615</v>
      </c>
      <c r="H408" s="95">
        <f t="shared" si="111"/>
        <v>44615</v>
      </c>
      <c r="I408" s="95">
        <f>H408</f>
        <v>44615</v>
      </c>
      <c r="J408" s="163"/>
      <c r="K408" s="164">
        <v>0</v>
      </c>
      <c r="L408" s="164"/>
      <c r="M408" s="164"/>
      <c r="N408" s="167"/>
      <c r="O408" s="321"/>
      <c r="P408" s="321"/>
      <c r="Q408" s="262"/>
    </row>
    <row r="409" spans="1:17" s="44" customFormat="1" ht="18" customHeight="1">
      <c r="A409" s="122"/>
      <c r="B409" s="131" t="s">
        <v>114</v>
      </c>
      <c r="C409" s="32" t="s">
        <v>708</v>
      </c>
      <c r="D409" s="95">
        <v>90058</v>
      </c>
      <c r="E409" s="95"/>
      <c r="F409" s="95"/>
      <c r="G409" s="167">
        <f t="shared" si="110"/>
        <v>90058</v>
      </c>
      <c r="H409" s="95">
        <f t="shared" si="111"/>
        <v>90058</v>
      </c>
      <c r="I409" s="95">
        <f>H409</f>
        <v>90058</v>
      </c>
      <c r="J409" s="163"/>
      <c r="K409" s="164">
        <v>0</v>
      </c>
      <c r="L409" s="164"/>
      <c r="M409" s="164"/>
      <c r="N409" s="167"/>
      <c r="O409" s="321"/>
      <c r="P409" s="321"/>
      <c r="Q409" s="262"/>
    </row>
    <row r="410" spans="1:17" s="44" customFormat="1" ht="15.75" customHeight="1">
      <c r="A410" s="122"/>
      <c r="B410" s="38" t="s">
        <v>62</v>
      </c>
      <c r="C410" s="32" t="s">
        <v>15</v>
      </c>
      <c r="D410" s="95">
        <v>14430</v>
      </c>
      <c r="E410" s="95"/>
      <c r="F410" s="95"/>
      <c r="G410" s="167">
        <f t="shared" si="110"/>
        <v>14430</v>
      </c>
      <c r="H410" s="95">
        <f t="shared" si="111"/>
        <v>14430</v>
      </c>
      <c r="I410" s="95">
        <f>H410</f>
        <v>14430</v>
      </c>
      <c r="J410" s="163"/>
      <c r="K410" s="164">
        <v>0</v>
      </c>
      <c r="L410" s="164"/>
      <c r="M410" s="164"/>
      <c r="N410" s="167"/>
      <c r="O410" s="321"/>
      <c r="P410" s="321"/>
      <c r="Q410" s="262"/>
    </row>
    <row r="411" spans="1:17" s="44" customFormat="1" ht="15.75" customHeight="1">
      <c r="A411" s="122"/>
      <c r="B411" s="38" t="s">
        <v>64</v>
      </c>
      <c r="C411" s="33" t="s">
        <v>195</v>
      </c>
      <c r="D411" s="95">
        <v>4305</v>
      </c>
      <c r="E411" s="95">
        <v>24664</v>
      </c>
      <c r="F411" s="95"/>
      <c r="G411" s="167">
        <f t="shared" si="110"/>
        <v>28969</v>
      </c>
      <c r="H411" s="95">
        <f t="shared" si="111"/>
        <v>28969</v>
      </c>
      <c r="I411" s="95"/>
      <c r="J411" s="163">
        <f>H411</f>
        <v>28969</v>
      </c>
      <c r="K411" s="164">
        <v>0</v>
      </c>
      <c r="L411" s="164"/>
      <c r="M411" s="164"/>
      <c r="N411" s="167"/>
      <c r="O411" s="321"/>
      <c r="P411" s="321"/>
      <c r="Q411" s="262"/>
    </row>
    <row r="412" spans="1:17" s="44" customFormat="1" ht="16.5" customHeight="1">
      <c r="A412" s="122"/>
      <c r="B412" s="38" t="s">
        <v>156</v>
      </c>
      <c r="C412" s="33" t="s">
        <v>279</v>
      </c>
      <c r="D412" s="95">
        <v>400</v>
      </c>
      <c r="E412" s="95"/>
      <c r="F412" s="95"/>
      <c r="G412" s="167">
        <f t="shared" si="110"/>
        <v>400</v>
      </c>
      <c r="H412" s="95">
        <f t="shared" si="111"/>
        <v>400</v>
      </c>
      <c r="I412" s="95"/>
      <c r="J412" s="163">
        <f aca="true" t="shared" si="112" ref="J412:J426">H412</f>
        <v>400</v>
      </c>
      <c r="K412" s="164">
        <v>0</v>
      </c>
      <c r="L412" s="164"/>
      <c r="M412" s="164"/>
      <c r="N412" s="167"/>
      <c r="O412" s="321"/>
      <c r="P412" s="321"/>
      <c r="Q412" s="262"/>
    </row>
    <row r="413" spans="1:17" s="44" customFormat="1" ht="16.5" customHeight="1">
      <c r="A413" s="122"/>
      <c r="B413" s="38" t="s">
        <v>282</v>
      </c>
      <c r="C413" s="33" t="s">
        <v>284</v>
      </c>
      <c r="D413" s="95">
        <v>8900</v>
      </c>
      <c r="E413" s="95"/>
      <c r="F413" s="95"/>
      <c r="G413" s="167">
        <f t="shared" si="110"/>
        <v>8900</v>
      </c>
      <c r="H413" s="95">
        <f t="shared" si="111"/>
        <v>8900</v>
      </c>
      <c r="I413" s="95"/>
      <c r="J413" s="163">
        <f t="shared" si="112"/>
        <v>8900</v>
      </c>
      <c r="K413" s="164">
        <v>0</v>
      </c>
      <c r="L413" s="164"/>
      <c r="M413" s="164"/>
      <c r="N413" s="167"/>
      <c r="O413" s="321"/>
      <c r="P413" s="321"/>
      <c r="Q413" s="262"/>
    </row>
    <row r="414" spans="1:17" s="44" customFormat="1" ht="14.25" customHeight="1">
      <c r="A414" s="122"/>
      <c r="B414" s="38" t="s">
        <v>66</v>
      </c>
      <c r="C414" s="33" t="s">
        <v>159</v>
      </c>
      <c r="D414" s="95">
        <v>51484</v>
      </c>
      <c r="E414" s="95"/>
      <c r="F414" s="95"/>
      <c r="G414" s="167">
        <f t="shared" si="110"/>
        <v>51484</v>
      </c>
      <c r="H414" s="95">
        <f t="shared" si="111"/>
        <v>51484</v>
      </c>
      <c r="I414" s="95"/>
      <c r="J414" s="163">
        <f t="shared" si="112"/>
        <v>51484</v>
      </c>
      <c r="K414" s="164">
        <v>0</v>
      </c>
      <c r="L414" s="164"/>
      <c r="M414" s="164"/>
      <c r="N414" s="167"/>
      <c r="O414" s="321"/>
      <c r="P414" s="321"/>
      <c r="Q414" s="262"/>
    </row>
    <row r="415" spans="1:17" s="44" customFormat="1" ht="14.25" customHeight="1">
      <c r="A415" s="122"/>
      <c r="B415" s="38" t="s">
        <v>141</v>
      </c>
      <c r="C415" s="33" t="s">
        <v>147</v>
      </c>
      <c r="D415" s="95">
        <v>600</v>
      </c>
      <c r="E415" s="95"/>
      <c r="F415" s="95"/>
      <c r="G415" s="167">
        <f t="shared" si="110"/>
        <v>600</v>
      </c>
      <c r="H415" s="95">
        <f t="shared" si="111"/>
        <v>600</v>
      </c>
      <c r="I415" s="95"/>
      <c r="J415" s="163">
        <f t="shared" si="112"/>
        <v>600</v>
      </c>
      <c r="K415" s="164"/>
      <c r="L415" s="164"/>
      <c r="M415" s="164"/>
      <c r="N415" s="167"/>
      <c r="O415" s="321"/>
      <c r="P415" s="321"/>
      <c r="Q415" s="262"/>
    </row>
    <row r="416" spans="1:17" s="44" customFormat="1" ht="14.25" customHeight="1">
      <c r="A416" s="122"/>
      <c r="B416" s="312">
        <v>4300</v>
      </c>
      <c r="C416" s="33" t="s">
        <v>161</v>
      </c>
      <c r="D416" s="95">
        <v>209825</v>
      </c>
      <c r="E416" s="95"/>
      <c r="F416" s="95"/>
      <c r="G416" s="167">
        <f t="shared" si="110"/>
        <v>209825</v>
      </c>
      <c r="H416" s="95">
        <f t="shared" si="111"/>
        <v>209825</v>
      </c>
      <c r="I416" s="95"/>
      <c r="J416" s="163">
        <f t="shared" si="112"/>
        <v>209825</v>
      </c>
      <c r="K416" s="164">
        <v>0</v>
      </c>
      <c r="L416" s="164"/>
      <c r="M416" s="164"/>
      <c r="N416" s="167"/>
      <c r="O416" s="321"/>
      <c r="P416" s="321"/>
      <c r="Q416" s="262"/>
    </row>
    <row r="417" spans="1:17" s="44" customFormat="1" ht="15.75" customHeight="1">
      <c r="A417" s="122"/>
      <c r="B417" s="38" t="s">
        <v>567</v>
      </c>
      <c r="C417" s="33" t="s">
        <v>568</v>
      </c>
      <c r="D417" s="95">
        <v>768</v>
      </c>
      <c r="E417" s="95"/>
      <c r="F417" s="95"/>
      <c r="G417" s="167">
        <f t="shared" si="110"/>
        <v>768</v>
      </c>
      <c r="H417" s="95">
        <f t="shared" si="111"/>
        <v>768</v>
      </c>
      <c r="I417" s="95"/>
      <c r="J417" s="163">
        <f t="shared" si="112"/>
        <v>768</v>
      </c>
      <c r="K417" s="164">
        <v>0</v>
      </c>
      <c r="L417" s="164"/>
      <c r="M417" s="164"/>
      <c r="N417" s="167"/>
      <c r="O417" s="321"/>
      <c r="P417" s="321"/>
      <c r="Q417" s="262"/>
    </row>
    <row r="418" spans="1:17" s="44" customFormat="1" ht="15.75" customHeight="1">
      <c r="A418" s="122"/>
      <c r="B418" s="38" t="s">
        <v>308</v>
      </c>
      <c r="C418" s="32" t="s">
        <v>310</v>
      </c>
      <c r="D418" s="95">
        <v>700</v>
      </c>
      <c r="E418" s="95"/>
      <c r="F418" s="95"/>
      <c r="G418" s="167">
        <f t="shared" si="110"/>
        <v>700</v>
      </c>
      <c r="H418" s="95">
        <f t="shared" si="111"/>
        <v>700</v>
      </c>
      <c r="I418" s="95"/>
      <c r="J418" s="163">
        <f t="shared" si="112"/>
        <v>700</v>
      </c>
      <c r="K418" s="164"/>
      <c r="L418" s="164"/>
      <c r="M418" s="164"/>
      <c r="N418" s="167"/>
      <c r="O418" s="321"/>
      <c r="P418" s="321"/>
      <c r="Q418" s="262"/>
    </row>
    <row r="419" spans="1:17" s="44" customFormat="1" ht="15.75" customHeight="1">
      <c r="A419" s="122"/>
      <c r="B419" s="38" t="s">
        <v>295</v>
      </c>
      <c r="C419" s="32" t="s">
        <v>299</v>
      </c>
      <c r="D419" s="95">
        <v>900</v>
      </c>
      <c r="E419" s="95"/>
      <c r="F419" s="95"/>
      <c r="G419" s="167">
        <f t="shared" si="110"/>
        <v>900</v>
      </c>
      <c r="H419" s="95">
        <f t="shared" si="111"/>
        <v>900</v>
      </c>
      <c r="I419" s="95"/>
      <c r="J419" s="163">
        <f t="shared" si="112"/>
        <v>900</v>
      </c>
      <c r="K419" s="164"/>
      <c r="L419" s="164"/>
      <c r="M419" s="164"/>
      <c r="N419" s="167"/>
      <c r="O419" s="321"/>
      <c r="P419" s="321"/>
      <c r="Q419" s="262"/>
    </row>
    <row r="420" spans="1:17" s="44" customFormat="1" ht="15.75" customHeight="1">
      <c r="A420" s="122"/>
      <c r="B420" s="38" t="s">
        <v>71</v>
      </c>
      <c r="C420" s="33" t="s">
        <v>72</v>
      </c>
      <c r="D420" s="95">
        <v>700</v>
      </c>
      <c r="E420" s="95"/>
      <c r="F420" s="95"/>
      <c r="G420" s="167">
        <f t="shared" si="110"/>
        <v>700</v>
      </c>
      <c r="H420" s="95">
        <f t="shared" si="111"/>
        <v>700</v>
      </c>
      <c r="I420" s="95"/>
      <c r="J420" s="163">
        <f t="shared" si="112"/>
        <v>700</v>
      </c>
      <c r="K420" s="164">
        <v>0</v>
      </c>
      <c r="L420" s="164"/>
      <c r="M420" s="164"/>
      <c r="N420" s="167"/>
      <c r="O420" s="321"/>
      <c r="P420" s="321"/>
      <c r="Q420" s="262"/>
    </row>
    <row r="421" spans="1:17" s="44" customFormat="1" ht="15.75" customHeight="1">
      <c r="A421" s="122"/>
      <c r="B421" s="38" t="s">
        <v>75</v>
      </c>
      <c r="C421" s="33" t="s">
        <v>76</v>
      </c>
      <c r="D421" s="95">
        <v>21124</v>
      </c>
      <c r="E421" s="95"/>
      <c r="F421" s="95"/>
      <c r="G421" s="167">
        <f t="shared" si="110"/>
        <v>21124</v>
      </c>
      <c r="H421" s="95">
        <f t="shared" si="111"/>
        <v>21124</v>
      </c>
      <c r="I421" s="95"/>
      <c r="J421" s="163">
        <f t="shared" si="112"/>
        <v>21124</v>
      </c>
      <c r="K421" s="164">
        <v>0</v>
      </c>
      <c r="L421" s="164"/>
      <c r="M421" s="164"/>
      <c r="N421" s="167"/>
      <c r="O421" s="321"/>
      <c r="P421" s="321"/>
      <c r="Q421" s="262"/>
    </row>
    <row r="422" spans="1:17" s="44" customFormat="1" ht="16.5" customHeight="1">
      <c r="A422" s="122"/>
      <c r="B422" s="38" t="s">
        <v>89</v>
      </c>
      <c r="C422" s="33" t="s">
        <v>90</v>
      </c>
      <c r="D422" s="95">
        <v>3683</v>
      </c>
      <c r="E422" s="95"/>
      <c r="F422" s="95"/>
      <c r="G422" s="167">
        <f t="shared" si="110"/>
        <v>3683</v>
      </c>
      <c r="H422" s="95">
        <f t="shared" si="111"/>
        <v>3683</v>
      </c>
      <c r="I422" s="95"/>
      <c r="J422" s="163">
        <f t="shared" si="112"/>
        <v>3683</v>
      </c>
      <c r="K422" s="164">
        <v>0</v>
      </c>
      <c r="L422" s="164"/>
      <c r="M422" s="164"/>
      <c r="N422" s="167"/>
      <c r="O422" s="321"/>
      <c r="P422" s="321"/>
      <c r="Q422" s="262"/>
    </row>
    <row r="423" spans="1:17" s="44" customFormat="1" ht="16.5" customHeight="1">
      <c r="A423" s="122"/>
      <c r="B423" s="38" t="s">
        <v>164</v>
      </c>
      <c r="C423" s="33" t="s">
        <v>165</v>
      </c>
      <c r="D423" s="95">
        <v>426</v>
      </c>
      <c r="E423" s="95"/>
      <c r="F423" s="95"/>
      <c r="G423" s="167">
        <f t="shared" si="110"/>
        <v>426</v>
      </c>
      <c r="H423" s="95">
        <f t="shared" si="111"/>
        <v>426</v>
      </c>
      <c r="I423" s="95"/>
      <c r="J423" s="163">
        <f t="shared" si="112"/>
        <v>426</v>
      </c>
      <c r="K423" s="164">
        <v>0</v>
      </c>
      <c r="L423" s="164"/>
      <c r="M423" s="164"/>
      <c r="N423" s="167"/>
      <c r="O423" s="321"/>
      <c r="P423" s="321"/>
      <c r="Q423" s="262"/>
    </row>
    <row r="424" spans="1:17" s="44" customFormat="1" ht="15.75" customHeight="1">
      <c r="A424" s="122"/>
      <c r="B424" s="38" t="s">
        <v>296</v>
      </c>
      <c r="C424" s="32" t="s">
        <v>663</v>
      </c>
      <c r="D424" s="95">
        <v>800</v>
      </c>
      <c r="E424" s="95"/>
      <c r="F424" s="95"/>
      <c r="G424" s="167">
        <f t="shared" si="110"/>
        <v>800</v>
      </c>
      <c r="H424" s="95">
        <f t="shared" si="111"/>
        <v>800</v>
      </c>
      <c r="I424" s="95"/>
      <c r="J424" s="163">
        <f t="shared" si="112"/>
        <v>800</v>
      </c>
      <c r="K424" s="164"/>
      <c r="L424" s="164"/>
      <c r="M424" s="164"/>
      <c r="N424" s="167"/>
      <c r="O424" s="321"/>
      <c r="P424" s="321"/>
      <c r="Q424" s="262"/>
    </row>
    <row r="425" spans="1:17" s="44" customFormat="1" ht="15.75" customHeight="1">
      <c r="A425" s="122"/>
      <c r="B425" s="38" t="s">
        <v>297</v>
      </c>
      <c r="C425" s="32" t="s">
        <v>306</v>
      </c>
      <c r="D425" s="95">
        <v>500</v>
      </c>
      <c r="E425" s="95"/>
      <c r="F425" s="95"/>
      <c r="G425" s="167">
        <f t="shared" si="110"/>
        <v>500</v>
      </c>
      <c r="H425" s="95">
        <f t="shared" si="111"/>
        <v>500</v>
      </c>
      <c r="I425" s="95"/>
      <c r="J425" s="163">
        <f t="shared" si="112"/>
        <v>500</v>
      </c>
      <c r="K425" s="164"/>
      <c r="L425" s="164"/>
      <c r="M425" s="164"/>
      <c r="N425" s="167"/>
      <c r="O425" s="321"/>
      <c r="P425" s="321"/>
      <c r="Q425" s="262"/>
    </row>
    <row r="426" spans="1:17" s="44" customFormat="1" ht="16.5" customHeight="1">
      <c r="A426" s="122"/>
      <c r="B426" s="38" t="s">
        <v>298</v>
      </c>
      <c r="C426" s="32" t="s">
        <v>307</v>
      </c>
      <c r="D426" s="95">
        <v>1000</v>
      </c>
      <c r="E426" s="95"/>
      <c r="F426" s="95"/>
      <c r="G426" s="167">
        <f t="shared" si="110"/>
        <v>1000</v>
      </c>
      <c r="H426" s="95">
        <f t="shared" si="111"/>
        <v>1000</v>
      </c>
      <c r="I426" s="95"/>
      <c r="J426" s="163">
        <f t="shared" si="112"/>
        <v>1000</v>
      </c>
      <c r="K426" s="164"/>
      <c r="L426" s="164"/>
      <c r="M426" s="164"/>
      <c r="N426" s="167"/>
      <c r="O426" s="321"/>
      <c r="P426" s="321"/>
      <c r="Q426" s="262"/>
    </row>
    <row r="427" spans="1:17" s="44" customFormat="1" ht="16.5" customHeight="1">
      <c r="A427" s="120" t="s">
        <v>411</v>
      </c>
      <c r="B427" s="141"/>
      <c r="C427" s="500" t="s">
        <v>503</v>
      </c>
      <c r="D427" s="501">
        <f aca="true" t="shared" si="113" ref="D427:Q427">D428</f>
        <v>0</v>
      </c>
      <c r="E427" s="501">
        <f t="shared" si="113"/>
        <v>1500</v>
      </c>
      <c r="F427" s="501">
        <f t="shared" si="113"/>
        <v>0</v>
      </c>
      <c r="G427" s="501">
        <f t="shared" si="113"/>
        <v>1500</v>
      </c>
      <c r="H427" s="501">
        <f t="shared" si="113"/>
        <v>1500</v>
      </c>
      <c r="I427" s="501">
        <f t="shared" si="113"/>
        <v>1500</v>
      </c>
      <c r="J427" s="501">
        <f t="shared" si="113"/>
        <v>0</v>
      </c>
      <c r="K427" s="501">
        <f t="shared" si="113"/>
        <v>0</v>
      </c>
      <c r="L427" s="501">
        <f t="shared" si="113"/>
        <v>0</v>
      </c>
      <c r="M427" s="501">
        <f t="shared" si="113"/>
        <v>0</v>
      </c>
      <c r="N427" s="501">
        <f t="shared" si="113"/>
        <v>0</v>
      </c>
      <c r="O427" s="501">
        <f t="shared" si="113"/>
        <v>0</v>
      </c>
      <c r="P427" s="501">
        <f t="shared" si="113"/>
        <v>0</v>
      </c>
      <c r="Q427" s="502">
        <f t="shared" si="113"/>
        <v>0</v>
      </c>
    </row>
    <row r="428" spans="1:17" s="44" customFormat="1" ht="16.5" customHeight="1">
      <c r="A428" s="134"/>
      <c r="B428" s="38" t="s">
        <v>56</v>
      </c>
      <c r="C428" s="32" t="s">
        <v>57</v>
      </c>
      <c r="D428" s="95"/>
      <c r="E428" s="95">
        <v>1500</v>
      </c>
      <c r="F428" s="95"/>
      <c r="G428" s="167">
        <f>D428+E428-F428</f>
        <v>1500</v>
      </c>
      <c r="H428" s="95">
        <f>G428</f>
        <v>1500</v>
      </c>
      <c r="I428" s="95">
        <f>G428</f>
        <v>1500</v>
      </c>
      <c r="J428" s="163"/>
      <c r="K428" s="164"/>
      <c r="L428" s="164"/>
      <c r="M428" s="164"/>
      <c r="N428" s="167"/>
      <c r="O428" s="321"/>
      <c r="P428" s="321"/>
      <c r="Q428" s="262"/>
    </row>
    <row r="429" spans="1:17" s="44" customFormat="1" ht="15.75" customHeight="1">
      <c r="A429" s="120" t="s">
        <v>174</v>
      </c>
      <c r="B429" s="136"/>
      <c r="C429" s="79" t="s">
        <v>285</v>
      </c>
      <c r="D429" s="161">
        <f>SUM(D430:D435)</f>
        <v>1156331</v>
      </c>
      <c r="E429" s="161">
        <f>SUM(E430:E435)</f>
        <v>5756</v>
      </c>
      <c r="F429" s="161">
        <f>SUM(F430:F435)</f>
        <v>5756</v>
      </c>
      <c r="G429" s="161">
        <f>SUM(G430:G435)</f>
        <v>1156331</v>
      </c>
      <c r="H429" s="161">
        <f>SUM(H430:H435)</f>
        <v>1156331</v>
      </c>
      <c r="I429" s="161">
        <f aca="true" t="shared" si="114" ref="I429:Q429">SUM(I430:I435)</f>
        <v>176823</v>
      </c>
      <c r="J429" s="161">
        <f t="shared" si="114"/>
        <v>16470</v>
      </c>
      <c r="K429" s="161">
        <f t="shared" si="114"/>
        <v>36829</v>
      </c>
      <c r="L429" s="161">
        <f t="shared" si="114"/>
        <v>926209</v>
      </c>
      <c r="M429" s="161">
        <f t="shared" si="114"/>
        <v>0</v>
      </c>
      <c r="N429" s="161">
        <f t="shared" si="114"/>
        <v>0</v>
      </c>
      <c r="O429" s="161">
        <f t="shared" si="114"/>
        <v>0</v>
      </c>
      <c r="P429" s="161">
        <f t="shared" si="114"/>
        <v>0</v>
      </c>
      <c r="Q429" s="162">
        <f t="shared" si="114"/>
        <v>0</v>
      </c>
    </row>
    <row r="430" spans="1:17" s="44" customFormat="1" ht="15.75" customHeight="1">
      <c r="A430" s="134"/>
      <c r="B430" s="38" t="s">
        <v>247</v>
      </c>
      <c r="C430" s="32" t="s">
        <v>449</v>
      </c>
      <c r="D430" s="95">
        <v>42585</v>
      </c>
      <c r="E430" s="95"/>
      <c r="F430" s="95">
        <v>5756</v>
      </c>
      <c r="G430" s="167">
        <f aca="true" t="shared" si="115" ref="G430:G435">D430+E430-F430</f>
        <v>36829</v>
      </c>
      <c r="H430" s="95">
        <f aca="true" t="shared" si="116" ref="H430:H435">G430</f>
        <v>36829</v>
      </c>
      <c r="I430" s="95"/>
      <c r="J430" s="95"/>
      <c r="K430" s="167">
        <f>H430</f>
        <v>36829</v>
      </c>
      <c r="L430" s="167"/>
      <c r="M430" s="167"/>
      <c r="N430" s="167"/>
      <c r="O430" s="321"/>
      <c r="P430" s="321"/>
      <c r="Q430" s="262"/>
    </row>
    <row r="431" spans="1:17" s="44" customFormat="1" ht="13.5" customHeight="1">
      <c r="A431" s="134"/>
      <c r="B431" s="38" t="s">
        <v>277</v>
      </c>
      <c r="C431" s="32" t="s">
        <v>278</v>
      </c>
      <c r="D431" s="95">
        <v>920453</v>
      </c>
      <c r="E431" s="95">
        <v>5756</v>
      </c>
      <c r="F431" s="95"/>
      <c r="G431" s="167">
        <f t="shared" si="115"/>
        <v>926209</v>
      </c>
      <c r="H431" s="95">
        <f t="shared" si="116"/>
        <v>926209</v>
      </c>
      <c r="I431" s="95"/>
      <c r="J431" s="163"/>
      <c r="K431" s="164"/>
      <c r="L431" s="164">
        <f>H431</f>
        <v>926209</v>
      </c>
      <c r="M431" s="164"/>
      <c r="N431" s="167"/>
      <c r="O431" s="321"/>
      <c r="P431" s="321"/>
      <c r="Q431" s="262"/>
    </row>
    <row r="432" spans="1:17" s="44" customFormat="1" ht="13.5" customHeight="1">
      <c r="A432" s="134"/>
      <c r="B432" s="38" t="s">
        <v>86</v>
      </c>
      <c r="C432" s="32" t="s">
        <v>708</v>
      </c>
      <c r="D432" s="95">
        <v>16205</v>
      </c>
      <c r="E432" s="95"/>
      <c r="F432" s="95"/>
      <c r="G432" s="167">
        <f t="shared" si="115"/>
        <v>16205</v>
      </c>
      <c r="H432" s="95">
        <f t="shared" si="116"/>
        <v>16205</v>
      </c>
      <c r="I432" s="95">
        <f>H432</f>
        <v>16205</v>
      </c>
      <c r="J432" s="163"/>
      <c r="K432" s="164"/>
      <c r="L432" s="164"/>
      <c r="M432" s="164"/>
      <c r="N432" s="167"/>
      <c r="O432" s="321"/>
      <c r="P432" s="321"/>
      <c r="Q432" s="262"/>
    </row>
    <row r="433" spans="1:17" s="44" customFormat="1" ht="13.5" customHeight="1">
      <c r="A433" s="134"/>
      <c r="B433" s="38" t="s">
        <v>62</v>
      </c>
      <c r="C433" s="32" t="s">
        <v>15</v>
      </c>
      <c r="D433" s="95">
        <v>2784</v>
      </c>
      <c r="E433" s="95"/>
      <c r="F433" s="95"/>
      <c r="G433" s="167">
        <f t="shared" si="115"/>
        <v>2784</v>
      </c>
      <c r="H433" s="95">
        <f t="shared" si="116"/>
        <v>2784</v>
      </c>
      <c r="I433" s="95">
        <f>H433</f>
        <v>2784</v>
      </c>
      <c r="J433" s="163"/>
      <c r="K433" s="164"/>
      <c r="L433" s="164"/>
      <c r="M433" s="164"/>
      <c r="N433" s="167"/>
      <c r="O433" s="321"/>
      <c r="P433" s="321"/>
      <c r="Q433" s="262"/>
    </row>
    <row r="434" spans="1:17" s="44" customFormat="1" ht="16.5" customHeight="1">
      <c r="A434" s="134"/>
      <c r="B434" s="38" t="s">
        <v>565</v>
      </c>
      <c r="C434" s="33" t="s">
        <v>566</v>
      </c>
      <c r="D434" s="95">
        <v>157834</v>
      </c>
      <c r="E434" s="95"/>
      <c r="F434" s="95"/>
      <c r="G434" s="167">
        <f t="shared" si="115"/>
        <v>157834</v>
      </c>
      <c r="H434" s="95">
        <f t="shared" si="116"/>
        <v>157834</v>
      </c>
      <c r="I434" s="95">
        <f>H434</f>
        <v>157834</v>
      </c>
      <c r="J434" s="163"/>
      <c r="K434" s="164"/>
      <c r="L434" s="164"/>
      <c r="M434" s="164"/>
      <c r="N434" s="167"/>
      <c r="O434" s="321"/>
      <c r="P434" s="321"/>
      <c r="Q434" s="262"/>
    </row>
    <row r="435" spans="1:17" s="44" customFormat="1" ht="16.5" customHeight="1">
      <c r="A435" s="134"/>
      <c r="B435" s="38" t="s">
        <v>64</v>
      </c>
      <c r="C435" s="33" t="s">
        <v>195</v>
      </c>
      <c r="D435" s="95">
        <v>16470</v>
      </c>
      <c r="E435" s="95"/>
      <c r="F435" s="95"/>
      <c r="G435" s="167">
        <f t="shared" si="115"/>
        <v>16470</v>
      </c>
      <c r="H435" s="95">
        <f t="shared" si="116"/>
        <v>16470</v>
      </c>
      <c r="I435" s="95"/>
      <c r="J435" s="163">
        <f>H435</f>
        <v>16470</v>
      </c>
      <c r="K435" s="164"/>
      <c r="L435" s="164"/>
      <c r="M435" s="164"/>
      <c r="N435" s="167"/>
      <c r="O435" s="321"/>
      <c r="P435" s="321"/>
      <c r="Q435" s="262"/>
    </row>
    <row r="436" spans="1:17" s="44" customFormat="1" ht="27" customHeight="1">
      <c r="A436" s="120" t="s">
        <v>920</v>
      </c>
      <c r="B436" s="136"/>
      <c r="C436" s="371" t="s">
        <v>918</v>
      </c>
      <c r="D436" s="261">
        <f>SUM(D437:D450)</f>
        <v>370500</v>
      </c>
      <c r="E436" s="261">
        <f>SUM(E437:E450)</f>
        <v>0</v>
      </c>
      <c r="F436" s="261">
        <f>SUM(F437:F450)</f>
        <v>0</v>
      </c>
      <c r="G436" s="261">
        <f>SUM(G437:G450)</f>
        <v>370500</v>
      </c>
      <c r="H436" s="261">
        <f>SUM(H437:H450)</f>
        <v>370500</v>
      </c>
      <c r="I436" s="261">
        <f aca="true" t="shared" si="117" ref="I436:Q436">SUM(I437:I450)</f>
        <v>344000</v>
      </c>
      <c r="J436" s="261">
        <f t="shared" si="117"/>
        <v>26500</v>
      </c>
      <c r="K436" s="261">
        <f t="shared" si="117"/>
        <v>0</v>
      </c>
      <c r="L436" s="261">
        <f t="shared" si="117"/>
        <v>0</v>
      </c>
      <c r="M436" s="261">
        <f t="shared" si="117"/>
        <v>0</v>
      </c>
      <c r="N436" s="261">
        <f t="shared" si="117"/>
        <v>0</v>
      </c>
      <c r="O436" s="261">
        <f t="shared" si="117"/>
        <v>0</v>
      </c>
      <c r="P436" s="261">
        <f t="shared" si="117"/>
        <v>0</v>
      </c>
      <c r="Q436" s="310">
        <f t="shared" si="117"/>
        <v>0</v>
      </c>
    </row>
    <row r="437" spans="1:17" s="44" customFormat="1" ht="16.5" customHeight="1">
      <c r="A437" s="134"/>
      <c r="B437" s="38" t="s">
        <v>56</v>
      </c>
      <c r="C437" s="32" t="s">
        <v>57</v>
      </c>
      <c r="D437" s="95">
        <v>270066</v>
      </c>
      <c r="E437" s="95"/>
      <c r="F437" s="95"/>
      <c r="G437" s="167">
        <f>D437+E437-F437</f>
        <v>270066</v>
      </c>
      <c r="H437" s="95">
        <f>G437</f>
        <v>270066</v>
      </c>
      <c r="I437" s="95">
        <f>H437</f>
        <v>270066</v>
      </c>
      <c r="J437" s="163"/>
      <c r="K437" s="164"/>
      <c r="L437" s="164"/>
      <c r="M437" s="164"/>
      <c r="N437" s="167"/>
      <c r="O437" s="321"/>
      <c r="P437" s="321"/>
      <c r="Q437" s="262"/>
    </row>
    <row r="438" spans="1:17" s="44" customFormat="1" ht="16.5" customHeight="1">
      <c r="A438" s="134"/>
      <c r="B438" s="38" t="s">
        <v>60</v>
      </c>
      <c r="C438" s="32" t="s">
        <v>388</v>
      </c>
      <c r="D438" s="95">
        <v>22103</v>
      </c>
      <c r="E438" s="95"/>
      <c r="F438" s="95"/>
      <c r="G438" s="167">
        <f aca="true" t="shared" si="118" ref="G438:G450">D438+E438-F438</f>
        <v>22103</v>
      </c>
      <c r="H438" s="95">
        <f aca="true" t="shared" si="119" ref="H438:H450">G438</f>
        <v>22103</v>
      </c>
      <c r="I438" s="95">
        <f>H438</f>
        <v>22103</v>
      </c>
      <c r="J438" s="163"/>
      <c r="K438" s="164"/>
      <c r="L438" s="164"/>
      <c r="M438" s="164"/>
      <c r="N438" s="167"/>
      <c r="O438" s="321"/>
      <c r="P438" s="321"/>
      <c r="Q438" s="262"/>
    </row>
    <row r="439" spans="1:17" s="44" customFormat="1" ht="16.5" customHeight="1">
      <c r="A439" s="134"/>
      <c r="B439" s="38" t="s">
        <v>86</v>
      </c>
      <c r="C439" s="32" t="s">
        <v>708</v>
      </c>
      <c r="D439" s="95">
        <v>44673</v>
      </c>
      <c r="E439" s="95"/>
      <c r="F439" s="95"/>
      <c r="G439" s="167">
        <f t="shared" si="118"/>
        <v>44673</v>
      </c>
      <c r="H439" s="95">
        <f t="shared" si="119"/>
        <v>44673</v>
      </c>
      <c r="I439" s="95">
        <f>H439</f>
        <v>44673</v>
      </c>
      <c r="J439" s="163"/>
      <c r="K439" s="164"/>
      <c r="L439" s="164"/>
      <c r="M439" s="164"/>
      <c r="N439" s="167"/>
      <c r="O439" s="321"/>
      <c r="P439" s="321"/>
      <c r="Q439" s="262"/>
    </row>
    <row r="440" spans="1:17" s="44" customFormat="1" ht="16.5" customHeight="1">
      <c r="A440" s="134"/>
      <c r="B440" s="38" t="s">
        <v>62</v>
      </c>
      <c r="C440" s="32" t="s">
        <v>15</v>
      </c>
      <c r="D440" s="95">
        <v>7158</v>
      </c>
      <c r="E440" s="95"/>
      <c r="F440" s="95"/>
      <c r="G440" s="167">
        <f t="shared" si="118"/>
        <v>7158</v>
      </c>
      <c r="H440" s="95">
        <f t="shared" si="119"/>
        <v>7158</v>
      </c>
      <c r="I440" s="95">
        <f>H440</f>
        <v>7158</v>
      </c>
      <c r="J440" s="163"/>
      <c r="K440" s="164"/>
      <c r="L440" s="164"/>
      <c r="M440" s="164"/>
      <c r="N440" s="167"/>
      <c r="O440" s="321"/>
      <c r="P440" s="321"/>
      <c r="Q440" s="262"/>
    </row>
    <row r="441" spans="1:17" s="44" customFormat="1" ht="16.5" customHeight="1">
      <c r="A441" s="134"/>
      <c r="B441" s="38" t="s">
        <v>64</v>
      </c>
      <c r="C441" s="33" t="s">
        <v>292</v>
      </c>
      <c r="D441" s="95">
        <v>2100</v>
      </c>
      <c r="E441" s="95"/>
      <c r="F441" s="95"/>
      <c r="G441" s="167">
        <f t="shared" si="118"/>
        <v>2100</v>
      </c>
      <c r="H441" s="95">
        <f t="shared" si="119"/>
        <v>2100</v>
      </c>
      <c r="I441" s="95"/>
      <c r="J441" s="163">
        <f>H441</f>
        <v>2100</v>
      </c>
      <c r="K441" s="164"/>
      <c r="L441" s="164"/>
      <c r="M441" s="164"/>
      <c r="N441" s="167"/>
      <c r="O441" s="321"/>
      <c r="P441" s="321"/>
      <c r="Q441" s="262"/>
    </row>
    <row r="442" spans="1:17" s="44" customFormat="1" ht="16.5" customHeight="1">
      <c r="A442" s="134"/>
      <c r="B442" s="38" t="s">
        <v>282</v>
      </c>
      <c r="C442" s="33" t="s">
        <v>664</v>
      </c>
      <c r="D442" s="95">
        <v>200</v>
      </c>
      <c r="E442" s="95"/>
      <c r="F442" s="95"/>
      <c r="G442" s="167">
        <f t="shared" si="118"/>
        <v>200</v>
      </c>
      <c r="H442" s="95">
        <f t="shared" si="119"/>
        <v>200</v>
      </c>
      <c r="I442" s="95"/>
      <c r="J442" s="163">
        <f aca="true" t="shared" si="120" ref="J442:J450">H442</f>
        <v>200</v>
      </c>
      <c r="K442" s="164"/>
      <c r="L442" s="164"/>
      <c r="M442" s="164"/>
      <c r="N442" s="167"/>
      <c r="O442" s="321"/>
      <c r="P442" s="321"/>
      <c r="Q442" s="262"/>
    </row>
    <row r="443" spans="1:17" s="44" customFormat="1" ht="16.5" customHeight="1">
      <c r="A443" s="134"/>
      <c r="B443" s="38" t="s">
        <v>66</v>
      </c>
      <c r="C443" s="33" t="s">
        <v>159</v>
      </c>
      <c r="D443" s="95">
        <v>6086</v>
      </c>
      <c r="E443" s="95"/>
      <c r="F443" s="95"/>
      <c r="G443" s="167">
        <f t="shared" si="118"/>
        <v>6086</v>
      </c>
      <c r="H443" s="95">
        <f t="shared" si="119"/>
        <v>6086</v>
      </c>
      <c r="I443" s="95"/>
      <c r="J443" s="163">
        <f t="shared" si="120"/>
        <v>6086</v>
      </c>
      <c r="K443" s="164"/>
      <c r="L443" s="164"/>
      <c r="M443" s="164"/>
      <c r="N443" s="167"/>
      <c r="O443" s="321"/>
      <c r="P443" s="321"/>
      <c r="Q443" s="262"/>
    </row>
    <row r="444" spans="1:17" s="44" customFormat="1" ht="16.5" customHeight="1">
      <c r="A444" s="134"/>
      <c r="B444" s="38" t="s">
        <v>141</v>
      </c>
      <c r="C444" s="33" t="s">
        <v>147</v>
      </c>
      <c r="D444" s="95">
        <v>80</v>
      </c>
      <c r="E444" s="95"/>
      <c r="F444" s="95"/>
      <c r="G444" s="167">
        <f t="shared" si="118"/>
        <v>80</v>
      </c>
      <c r="H444" s="95">
        <f t="shared" si="119"/>
        <v>80</v>
      </c>
      <c r="I444" s="95"/>
      <c r="J444" s="163">
        <f t="shared" si="120"/>
        <v>80</v>
      </c>
      <c r="K444" s="164"/>
      <c r="L444" s="164"/>
      <c r="M444" s="164"/>
      <c r="N444" s="167"/>
      <c r="O444" s="321"/>
      <c r="P444" s="321"/>
      <c r="Q444" s="262"/>
    </row>
    <row r="445" spans="1:17" s="44" customFormat="1" ht="16.5" customHeight="1">
      <c r="A445" s="134"/>
      <c r="B445" s="38" t="s">
        <v>69</v>
      </c>
      <c r="C445" s="33" t="s">
        <v>161</v>
      </c>
      <c r="D445" s="95">
        <v>3000</v>
      </c>
      <c r="E445" s="95"/>
      <c r="F445" s="95"/>
      <c r="G445" s="167">
        <f t="shared" si="118"/>
        <v>3000</v>
      </c>
      <c r="H445" s="95">
        <f t="shared" si="119"/>
        <v>3000</v>
      </c>
      <c r="I445" s="95"/>
      <c r="J445" s="163">
        <f t="shared" si="120"/>
        <v>3000</v>
      </c>
      <c r="K445" s="164"/>
      <c r="L445" s="164"/>
      <c r="M445" s="164"/>
      <c r="N445" s="167"/>
      <c r="O445" s="321"/>
      <c r="P445" s="321"/>
      <c r="Q445" s="262"/>
    </row>
    <row r="446" spans="1:17" s="44" customFormat="1" ht="16.5" customHeight="1">
      <c r="A446" s="134"/>
      <c r="B446" s="38" t="s">
        <v>567</v>
      </c>
      <c r="C446" s="33" t="s">
        <v>568</v>
      </c>
      <c r="D446" s="95">
        <v>396</v>
      </c>
      <c r="E446" s="95"/>
      <c r="F446" s="95"/>
      <c r="G446" s="167">
        <f t="shared" si="118"/>
        <v>396</v>
      </c>
      <c r="H446" s="95">
        <f t="shared" si="119"/>
        <v>396</v>
      </c>
      <c r="I446" s="95"/>
      <c r="J446" s="163">
        <f t="shared" si="120"/>
        <v>396</v>
      </c>
      <c r="K446" s="164"/>
      <c r="L446" s="164"/>
      <c r="M446" s="164"/>
      <c r="N446" s="167"/>
      <c r="O446" s="321"/>
      <c r="P446" s="321"/>
      <c r="Q446" s="262"/>
    </row>
    <row r="447" spans="1:17" s="44" customFormat="1" ht="16.5" customHeight="1">
      <c r="A447" s="134"/>
      <c r="B447" s="38" t="s">
        <v>295</v>
      </c>
      <c r="C447" s="32" t="s">
        <v>299</v>
      </c>
      <c r="D447" s="95">
        <v>1000</v>
      </c>
      <c r="E447" s="95"/>
      <c r="F447" s="95"/>
      <c r="G447" s="167">
        <f t="shared" si="118"/>
        <v>1000</v>
      </c>
      <c r="H447" s="95">
        <f t="shared" si="119"/>
        <v>1000</v>
      </c>
      <c r="I447" s="95"/>
      <c r="J447" s="163">
        <f t="shared" si="120"/>
        <v>1000</v>
      </c>
      <c r="K447" s="164"/>
      <c r="L447" s="164"/>
      <c r="M447" s="164"/>
      <c r="N447" s="167"/>
      <c r="O447" s="321"/>
      <c r="P447" s="321"/>
      <c r="Q447" s="262"/>
    </row>
    <row r="448" spans="1:17" s="44" customFormat="1" ht="16.5" customHeight="1">
      <c r="A448" s="134"/>
      <c r="B448" s="38" t="s">
        <v>71</v>
      </c>
      <c r="C448" s="33" t="s">
        <v>72</v>
      </c>
      <c r="D448" s="95">
        <v>1000</v>
      </c>
      <c r="E448" s="95"/>
      <c r="F448" s="95"/>
      <c r="G448" s="167">
        <f t="shared" si="118"/>
        <v>1000</v>
      </c>
      <c r="H448" s="95">
        <f t="shared" si="119"/>
        <v>1000</v>
      </c>
      <c r="I448" s="95"/>
      <c r="J448" s="163">
        <f t="shared" si="120"/>
        <v>1000</v>
      </c>
      <c r="K448" s="164"/>
      <c r="L448" s="164"/>
      <c r="M448" s="164"/>
      <c r="N448" s="167"/>
      <c r="O448" s="321"/>
      <c r="P448" s="321"/>
      <c r="Q448" s="262"/>
    </row>
    <row r="449" spans="1:17" s="44" customFormat="1" ht="16.5" customHeight="1">
      <c r="A449" s="134"/>
      <c r="B449" s="38" t="s">
        <v>75</v>
      </c>
      <c r="C449" s="33" t="s">
        <v>76</v>
      </c>
      <c r="D449" s="95">
        <v>11638</v>
      </c>
      <c r="E449" s="95"/>
      <c r="F449" s="95"/>
      <c r="G449" s="167">
        <f t="shared" si="118"/>
        <v>11638</v>
      </c>
      <c r="H449" s="95">
        <f t="shared" si="119"/>
        <v>11638</v>
      </c>
      <c r="I449" s="95"/>
      <c r="J449" s="163">
        <f t="shared" si="120"/>
        <v>11638</v>
      </c>
      <c r="K449" s="164"/>
      <c r="L449" s="164"/>
      <c r="M449" s="164"/>
      <c r="N449" s="167"/>
      <c r="O449" s="321"/>
      <c r="P449" s="321"/>
      <c r="Q449" s="262"/>
    </row>
    <row r="450" spans="1:17" s="44" customFormat="1" ht="16.5" customHeight="1">
      <c r="A450" s="134"/>
      <c r="B450" s="38" t="s">
        <v>296</v>
      </c>
      <c r="C450" s="32" t="s">
        <v>663</v>
      </c>
      <c r="D450" s="95">
        <v>1000</v>
      </c>
      <c r="E450" s="95"/>
      <c r="F450" s="95"/>
      <c r="G450" s="167">
        <f t="shared" si="118"/>
        <v>1000</v>
      </c>
      <c r="H450" s="95">
        <f t="shared" si="119"/>
        <v>1000</v>
      </c>
      <c r="I450" s="95"/>
      <c r="J450" s="163">
        <f t="shared" si="120"/>
        <v>1000</v>
      </c>
      <c r="K450" s="164"/>
      <c r="L450" s="164"/>
      <c r="M450" s="164"/>
      <c r="N450" s="167"/>
      <c r="O450" s="321"/>
      <c r="P450" s="321"/>
      <c r="Q450" s="262"/>
    </row>
    <row r="451" spans="1:17" s="44" customFormat="1" ht="17.25" customHeight="1">
      <c r="A451" s="120" t="s">
        <v>170</v>
      </c>
      <c r="B451" s="136"/>
      <c r="C451" s="79" t="s">
        <v>286</v>
      </c>
      <c r="D451" s="161">
        <f>SUM(D452:D469)</f>
        <v>386910</v>
      </c>
      <c r="E451" s="161">
        <f>SUM(E452:E469)</f>
        <v>0</v>
      </c>
      <c r="F451" s="161">
        <f>SUM(F452:F469)</f>
        <v>12055</v>
      </c>
      <c r="G451" s="161">
        <f>SUM(G452:G469)</f>
        <v>374855</v>
      </c>
      <c r="H451" s="161">
        <f aca="true" t="shared" si="121" ref="H451:Q451">SUM(H452:H469)</f>
        <v>374855</v>
      </c>
      <c r="I451" s="161">
        <f t="shared" si="121"/>
        <v>314051</v>
      </c>
      <c r="J451" s="161">
        <f t="shared" si="121"/>
        <v>60804</v>
      </c>
      <c r="K451" s="161">
        <f t="shared" si="121"/>
        <v>0</v>
      </c>
      <c r="L451" s="161">
        <f t="shared" si="121"/>
        <v>0</v>
      </c>
      <c r="M451" s="161">
        <f t="shared" si="121"/>
        <v>0</v>
      </c>
      <c r="N451" s="161">
        <f t="shared" si="121"/>
        <v>0</v>
      </c>
      <c r="O451" s="161">
        <f t="shared" si="121"/>
        <v>0</v>
      </c>
      <c r="P451" s="161">
        <f t="shared" si="121"/>
        <v>0</v>
      </c>
      <c r="Q451" s="162">
        <f t="shared" si="121"/>
        <v>0</v>
      </c>
    </row>
    <row r="452" spans="1:17" s="44" customFormat="1" ht="15.75" customHeight="1">
      <c r="A452" s="119"/>
      <c r="B452" s="139" t="s">
        <v>56</v>
      </c>
      <c r="C452" s="32" t="s">
        <v>57</v>
      </c>
      <c r="D452" s="167">
        <v>250583</v>
      </c>
      <c r="E452" s="167"/>
      <c r="F452" s="167">
        <v>10013</v>
      </c>
      <c r="G452" s="167">
        <f>D452+E452-F452</f>
        <v>240570</v>
      </c>
      <c r="H452" s="167">
        <f>G452</f>
        <v>240570</v>
      </c>
      <c r="I452" s="167">
        <f>H452</f>
        <v>240570</v>
      </c>
      <c r="J452" s="164"/>
      <c r="K452" s="164"/>
      <c r="L452" s="164"/>
      <c r="M452" s="164"/>
      <c r="N452" s="167"/>
      <c r="O452" s="321"/>
      <c r="P452" s="321"/>
      <c r="Q452" s="262"/>
    </row>
    <row r="453" spans="1:17" s="44" customFormat="1" ht="18" customHeight="1">
      <c r="A453" s="119"/>
      <c r="B453" s="139" t="s">
        <v>60</v>
      </c>
      <c r="C453" s="32" t="s">
        <v>388</v>
      </c>
      <c r="D453" s="167">
        <v>24690</v>
      </c>
      <c r="E453" s="167"/>
      <c r="F453" s="167"/>
      <c r="G453" s="167">
        <f aca="true" t="shared" si="122" ref="G453:G469">D453+E453-F453</f>
        <v>24690</v>
      </c>
      <c r="H453" s="167">
        <f aca="true" t="shared" si="123" ref="H453:H469">G453</f>
        <v>24690</v>
      </c>
      <c r="I453" s="167">
        <f>H453</f>
        <v>24690</v>
      </c>
      <c r="J453" s="164"/>
      <c r="K453" s="164"/>
      <c r="L453" s="164"/>
      <c r="M453" s="164"/>
      <c r="N453" s="167"/>
      <c r="O453" s="321"/>
      <c r="P453" s="321"/>
      <c r="Q453" s="262"/>
    </row>
    <row r="454" spans="1:17" s="44" customFormat="1" ht="18" customHeight="1">
      <c r="A454" s="119"/>
      <c r="B454" s="139" t="s">
        <v>86</v>
      </c>
      <c r="C454" s="32" t="s">
        <v>708</v>
      </c>
      <c r="D454" s="167">
        <v>42089</v>
      </c>
      <c r="E454" s="167"/>
      <c r="F454" s="167">
        <v>1760</v>
      </c>
      <c r="G454" s="167">
        <f t="shared" si="122"/>
        <v>40329</v>
      </c>
      <c r="H454" s="167">
        <f t="shared" si="123"/>
        <v>40329</v>
      </c>
      <c r="I454" s="167">
        <f>H454</f>
        <v>40329</v>
      </c>
      <c r="J454" s="164"/>
      <c r="K454" s="164"/>
      <c r="L454" s="164"/>
      <c r="M454" s="164"/>
      <c r="N454" s="167"/>
      <c r="O454" s="321"/>
      <c r="P454" s="321"/>
      <c r="Q454" s="262"/>
    </row>
    <row r="455" spans="1:17" s="44" customFormat="1" ht="16.5" customHeight="1">
      <c r="A455" s="119"/>
      <c r="B455" s="139" t="s">
        <v>62</v>
      </c>
      <c r="C455" s="32" t="s">
        <v>15</v>
      </c>
      <c r="D455" s="167">
        <v>6744</v>
      </c>
      <c r="E455" s="167"/>
      <c r="F455" s="167">
        <v>282</v>
      </c>
      <c r="G455" s="167">
        <f t="shared" si="122"/>
        <v>6462</v>
      </c>
      <c r="H455" s="167">
        <f t="shared" si="123"/>
        <v>6462</v>
      </c>
      <c r="I455" s="167">
        <f>H455</f>
        <v>6462</v>
      </c>
      <c r="J455" s="164"/>
      <c r="K455" s="164"/>
      <c r="L455" s="164"/>
      <c r="M455" s="164"/>
      <c r="N455" s="167"/>
      <c r="O455" s="321"/>
      <c r="P455" s="321"/>
      <c r="Q455" s="262"/>
    </row>
    <row r="456" spans="1:17" s="44" customFormat="1" ht="16.5" customHeight="1">
      <c r="A456" s="122"/>
      <c r="B456" s="38" t="s">
        <v>565</v>
      </c>
      <c r="C456" s="33" t="s">
        <v>566</v>
      </c>
      <c r="D456" s="95">
        <v>2000</v>
      </c>
      <c r="E456" s="95"/>
      <c r="F456" s="95"/>
      <c r="G456" s="167">
        <f t="shared" si="122"/>
        <v>2000</v>
      </c>
      <c r="H456" s="167">
        <f t="shared" si="123"/>
        <v>2000</v>
      </c>
      <c r="I456" s="167">
        <f>H456</f>
        <v>2000</v>
      </c>
      <c r="J456" s="164"/>
      <c r="K456" s="164"/>
      <c r="L456" s="164"/>
      <c r="M456" s="164"/>
      <c r="N456" s="167"/>
      <c r="O456" s="321"/>
      <c r="P456" s="321"/>
      <c r="Q456" s="262"/>
    </row>
    <row r="457" spans="1:17" s="44" customFormat="1" ht="15.75" customHeight="1">
      <c r="A457" s="122"/>
      <c r="B457" s="38" t="s">
        <v>64</v>
      </c>
      <c r="C457" s="33" t="s">
        <v>195</v>
      </c>
      <c r="D457" s="95">
        <v>5610</v>
      </c>
      <c r="E457" s="95"/>
      <c r="F457" s="95"/>
      <c r="G457" s="167">
        <f t="shared" si="122"/>
        <v>5610</v>
      </c>
      <c r="H457" s="167">
        <f t="shared" si="123"/>
        <v>5610</v>
      </c>
      <c r="I457" s="95"/>
      <c r="J457" s="164">
        <f>H457</f>
        <v>5610</v>
      </c>
      <c r="K457" s="164"/>
      <c r="L457" s="164"/>
      <c r="M457" s="164"/>
      <c r="N457" s="167"/>
      <c r="O457" s="321"/>
      <c r="P457" s="321"/>
      <c r="Q457" s="262"/>
    </row>
    <row r="458" spans="1:17" s="44" customFormat="1" ht="15.75" customHeight="1">
      <c r="A458" s="122"/>
      <c r="B458" s="38" t="s">
        <v>66</v>
      </c>
      <c r="C458" s="33" t="s">
        <v>159</v>
      </c>
      <c r="D458" s="95">
        <v>15908</v>
      </c>
      <c r="E458" s="95"/>
      <c r="F458" s="95"/>
      <c r="G458" s="167">
        <f t="shared" si="122"/>
        <v>15908</v>
      </c>
      <c r="H458" s="167">
        <f t="shared" si="123"/>
        <v>15908</v>
      </c>
      <c r="I458" s="95"/>
      <c r="J458" s="164">
        <f aca="true" t="shared" si="124" ref="J458:J469">H458</f>
        <v>15908</v>
      </c>
      <c r="K458" s="164"/>
      <c r="L458" s="164"/>
      <c r="M458" s="164"/>
      <c r="N458" s="167"/>
      <c r="O458" s="321"/>
      <c r="P458" s="321"/>
      <c r="Q458" s="262"/>
    </row>
    <row r="459" spans="1:17" s="44" customFormat="1" ht="15.75" customHeight="1">
      <c r="A459" s="122"/>
      <c r="B459" s="38" t="s">
        <v>141</v>
      </c>
      <c r="C459" s="33" t="s">
        <v>147</v>
      </c>
      <c r="D459" s="95">
        <v>160</v>
      </c>
      <c r="E459" s="95"/>
      <c r="F459" s="95"/>
      <c r="G459" s="167">
        <f t="shared" si="122"/>
        <v>160</v>
      </c>
      <c r="H459" s="167">
        <f t="shared" si="123"/>
        <v>160</v>
      </c>
      <c r="I459" s="95"/>
      <c r="J459" s="164">
        <f t="shared" si="124"/>
        <v>160</v>
      </c>
      <c r="K459" s="164"/>
      <c r="L459" s="164"/>
      <c r="M459" s="164"/>
      <c r="N459" s="167"/>
      <c r="O459" s="321"/>
      <c r="P459" s="321"/>
      <c r="Q459" s="262"/>
    </row>
    <row r="460" spans="1:17" s="44" customFormat="1" ht="15.75" customHeight="1">
      <c r="A460" s="122"/>
      <c r="B460" s="38" t="s">
        <v>69</v>
      </c>
      <c r="C460" s="33" t="s">
        <v>161</v>
      </c>
      <c r="D460" s="95">
        <v>15760</v>
      </c>
      <c r="E460" s="95"/>
      <c r="F460" s="95"/>
      <c r="G460" s="167">
        <f t="shared" si="122"/>
        <v>15760</v>
      </c>
      <c r="H460" s="167">
        <f t="shared" si="123"/>
        <v>15760</v>
      </c>
      <c r="I460" s="95"/>
      <c r="J460" s="164">
        <f t="shared" si="124"/>
        <v>15760</v>
      </c>
      <c r="K460" s="164"/>
      <c r="L460" s="164"/>
      <c r="M460" s="164"/>
      <c r="N460" s="167"/>
      <c r="O460" s="321"/>
      <c r="P460" s="321"/>
      <c r="Q460" s="262"/>
    </row>
    <row r="461" spans="1:17" s="44" customFormat="1" ht="15.75" customHeight="1">
      <c r="A461" s="122"/>
      <c r="B461" s="38" t="s">
        <v>567</v>
      </c>
      <c r="C461" s="33" t="s">
        <v>568</v>
      </c>
      <c r="D461" s="95">
        <v>396</v>
      </c>
      <c r="E461" s="95"/>
      <c r="F461" s="95"/>
      <c r="G461" s="167">
        <f t="shared" si="122"/>
        <v>396</v>
      </c>
      <c r="H461" s="167">
        <f t="shared" si="123"/>
        <v>396</v>
      </c>
      <c r="I461" s="95"/>
      <c r="J461" s="164">
        <f t="shared" si="124"/>
        <v>396</v>
      </c>
      <c r="K461" s="164"/>
      <c r="L461" s="164"/>
      <c r="M461" s="164"/>
      <c r="N461" s="167"/>
      <c r="O461" s="321"/>
      <c r="P461" s="321"/>
      <c r="Q461" s="262"/>
    </row>
    <row r="462" spans="1:17" s="44" customFormat="1" ht="15.75" customHeight="1">
      <c r="A462" s="122"/>
      <c r="B462" s="38" t="s">
        <v>308</v>
      </c>
      <c r="C462" s="32" t="s">
        <v>310</v>
      </c>
      <c r="D462" s="95">
        <v>1757</v>
      </c>
      <c r="E462" s="95"/>
      <c r="F462" s="95"/>
      <c r="G462" s="167">
        <f t="shared" si="122"/>
        <v>1757</v>
      </c>
      <c r="H462" s="167">
        <f t="shared" si="123"/>
        <v>1757</v>
      </c>
      <c r="I462" s="95"/>
      <c r="J462" s="164">
        <f t="shared" si="124"/>
        <v>1757</v>
      </c>
      <c r="K462" s="164"/>
      <c r="L462" s="164"/>
      <c r="M462" s="164"/>
      <c r="N462" s="167"/>
      <c r="O462" s="321"/>
      <c r="P462" s="321"/>
      <c r="Q462" s="262"/>
    </row>
    <row r="463" spans="1:17" s="44" customFormat="1" ht="15.75" customHeight="1">
      <c r="A463" s="122"/>
      <c r="B463" s="38" t="s">
        <v>295</v>
      </c>
      <c r="C463" s="32" t="s">
        <v>299</v>
      </c>
      <c r="D463" s="95">
        <v>4363</v>
      </c>
      <c r="E463" s="95"/>
      <c r="F463" s="95"/>
      <c r="G463" s="167">
        <f t="shared" si="122"/>
        <v>4363</v>
      </c>
      <c r="H463" s="167">
        <f t="shared" si="123"/>
        <v>4363</v>
      </c>
      <c r="I463" s="95"/>
      <c r="J463" s="164">
        <f t="shared" si="124"/>
        <v>4363</v>
      </c>
      <c r="K463" s="164"/>
      <c r="L463" s="164"/>
      <c r="M463" s="164"/>
      <c r="N463" s="167"/>
      <c r="O463" s="321"/>
      <c r="P463" s="321"/>
      <c r="Q463" s="262"/>
    </row>
    <row r="464" spans="1:17" s="44" customFormat="1" ht="15" customHeight="1">
      <c r="A464" s="122"/>
      <c r="B464" s="38" t="s">
        <v>71</v>
      </c>
      <c r="C464" s="33" t="s">
        <v>72</v>
      </c>
      <c r="D464" s="95">
        <v>1200</v>
      </c>
      <c r="E464" s="95"/>
      <c r="F464" s="95"/>
      <c r="G464" s="167">
        <f t="shared" si="122"/>
        <v>1200</v>
      </c>
      <c r="H464" s="167">
        <f t="shared" si="123"/>
        <v>1200</v>
      </c>
      <c r="I464" s="95"/>
      <c r="J464" s="164">
        <f t="shared" si="124"/>
        <v>1200</v>
      </c>
      <c r="K464" s="164"/>
      <c r="L464" s="164"/>
      <c r="M464" s="164"/>
      <c r="N464" s="167"/>
      <c r="O464" s="321"/>
      <c r="P464" s="321"/>
      <c r="Q464" s="262"/>
    </row>
    <row r="465" spans="1:17" s="44" customFormat="1" ht="15" customHeight="1">
      <c r="A465" s="122"/>
      <c r="B465" s="38" t="s">
        <v>75</v>
      </c>
      <c r="C465" s="33" t="s">
        <v>76</v>
      </c>
      <c r="D465" s="95">
        <v>8800</v>
      </c>
      <c r="E465" s="95"/>
      <c r="F465" s="95"/>
      <c r="G465" s="167">
        <f t="shared" si="122"/>
        <v>8800</v>
      </c>
      <c r="H465" s="167">
        <f t="shared" si="123"/>
        <v>8800</v>
      </c>
      <c r="I465" s="95"/>
      <c r="J465" s="164">
        <f t="shared" si="124"/>
        <v>8800</v>
      </c>
      <c r="K465" s="164"/>
      <c r="L465" s="164"/>
      <c r="M465" s="164"/>
      <c r="N465" s="167"/>
      <c r="O465" s="321"/>
      <c r="P465" s="321"/>
      <c r="Q465" s="262"/>
    </row>
    <row r="466" spans="1:17" s="44" customFormat="1" ht="14.25" customHeight="1">
      <c r="A466" s="122"/>
      <c r="B466" s="38" t="s">
        <v>577</v>
      </c>
      <c r="C466" s="33" t="s">
        <v>443</v>
      </c>
      <c r="D466" s="95">
        <v>0</v>
      </c>
      <c r="E466" s="95"/>
      <c r="F466" s="95"/>
      <c r="G466" s="167">
        <f t="shared" si="122"/>
        <v>0</v>
      </c>
      <c r="H466" s="167">
        <f t="shared" si="123"/>
        <v>0</v>
      </c>
      <c r="I466" s="95"/>
      <c r="J466" s="164">
        <f t="shared" si="124"/>
        <v>0</v>
      </c>
      <c r="K466" s="164"/>
      <c r="L466" s="164"/>
      <c r="M466" s="164"/>
      <c r="N466" s="167"/>
      <c r="O466" s="321"/>
      <c r="P466" s="321"/>
      <c r="Q466" s="262"/>
    </row>
    <row r="467" spans="1:17" s="44" customFormat="1" ht="14.25" customHeight="1">
      <c r="A467" s="122"/>
      <c r="B467" s="38" t="s">
        <v>296</v>
      </c>
      <c r="C467" s="32" t="s">
        <v>663</v>
      </c>
      <c r="D467" s="95">
        <v>2400</v>
      </c>
      <c r="E467" s="95"/>
      <c r="F467" s="95"/>
      <c r="G467" s="167">
        <f t="shared" si="122"/>
        <v>2400</v>
      </c>
      <c r="H467" s="167">
        <f t="shared" si="123"/>
        <v>2400</v>
      </c>
      <c r="I467" s="95"/>
      <c r="J467" s="164">
        <f t="shared" si="124"/>
        <v>2400</v>
      </c>
      <c r="K467" s="164"/>
      <c r="L467" s="164"/>
      <c r="M467" s="164"/>
      <c r="N467" s="167"/>
      <c r="O467" s="321"/>
      <c r="P467" s="321"/>
      <c r="Q467" s="262"/>
    </row>
    <row r="468" spans="1:17" s="44" customFormat="1" ht="14.25" customHeight="1">
      <c r="A468" s="122"/>
      <c r="B468" s="38" t="s">
        <v>297</v>
      </c>
      <c r="C468" s="32" t="s">
        <v>306</v>
      </c>
      <c r="D468" s="95">
        <v>600</v>
      </c>
      <c r="E468" s="95"/>
      <c r="F468" s="95"/>
      <c r="G468" s="167">
        <f t="shared" si="122"/>
        <v>600</v>
      </c>
      <c r="H468" s="167">
        <f t="shared" si="123"/>
        <v>600</v>
      </c>
      <c r="I468" s="95"/>
      <c r="J468" s="164">
        <f t="shared" si="124"/>
        <v>600</v>
      </c>
      <c r="K468" s="164"/>
      <c r="L468" s="164"/>
      <c r="M468" s="164"/>
      <c r="N468" s="167"/>
      <c r="O468" s="321"/>
      <c r="P468" s="321"/>
      <c r="Q468" s="262"/>
    </row>
    <row r="469" spans="1:17" s="44" customFormat="1" ht="14.25" customHeight="1">
      <c r="A469" s="122"/>
      <c r="B469" s="38" t="s">
        <v>298</v>
      </c>
      <c r="C469" s="32" t="s">
        <v>307</v>
      </c>
      <c r="D469" s="95">
        <v>3850</v>
      </c>
      <c r="E469" s="95"/>
      <c r="F469" s="95"/>
      <c r="G469" s="167">
        <f t="shared" si="122"/>
        <v>3850</v>
      </c>
      <c r="H469" s="167">
        <f t="shared" si="123"/>
        <v>3850</v>
      </c>
      <c r="I469" s="95"/>
      <c r="J469" s="164">
        <f t="shared" si="124"/>
        <v>3850</v>
      </c>
      <c r="K469" s="164"/>
      <c r="L469" s="164"/>
      <c r="M469" s="164"/>
      <c r="N469" s="167"/>
      <c r="O469" s="321"/>
      <c r="P469" s="321"/>
      <c r="Q469" s="262"/>
    </row>
    <row r="470" spans="1:17" s="43" customFormat="1" ht="37.5" customHeight="1">
      <c r="A470" s="120" t="s">
        <v>353</v>
      </c>
      <c r="B470" s="137"/>
      <c r="C470" s="78" t="s">
        <v>354</v>
      </c>
      <c r="D470" s="161">
        <f aca="true" t="shared" si="125" ref="D470:K470">SUM(D471:D477)</f>
        <v>33145</v>
      </c>
      <c r="E470" s="161">
        <f t="shared" si="125"/>
        <v>13555</v>
      </c>
      <c r="F470" s="161">
        <f t="shared" si="125"/>
        <v>0</v>
      </c>
      <c r="G470" s="161">
        <f t="shared" si="125"/>
        <v>46700</v>
      </c>
      <c r="H470" s="161">
        <f t="shared" si="125"/>
        <v>46700</v>
      </c>
      <c r="I470" s="161">
        <f t="shared" si="125"/>
        <v>35202</v>
      </c>
      <c r="J470" s="161">
        <f t="shared" si="125"/>
        <v>11498</v>
      </c>
      <c r="K470" s="161">
        <f t="shared" si="125"/>
        <v>0</v>
      </c>
      <c r="L470" s="161">
        <f aca="true" t="shared" si="126" ref="L470:Q470">SUM(L471:L477)</f>
        <v>0</v>
      </c>
      <c r="M470" s="161">
        <f t="shared" si="126"/>
        <v>0</v>
      </c>
      <c r="N470" s="161">
        <f t="shared" si="126"/>
        <v>0</v>
      </c>
      <c r="O470" s="161">
        <f t="shared" si="126"/>
        <v>0</v>
      </c>
      <c r="P470" s="161">
        <f t="shared" si="126"/>
        <v>0</v>
      </c>
      <c r="Q470" s="162">
        <f t="shared" si="126"/>
        <v>0</v>
      </c>
    </row>
    <row r="471" spans="1:17" s="43" customFormat="1" ht="18.75" customHeight="1">
      <c r="A471" s="134"/>
      <c r="B471" s="38" t="s">
        <v>56</v>
      </c>
      <c r="C471" s="32" t="s">
        <v>57</v>
      </c>
      <c r="D471" s="95">
        <v>18386</v>
      </c>
      <c r="E471" s="95">
        <v>11513</v>
      </c>
      <c r="F471" s="95"/>
      <c r="G471" s="167">
        <f>D471+E471-F471</f>
        <v>29899</v>
      </c>
      <c r="H471" s="95">
        <f>G471</f>
        <v>29899</v>
      </c>
      <c r="I471" s="95">
        <f>H471</f>
        <v>29899</v>
      </c>
      <c r="J471" s="95"/>
      <c r="K471" s="167"/>
      <c r="L471" s="167"/>
      <c r="M471" s="167"/>
      <c r="N471" s="167"/>
      <c r="O471" s="321"/>
      <c r="P471" s="321"/>
      <c r="Q471" s="262"/>
    </row>
    <row r="472" spans="1:17" s="43" customFormat="1" ht="14.25" customHeight="1">
      <c r="A472" s="134"/>
      <c r="B472" s="38" t="s">
        <v>86</v>
      </c>
      <c r="C472" s="32" t="s">
        <v>708</v>
      </c>
      <c r="D472" s="95">
        <v>2811</v>
      </c>
      <c r="E472" s="95">
        <v>1760</v>
      </c>
      <c r="F472" s="95"/>
      <c r="G472" s="167">
        <f aca="true" t="shared" si="127" ref="G472:G477">D472+E472-F472</f>
        <v>4571</v>
      </c>
      <c r="H472" s="95">
        <f aca="true" t="shared" si="128" ref="H472:H477">G472</f>
        <v>4571</v>
      </c>
      <c r="I472" s="95">
        <f>H472</f>
        <v>4571</v>
      </c>
      <c r="J472" s="95"/>
      <c r="K472" s="167"/>
      <c r="L472" s="167"/>
      <c r="M472" s="167"/>
      <c r="N472" s="167"/>
      <c r="O472" s="321"/>
      <c r="P472" s="321"/>
      <c r="Q472" s="262"/>
    </row>
    <row r="473" spans="1:17" s="43" customFormat="1" ht="13.5" customHeight="1">
      <c r="A473" s="134"/>
      <c r="B473" s="38" t="s">
        <v>62</v>
      </c>
      <c r="C473" s="32" t="s">
        <v>15</v>
      </c>
      <c r="D473" s="95">
        <v>450</v>
      </c>
      <c r="E473" s="95">
        <v>282</v>
      </c>
      <c r="F473" s="95"/>
      <c r="G473" s="167">
        <f t="shared" si="127"/>
        <v>732</v>
      </c>
      <c r="H473" s="95">
        <f t="shared" si="128"/>
        <v>732</v>
      </c>
      <c r="I473" s="95">
        <f>H473</f>
        <v>732</v>
      </c>
      <c r="J473" s="95"/>
      <c r="K473" s="167"/>
      <c r="L473" s="167"/>
      <c r="M473" s="167"/>
      <c r="N473" s="167"/>
      <c r="O473" s="321"/>
      <c r="P473" s="321"/>
      <c r="Q473" s="262"/>
    </row>
    <row r="474" spans="1:17" s="44" customFormat="1" ht="14.25" customHeight="1">
      <c r="A474" s="122"/>
      <c r="B474" s="38" t="s">
        <v>64</v>
      </c>
      <c r="C474" s="33" t="s">
        <v>65</v>
      </c>
      <c r="D474" s="95">
        <v>500</v>
      </c>
      <c r="E474" s="95"/>
      <c r="F474" s="95"/>
      <c r="G474" s="167">
        <f t="shared" si="127"/>
        <v>500</v>
      </c>
      <c r="H474" s="95">
        <f t="shared" si="128"/>
        <v>500</v>
      </c>
      <c r="I474" s="95"/>
      <c r="J474" s="95">
        <f>H474</f>
        <v>500</v>
      </c>
      <c r="K474" s="167"/>
      <c r="L474" s="167"/>
      <c r="M474" s="167"/>
      <c r="N474" s="167"/>
      <c r="O474" s="321"/>
      <c r="P474" s="321"/>
      <c r="Q474" s="262"/>
    </row>
    <row r="475" spans="1:17" s="44" customFormat="1" ht="14.25" customHeight="1">
      <c r="A475" s="122"/>
      <c r="B475" s="38" t="s">
        <v>66</v>
      </c>
      <c r="C475" s="33" t="s">
        <v>159</v>
      </c>
      <c r="D475" s="95">
        <v>4848</v>
      </c>
      <c r="E475" s="95"/>
      <c r="F475" s="95"/>
      <c r="G475" s="167">
        <f t="shared" si="127"/>
        <v>4848</v>
      </c>
      <c r="H475" s="95">
        <f t="shared" si="128"/>
        <v>4848</v>
      </c>
      <c r="I475" s="95"/>
      <c r="J475" s="95">
        <f>H475</f>
        <v>4848</v>
      </c>
      <c r="K475" s="167"/>
      <c r="L475" s="167"/>
      <c r="M475" s="167"/>
      <c r="N475" s="167"/>
      <c r="O475" s="321"/>
      <c r="P475" s="321"/>
      <c r="Q475" s="262"/>
    </row>
    <row r="476" spans="1:17" s="44" customFormat="1" ht="14.25" customHeight="1">
      <c r="A476" s="122"/>
      <c r="B476" s="38" t="s">
        <v>69</v>
      </c>
      <c r="C476" s="33" t="s">
        <v>161</v>
      </c>
      <c r="D476" s="95">
        <v>5325</v>
      </c>
      <c r="E476" s="95"/>
      <c r="F476" s="95"/>
      <c r="G476" s="167">
        <f t="shared" si="127"/>
        <v>5325</v>
      </c>
      <c r="H476" s="95">
        <f t="shared" si="128"/>
        <v>5325</v>
      </c>
      <c r="I476" s="95"/>
      <c r="J476" s="95">
        <f>H476</f>
        <v>5325</v>
      </c>
      <c r="K476" s="167"/>
      <c r="L476" s="167"/>
      <c r="M476" s="167"/>
      <c r="N476" s="167"/>
      <c r="O476" s="321"/>
      <c r="P476" s="321"/>
      <c r="Q476" s="262"/>
    </row>
    <row r="477" spans="1:17" s="44" customFormat="1" ht="14.25" customHeight="1">
      <c r="A477" s="122"/>
      <c r="B477" s="38" t="s">
        <v>75</v>
      </c>
      <c r="C477" s="33" t="s">
        <v>76</v>
      </c>
      <c r="D477" s="95">
        <v>825</v>
      </c>
      <c r="E477" s="95"/>
      <c r="F477" s="95"/>
      <c r="G477" s="167">
        <f t="shared" si="127"/>
        <v>825</v>
      </c>
      <c r="H477" s="95">
        <f t="shared" si="128"/>
        <v>825</v>
      </c>
      <c r="I477" s="95"/>
      <c r="J477" s="95">
        <f>H477</f>
        <v>825</v>
      </c>
      <c r="K477" s="167"/>
      <c r="L477" s="167"/>
      <c r="M477" s="167"/>
      <c r="N477" s="167"/>
      <c r="O477" s="321"/>
      <c r="P477" s="321"/>
      <c r="Q477" s="262"/>
    </row>
    <row r="478" spans="1:17" s="44" customFormat="1" ht="18.75" customHeight="1">
      <c r="A478" s="120" t="s">
        <v>172</v>
      </c>
      <c r="B478" s="141"/>
      <c r="C478" s="79" t="s">
        <v>137</v>
      </c>
      <c r="D478" s="161">
        <f>SUM(D479:D481)</f>
        <v>20132</v>
      </c>
      <c r="E478" s="161">
        <f>SUM(E479:E481)</f>
        <v>0</v>
      </c>
      <c r="F478" s="161">
        <f>SUM(F479:F481)</f>
        <v>0</v>
      </c>
      <c r="G478" s="161">
        <f>SUM(G479:G481)</f>
        <v>20132</v>
      </c>
      <c r="H478" s="161">
        <f aca="true" t="shared" si="129" ref="H478:Q478">SUM(H479:H481)</f>
        <v>20132</v>
      </c>
      <c r="I478" s="161">
        <f t="shared" si="129"/>
        <v>0</v>
      </c>
      <c r="J478" s="161">
        <f t="shared" si="129"/>
        <v>20132</v>
      </c>
      <c r="K478" s="161">
        <f t="shared" si="129"/>
        <v>0</v>
      </c>
      <c r="L478" s="161">
        <f t="shared" si="129"/>
        <v>0</v>
      </c>
      <c r="M478" s="161">
        <f t="shared" si="129"/>
        <v>0</v>
      </c>
      <c r="N478" s="161">
        <f t="shared" si="129"/>
        <v>0</v>
      </c>
      <c r="O478" s="161">
        <f t="shared" si="129"/>
        <v>0</v>
      </c>
      <c r="P478" s="161">
        <f t="shared" si="129"/>
        <v>0</v>
      </c>
      <c r="Q478" s="162">
        <f t="shared" si="129"/>
        <v>0</v>
      </c>
    </row>
    <row r="479" spans="1:17" s="44" customFormat="1" ht="14.25" customHeight="1">
      <c r="A479" s="134"/>
      <c r="B479" s="36" t="s">
        <v>64</v>
      </c>
      <c r="C479" s="32" t="s">
        <v>88</v>
      </c>
      <c r="D479" s="95">
        <v>2000</v>
      </c>
      <c r="E479" s="95"/>
      <c r="F479" s="95"/>
      <c r="G479" s="172">
        <f>D479+E479-F479</f>
        <v>2000</v>
      </c>
      <c r="H479" s="172">
        <f>G479</f>
        <v>2000</v>
      </c>
      <c r="I479" s="95"/>
      <c r="J479" s="95">
        <f>H479</f>
        <v>2000</v>
      </c>
      <c r="K479" s="167"/>
      <c r="L479" s="167"/>
      <c r="M479" s="167"/>
      <c r="N479" s="167"/>
      <c r="O479" s="321"/>
      <c r="P479" s="321"/>
      <c r="Q479" s="262"/>
    </row>
    <row r="480" spans="1:17" s="44" customFormat="1" ht="14.25" customHeight="1">
      <c r="A480" s="134"/>
      <c r="B480" s="36" t="s">
        <v>66</v>
      </c>
      <c r="C480" s="33" t="s">
        <v>159</v>
      </c>
      <c r="D480" s="95">
        <v>14952</v>
      </c>
      <c r="E480" s="95"/>
      <c r="F480" s="95"/>
      <c r="G480" s="172">
        <f>D480+E480-F480</f>
        <v>14952</v>
      </c>
      <c r="H480" s="172">
        <f>G480</f>
        <v>14952</v>
      </c>
      <c r="I480" s="95"/>
      <c r="J480" s="95">
        <f>H480</f>
        <v>14952</v>
      </c>
      <c r="K480" s="167"/>
      <c r="L480" s="167"/>
      <c r="M480" s="167"/>
      <c r="N480" s="167"/>
      <c r="O480" s="321"/>
      <c r="P480" s="321"/>
      <c r="Q480" s="262"/>
    </row>
    <row r="481" spans="1:17" s="44" customFormat="1" ht="14.25" customHeight="1">
      <c r="A481" s="134"/>
      <c r="B481" s="36" t="s">
        <v>69</v>
      </c>
      <c r="C481" s="33" t="s">
        <v>161</v>
      </c>
      <c r="D481" s="95">
        <v>3180</v>
      </c>
      <c r="E481" s="95"/>
      <c r="F481" s="95"/>
      <c r="G481" s="172">
        <f>D481+E481-F481</f>
        <v>3180</v>
      </c>
      <c r="H481" s="172">
        <f>G481</f>
        <v>3180</v>
      </c>
      <c r="I481" s="95"/>
      <c r="J481" s="95">
        <f>H481</f>
        <v>3180</v>
      </c>
      <c r="K481" s="167"/>
      <c r="L481" s="167"/>
      <c r="M481" s="167"/>
      <c r="N481" s="167"/>
      <c r="O481" s="321"/>
      <c r="P481" s="321"/>
      <c r="Q481" s="262"/>
    </row>
    <row r="482" spans="1:17" s="44" customFormat="1" ht="27.75" customHeight="1">
      <c r="A482" s="135" t="s">
        <v>276</v>
      </c>
      <c r="B482" s="140"/>
      <c r="C482" s="73" t="s">
        <v>830</v>
      </c>
      <c r="D482" s="165">
        <f>D483+D485+D495+D538</f>
        <v>3482550</v>
      </c>
      <c r="E482" s="165">
        <f>E483+E485+E495+E538</f>
        <v>18119</v>
      </c>
      <c r="F482" s="165">
        <f>F483+F485+F495+F538</f>
        <v>5223</v>
      </c>
      <c r="G482" s="165">
        <f>G483+G485+G495+G538</f>
        <v>3495446</v>
      </c>
      <c r="H482" s="165">
        <f aca="true" t="shared" si="130" ref="H482:Q482">H483+H485+H495+H538</f>
        <v>3483696</v>
      </c>
      <c r="I482" s="165">
        <f t="shared" si="130"/>
        <v>1253697</v>
      </c>
      <c r="J482" s="165">
        <f t="shared" si="130"/>
        <v>162705</v>
      </c>
      <c r="K482" s="165">
        <f t="shared" si="130"/>
        <v>34770</v>
      </c>
      <c r="L482" s="165">
        <f t="shared" si="130"/>
        <v>3000</v>
      </c>
      <c r="M482" s="165">
        <f t="shared" si="130"/>
        <v>2029524</v>
      </c>
      <c r="N482" s="165">
        <f t="shared" si="130"/>
        <v>0</v>
      </c>
      <c r="O482" s="165">
        <f t="shared" si="130"/>
        <v>11750</v>
      </c>
      <c r="P482" s="165">
        <f t="shared" si="130"/>
        <v>11750</v>
      </c>
      <c r="Q482" s="166">
        <f t="shared" si="130"/>
        <v>0</v>
      </c>
    </row>
    <row r="483" spans="1:17" s="44" customFormat="1" ht="29.25" customHeight="1">
      <c r="A483" s="120" t="s">
        <v>291</v>
      </c>
      <c r="B483" s="141"/>
      <c r="C483" s="79" t="s">
        <v>829</v>
      </c>
      <c r="D483" s="161">
        <f>SUM(D484:D484)</f>
        <v>34770</v>
      </c>
      <c r="E483" s="161">
        <f>SUM(E484:E484)</f>
        <v>0</v>
      </c>
      <c r="F483" s="161">
        <f>SUM(F484:F484)</f>
        <v>0</v>
      </c>
      <c r="G483" s="161">
        <f>SUM(G484:G484)</f>
        <v>34770</v>
      </c>
      <c r="H483" s="161">
        <f aca="true" t="shared" si="131" ref="H483:Q483">SUM(H484:H484)</f>
        <v>34770</v>
      </c>
      <c r="I483" s="161">
        <f t="shared" si="131"/>
        <v>0</v>
      </c>
      <c r="J483" s="161">
        <f t="shared" si="131"/>
        <v>0</v>
      </c>
      <c r="K483" s="161">
        <f t="shared" si="131"/>
        <v>34770</v>
      </c>
      <c r="L483" s="161">
        <f t="shared" si="131"/>
        <v>0</v>
      </c>
      <c r="M483" s="161">
        <f t="shared" si="131"/>
        <v>0</v>
      </c>
      <c r="N483" s="161">
        <f t="shared" si="131"/>
        <v>0</v>
      </c>
      <c r="O483" s="161">
        <f t="shared" si="131"/>
        <v>0</v>
      </c>
      <c r="P483" s="161">
        <f t="shared" si="131"/>
        <v>0</v>
      </c>
      <c r="Q483" s="162">
        <f t="shared" si="131"/>
        <v>0</v>
      </c>
    </row>
    <row r="484" spans="1:17" s="44" customFormat="1" ht="35.25" customHeight="1">
      <c r="A484" s="119"/>
      <c r="B484" s="130" t="s">
        <v>119</v>
      </c>
      <c r="C484" s="32" t="s">
        <v>881</v>
      </c>
      <c r="D484" s="167">
        <v>34770</v>
      </c>
      <c r="E484" s="167"/>
      <c r="F484" s="167"/>
      <c r="G484" s="172">
        <f>D484+E484-F484</f>
        <v>34770</v>
      </c>
      <c r="H484" s="167">
        <f>G484</f>
        <v>34770</v>
      </c>
      <c r="I484" s="170"/>
      <c r="J484" s="170"/>
      <c r="K484" s="167">
        <f>H484</f>
        <v>34770</v>
      </c>
      <c r="L484" s="167"/>
      <c r="M484" s="167"/>
      <c r="N484" s="167"/>
      <c r="O484" s="321"/>
      <c r="P484" s="321"/>
      <c r="Q484" s="262"/>
    </row>
    <row r="485" spans="1:17" s="44" customFormat="1" ht="17.25" customHeight="1">
      <c r="A485" s="120" t="s">
        <v>287</v>
      </c>
      <c r="B485" s="141"/>
      <c r="C485" s="76" t="s">
        <v>520</v>
      </c>
      <c r="D485" s="161">
        <f aca="true" t="shared" si="132" ref="D485:I485">SUM(D486:D494)</f>
        <v>40865</v>
      </c>
      <c r="E485" s="161">
        <f t="shared" si="132"/>
        <v>0</v>
      </c>
      <c r="F485" s="161">
        <f t="shared" si="132"/>
        <v>0</v>
      </c>
      <c r="G485" s="161">
        <f t="shared" si="132"/>
        <v>40865</v>
      </c>
      <c r="H485" s="161">
        <f t="shared" si="132"/>
        <v>40865</v>
      </c>
      <c r="I485" s="161">
        <f t="shared" si="132"/>
        <v>36800</v>
      </c>
      <c r="J485" s="161">
        <f aca="true" t="shared" si="133" ref="J485:Q485">SUM(J486:J494)</f>
        <v>4065</v>
      </c>
      <c r="K485" s="161">
        <f t="shared" si="133"/>
        <v>0</v>
      </c>
      <c r="L485" s="161">
        <f t="shared" si="133"/>
        <v>0</v>
      </c>
      <c r="M485" s="161">
        <f t="shared" si="133"/>
        <v>0</v>
      </c>
      <c r="N485" s="161">
        <f t="shared" si="133"/>
        <v>0</v>
      </c>
      <c r="O485" s="161">
        <f t="shared" si="133"/>
        <v>0</v>
      </c>
      <c r="P485" s="161">
        <f t="shared" si="133"/>
        <v>0</v>
      </c>
      <c r="Q485" s="162">
        <f t="shared" si="133"/>
        <v>0</v>
      </c>
    </row>
    <row r="486" spans="1:17" s="44" customFormat="1" ht="16.5" customHeight="1">
      <c r="A486" s="122"/>
      <c r="B486" s="36" t="s">
        <v>56</v>
      </c>
      <c r="C486" s="32" t="s">
        <v>57</v>
      </c>
      <c r="D486" s="95">
        <v>30000</v>
      </c>
      <c r="E486" s="95"/>
      <c r="F486" s="95"/>
      <c r="G486" s="167">
        <f>D486+E486-F486</f>
        <v>30000</v>
      </c>
      <c r="H486" s="95">
        <f>G486</f>
        <v>30000</v>
      </c>
      <c r="I486" s="95">
        <f>H486</f>
        <v>30000</v>
      </c>
      <c r="J486" s="163"/>
      <c r="K486" s="164"/>
      <c r="L486" s="164"/>
      <c r="M486" s="164"/>
      <c r="N486" s="167"/>
      <c r="O486" s="321"/>
      <c r="P486" s="321"/>
      <c r="Q486" s="262"/>
    </row>
    <row r="487" spans="1:17" s="44" customFormat="1" ht="13.5" customHeight="1">
      <c r="A487" s="122"/>
      <c r="B487" s="36" t="s">
        <v>60</v>
      </c>
      <c r="C487" s="32" t="s">
        <v>388</v>
      </c>
      <c r="D487" s="95">
        <v>1275</v>
      </c>
      <c r="E487" s="95"/>
      <c r="F487" s="95"/>
      <c r="G487" s="167">
        <f aca="true" t="shared" si="134" ref="G487:G494">D487+E487-F487</f>
        <v>1275</v>
      </c>
      <c r="H487" s="95">
        <f aca="true" t="shared" si="135" ref="H487:H494">G487</f>
        <v>1275</v>
      </c>
      <c r="I487" s="95">
        <f>H487</f>
        <v>1275</v>
      </c>
      <c r="J487" s="163"/>
      <c r="K487" s="164"/>
      <c r="L487" s="164"/>
      <c r="M487" s="164"/>
      <c r="N487" s="167"/>
      <c r="O487" s="321"/>
      <c r="P487" s="321"/>
      <c r="Q487" s="262"/>
    </row>
    <row r="488" spans="1:17" s="44" customFormat="1" ht="14.25" customHeight="1">
      <c r="A488" s="122"/>
      <c r="B488" s="131" t="s">
        <v>86</v>
      </c>
      <c r="C488" s="32" t="s">
        <v>708</v>
      </c>
      <c r="D488" s="95">
        <v>4760</v>
      </c>
      <c r="E488" s="95"/>
      <c r="F488" s="95"/>
      <c r="G488" s="167">
        <f t="shared" si="134"/>
        <v>4760</v>
      </c>
      <c r="H488" s="95">
        <f t="shared" si="135"/>
        <v>4760</v>
      </c>
      <c r="I488" s="95">
        <f>H488</f>
        <v>4760</v>
      </c>
      <c r="J488" s="163"/>
      <c r="K488" s="164"/>
      <c r="L488" s="164"/>
      <c r="M488" s="164"/>
      <c r="N488" s="167"/>
      <c r="O488" s="321"/>
      <c r="P488" s="321"/>
      <c r="Q488" s="262"/>
    </row>
    <row r="489" spans="1:17" s="44" customFormat="1" ht="13.5" customHeight="1">
      <c r="A489" s="122"/>
      <c r="B489" s="131" t="s">
        <v>62</v>
      </c>
      <c r="C489" s="32" t="s">
        <v>15</v>
      </c>
      <c r="D489" s="95">
        <v>765</v>
      </c>
      <c r="E489" s="95"/>
      <c r="F489" s="95"/>
      <c r="G489" s="167">
        <f t="shared" si="134"/>
        <v>765</v>
      </c>
      <c r="H489" s="95">
        <f t="shared" si="135"/>
        <v>765</v>
      </c>
      <c r="I489" s="95">
        <f>H489</f>
        <v>765</v>
      </c>
      <c r="J489" s="163"/>
      <c r="K489" s="164"/>
      <c r="L489" s="164"/>
      <c r="M489" s="164"/>
      <c r="N489" s="167"/>
      <c r="O489" s="321"/>
      <c r="P489" s="321"/>
      <c r="Q489" s="262"/>
    </row>
    <row r="490" spans="1:17" s="44" customFormat="1" ht="13.5" customHeight="1">
      <c r="A490" s="122"/>
      <c r="B490" s="36" t="s">
        <v>64</v>
      </c>
      <c r="C490" s="32" t="s">
        <v>88</v>
      </c>
      <c r="D490" s="95">
        <v>500</v>
      </c>
      <c r="E490" s="95"/>
      <c r="F490" s="95"/>
      <c r="G490" s="167">
        <f t="shared" si="134"/>
        <v>500</v>
      </c>
      <c r="H490" s="95">
        <f t="shared" si="135"/>
        <v>500</v>
      </c>
      <c r="I490" s="95"/>
      <c r="J490" s="163">
        <f>H490</f>
        <v>500</v>
      </c>
      <c r="K490" s="164"/>
      <c r="L490" s="164"/>
      <c r="M490" s="164"/>
      <c r="N490" s="167"/>
      <c r="O490" s="321"/>
      <c r="P490" s="321"/>
      <c r="Q490" s="262"/>
    </row>
    <row r="491" spans="1:17" s="44" customFormat="1" ht="14.25" customHeight="1">
      <c r="A491" s="122"/>
      <c r="B491" s="36" t="s">
        <v>69</v>
      </c>
      <c r="C491" s="32" t="s">
        <v>161</v>
      </c>
      <c r="D491" s="95">
        <v>690</v>
      </c>
      <c r="E491" s="95"/>
      <c r="F491" s="95"/>
      <c r="G491" s="167">
        <f t="shared" si="134"/>
        <v>690</v>
      </c>
      <c r="H491" s="95">
        <f t="shared" si="135"/>
        <v>690</v>
      </c>
      <c r="I491" s="95"/>
      <c r="J491" s="163">
        <f>H491</f>
        <v>690</v>
      </c>
      <c r="K491" s="164"/>
      <c r="L491" s="164"/>
      <c r="M491" s="164"/>
      <c r="N491" s="167"/>
      <c r="O491" s="321"/>
      <c r="P491" s="321"/>
      <c r="Q491" s="262"/>
    </row>
    <row r="492" spans="1:17" s="44" customFormat="1" ht="12.75" customHeight="1">
      <c r="A492" s="122"/>
      <c r="B492" s="36" t="s">
        <v>75</v>
      </c>
      <c r="C492" s="32" t="s">
        <v>76</v>
      </c>
      <c r="D492" s="95">
        <v>1650</v>
      </c>
      <c r="E492" s="95"/>
      <c r="F492" s="95"/>
      <c r="G492" s="167">
        <f t="shared" si="134"/>
        <v>1650</v>
      </c>
      <c r="H492" s="95">
        <f t="shared" si="135"/>
        <v>1650</v>
      </c>
      <c r="I492" s="95"/>
      <c r="J492" s="163">
        <f>H492</f>
        <v>1650</v>
      </c>
      <c r="K492" s="164"/>
      <c r="L492" s="164"/>
      <c r="M492" s="164"/>
      <c r="N492" s="167"/>
      <c r="O492" s="321"/>
      <c r="P492" s="321"/>
      <c r="Q492" s="262"/>
    </row>
    <row r="493" spans="1:17" s="44" customFormat="1" ht="12.75" customHeight="1">
      <c r="A493" s="122"/>
      <c r="B493" s="36" t="s">
        <v>297</v>
      </c>
      <c r="C493" s="32" t="s">
        <v>306</v>
      </c>
      <c r="D493" s="95">
        <v>400</v>
      </c>
      <c r="E493" s="95"/>
      <c r="F493" s="95"/>
      <c r="G493" s="167">
        <f t="shared" si="134"/>
        <v>400</v>
      </c>
      <c r="H493" s="95">
        <f t="shared" si="135"/>
        <v>400</v>
      </c>
      <c r="I493" s="95"/>
      <c r="J493" s="163">
        <f>H493</f>
        <v>400</v>
      </c>
      <c r="K493" s="164"/>
      <c r="L493" s="164"/>
      <c r="M493" s="164"/>
      <c r="N493" s="167"/>
      <c r="O493" s="321"/>
      <c r="P493" s="321"/>
      <c r="Q493" s="262"/>
    </row>
    <row r="494" spans="1:17" s="44" customFormat="1" ht="12.75" customHeight="1">
      <c r="A494" s="122"/>
      <c r="B494" s="36" t="s">
        <v>298</v>
      </c>
      <c r="C494" s="32" t="s">
        <v>307</v>
      </c>
      <c r="D494" s="95">
        <v>825</v>
      </c>
      <c r="E494" s="95"/>
      <c r="F494" s="95"/>
      <c r="G494" s="167">
        <f t="shared" si="134"/>
        <v>825</v>
      </c>
      <c r="H494" s="95">
        <f t="shared" si="135"/>
        <v>825</v>
      </c>
      <c r="I494" s="95"/>
      <c r="J494" s="163">
        <f>H494</f>
        <v>825</v>
      </c>
      <c r="K494" s="164"/>
      <c r="L494" s="164"/>
      <c r="M494" s="164"/>
      <c r="N494" s="167"/>
      <c r="O494" s="321"/>
      <c r="P494" s="321"/>
      <c r="Q494" s="262"/>
    </row>
    <row r="495" spans="1:17" s="44" customFormat="1" ht="15.75" customHeight="1">
      <c r="A495" s="120" t="s">
        <v>318</v>
      </c>
      <c r="B495" s="142"/>
      <c r="C495" s="76" t="s">
        <v>319</v>
      </c>
      <c r="D495" s="161">
        <f>SUM(D496:D537)</f>
        <v>2022898</v>
      </c>
      <c r="E495" s="161">
        <f>SUM(E496:E537)</f>
        <v>8007</v>
      </c>
      <c r="F495" s="161">
        <f>SUM(F496:F537)</f>
        <v>1709</v>
      </c>
      <c r="G495" s="161">
        <f>SUM(G496:G537)</f>
        <v>2029196</v>
      </c>
      <c r="H495" s="161">
        <f aca="true" t="shared" si="136" ref="H495:Q495">SUM(H496:H537)</f>
        <v>2017446</v>
      </c>
      <c r="I495" s="161">
        <f t="shared" si="136"/>
        <v>1216897</v>
      </c>
      <c r="J495" s="161">
        <f t="shared" si="136"/>
        <v>158640</v>
      </c>
      <c r="K495" s="161">
        <f t="shared" si="136"/>
        <v>0</v>
      </c>
      <c r="L495" s="161">
        <f t="shared" si="136"/>
        <v>3000</v>
      </c>
      <c r="M495" s="161">
        <f t="shared" si="136"/>
        <v>638909</v>
      </c>
      <c r="N495" s="161">
        <f t="shared" si="136"/>
        <v>0</v>
      </c>
      <c r="O495" s="161">
        <f t="shared" si="136"/>
        <v>11750</v>
      </c>
      <c r="P495" s="161">
        <f t="shared" si="136"/>
        <v>11750</v>
      </c>
      <c r="Q495" s="162">
        <f t="shared" si="136"/>
        <v>0</v>
      </c>
    </row>
    <row r="496" spans="1:17" s="44" customFormat="1" ht="15.75" customHeight="1">
      <c r="A496" s="134"/>
      <c r="B496" s="36" t="s">
        <v>653</v>
      </c>
      <c r="C496" s="77" t="s">
        <v>799</v>
      </c>
      <c r="D496" s="95">
        <v>3000</v>
      </c>
      <c r="E496" s="95"/>
      <c r="F496" s="95"/>
      <c r="G496" s="167">
        <f>D496+E496-F496</f>
        <v>3000</v>
      </c>
      <c r="H496" s="95">
        <f>G496</f>
        <v>3000</v>
      </c>
      <c r="I496" s="184"/>
      <c r="J496" s="95"/>
      <c r="K496" s="107"/>
      <c r="L496" s="184">
        <f>H496</f>
        <v>3000</v>
      </c>
      <c r="M496" s="107"/>
      <c r="N496" s="167"/>
      <c r="O496" s="321"/>
      <c r="P496" s="321"/>
      <c r="Q496" s="262"/>
    </row>
    <row r="497" spans="1:17" s="44" customFormat="1" ht="15.75" customHeight="1">
      <c r="A497" s="134"/>
      <c r="B497" s="38" t="s">
        <v>556</v>
      </c>
      <c r="C497" s="32" t="s">
        <v>278</v>
      </c>
      <c r="D497" s="95">
        <v>231820</v>
      </c>
      <c r="E497" s="95"/>
      <c r="F497" s="95"/>
      <c r="G497" s="167">
        <f aca="true" t="shared" si="137" ref="G497:G537">D497+E497-F497</f>
        <v>231820</v>
      </c>
      <c r="H497" s="95">
        <f aca="true" t="shared" si="138" ref="H497:H536">G497</f>
        <v>231820</v>
      </c>
      <c r="I497" s="184"/>
      <c r="J497" s="95"/>
      <c r="K497" s="107"/>
      <c r="L497" s="184"/>
      <c r="M497" s="163">
        <f>H497</f>
        <v>231820</v>
      </c>
      <c r="N497" s="167"/>
      <c r="O497" s="321"/>
      <c r="P497" s="321"/>
      <c r="Q497" s="262"/>
    </row>
    <row r="498" spans="1:17" s="44" customFormat="1" ht="15.75" customHeight="1">
      <c r="A498" s="134"/>
      <c r="B498" s="38" t="s">
        <v>555</v>
      </c>
      <c r="C498" s="32" t="s">
        <v>278</v>
      </c>
      <c r="D498" s="95">
        <v>40909</v>
      </c>
      <c r="E498" s="95"/>
      <c r="F498" s="95"/>
      <c r="G498" s="167">
        <f t="shared" si="137"/>
        <v>40909</v>
      </c>
      <c r="H498" s="95">
        <f t="shared" si="138"/>
        <v>40909</v>
      </c>
      <c r="I498" s="184"/>
      <c r="J498" s="95"/>
      <c r="K498" s="107"/>
      <c r="L498" s="184"/>
      <c r="M498" s="163">
        <f>H498</f>
        <v>40909</v>
      </c>
      <c r="N498" s="167"/>
      <c r="O498" s="321"/>
      <c r="P498" s="321"/>
      <c r="Q498" s="262"/>
    </row>
    <row r="499" spans="1:17" s="44" customFormat="1" ht="15.75" customHeight="1">
      <c r="A499" s="122"/>
      <c r="B499" s="36" t="s">
        <v>56</v>
      </c>
      <c r="C499" s="32" t="s">
        <v>57</v>
      </c>
      <c r="D499" s="95">
        <v>947970</v>
      </c>
      <c r="E499" s="95">
        <v>1709</v>
      </c>
      <c r="F499" s="95"/>
      <c r="G499" s="167">
        <f t="shared" si="137"/>
        <v>949679</v>
      </c>
      <c r="H499" s="95">
        <f t="shared" si="138"/>
        <v>949679</v>
      </c>
      <c r="I499" s="95">
        <f>H499</f>
        <v>949679</v>
      </c>
      <c r="J499" s="95"/>
      <c r="K499" s="163"/>
      <c r="L499" s="163"/>
      <c r="M499" s="163"/>
      <c r="N499" s="167"/>
      <c r="O499" s="321"/>
      <c r="P499" s="321"/>
      <c r="Q499" s="262"/>
    </row>
    <row r="500" spans="1:17" s="44" customFormat="1" ht="15.75" customHeight="1">
      <c r="A500" s="122"/>
      <c r="B500" s="36" t="s">
        <v>288</v>
      </c>
      <c r="C500" s="32" t="s">
        <v>57</v>
      </c>
      <c r="D500" s="95">
        <v>45770</v>
      </c>
      <c r="E500" s="95"/>
      <c r="F500" s="95"/>
      <c r="G500" s="167">
        <f t="shared" si="137"/>
        <v>45770</v>
      </c>
      <c r="H500" s="95">
        <f t="shared" si="138"/>
        <v>45770</v>
      </c>
      <c r="I500" s="95"/>
      <c r="J500" s="95"/>
      <c r="K500" s="163"/>
      <c r="L500" s="163"/>
      <c r="M500" s="163">
        <f>H500</f>
        <v>45770</v>
      </c>
      <c r="N500" s="167"/>
      <c r="O500" s="321"/>
      <c r="P500" s="321"/>
      <c r="Q500" s="262"/>
    </row>
    <row r="501" spans="1:17" s="44" customFormat="1" ht="15.75" customHeight="1">
      <c r="A501" s="122"/>
      <c r="B501" s="36" t="s">
        <v>907</v>
      </c>
      <c r="C501" s="32" t="s">
        <v>57</v>
      </c>
      <c r="D501" s="95">
        <v>1301</v>
      </c>
      <c r="E501" s="95"/>
      <c r="F501" s="95"/>
      <c r="G501" s="167">
        <f t="shared" si="137"/>
        <v>1301</v>
      </c>
      <c r="H501" s="95">
        <f t="shared" si="138"/>
        <v>1301</v>
      </c>
      <c r="I501" s="95"/>
      <c r="J501" s="95"/>
      <c r="K501" s="163"/>
      <c r="L501" s="163"/>
      <c r="M501" s="163">
        <f>H501</f>
        <v>1301</v>
      </c>
      <c r="N501" s="167"/>
      <c r="O501" s="321"/>
      <c r="P501" s="321"/>
      <c r="Q501" s="262"/>
    </row>
    <row r="502" spans="1:17" s="44" customFormat="1" ht="15" customHeight="1">
      <c r="A502" s="122"/>
      <c r="B502" s="36" t="s">
        <v>60</v>
      </c>
      <c r="C502" s="32" t="s">
        <v>388</v>
      </c>
      <c r="D502" s="95">
        <v>71803</v>
      </c>
      <c r="E502" s="95"/>
      <c r="F502" s="95">
        <v>1709</v>
      </c>
      <c r="G502" s="167">
        <f t="shared" si="137"/>
        <v>70094</v>
      </c>
      <c r="H502" s="95">
        <f t="shared" si="138"/>
        <v>70094</v>
      </c>
      <c r="I502" s="95">
        <f aca="true" t="shared" si="139" ref="I502:I510">H502</f>
        <v>70094</v>
      </c>
      <c r="J502" s="95"/>
      <c r="K502" s="163"/>
      <c r="L502" s="163"/>
      <c r="M502" s="163"/>
      <c r="N502" s="167"/>
      <c r="O502" s="321"/>
      <c r="P502" s="321"/>
      <c r="Q502" s="262"/>
    </row>
    <row r="503" spans="1:17" s="44" customFormat="1" ht="15" customHeight="1">
      <c r="A503" s="122"/>
      <c r="B503" s="36" t="s">
        <v>1016</v>
      </c>
      <c r="C503" s="32" t="s">
        <v>388</v>
      </c>
      <c r="D503" s="95">
        <v>2870</v>
      </c>
      <c r="E503" s="95">
        <v>26</v>
      </c>
      <c r="F503" s="95"/>
      <c r="G503" s="167">
        <f t="shared" si="137"/>
        <v>2896</v>
      </c>
      <c r="H503" s="95">
        <f t="shared" si="138"/>
        <v>2896</v>
      </c>
      <c r="I503" s="95"/>
      <c r="J503" s="95"/>
      <c r="K503" s="163"/>
      <c r="L503" s="163"/>
      <c r="M503" s="163">
        <f>H503</f>
        <v>2896</v>
      </c>
      <c r="N503" s="167"/>
      <c r="O503" s="321"/>
      <c r="P503" s="321"/>
      <c r="Q503" s="262"/>
    </row>
    <row r="504" spans="1:17" s="44" customFormat="1" ht="15" customHeight="1">
      <c r="A504" s="122"/>
      <c r="B504" s="131" t="s">
        <v>114</v>
      </c>
      <c r="C504" s="32" t="s">
        <v>708</v>
      </c>
      <c r="D504" s="95">
        <v>161210</v>
      </c>
      <c r="E504" s="95"/>
      <c r="F504" s="95"/>
      <c r="G504" s="167">
        <f t="shared" si="137"/>
        <v>161210</v>
      </c>
      <c r="H504" s="95">
        <f t="shared" si="138"/>
        <v>161210</v>
      </c>
      <c r="I504" s="95">
        <f t="shared" si="139"/>
        <v>161210</v>
      </c>
      <c r="J504" s="95"/>
      <c r="K504" s="163"/>
      <c r="L504" s="163"/>
      <c r="M504" s="163"/>
      <c r="N504" s="167"/>
      <c r="O504" s="321"/>
      <c r="P504" s="321"/>
      <c r="Q504" s="262"/>
    </row>
    <row r="505" spans="1:17" s="44" customFormat="1" ht="15" customHeight="1">
      <c r="A505" s="122"/>
      <c r="B505" s="131" t="s">
        <v>289</v>
      </c>
      <c r="C505" s="32" t="s">
        <v>708</v>
      </c>
      <c r="D505" s="95">
        <v>63186</v>
      </c>
      <c r="E505" s="95">
        <v>144</v>
      </c>
      <c r="F505" s="95"/>
      <c r="G505" s="167">
        <f t="shared" si="137"/>
        <v>63330</v>
      </c>
      <c r="H505" s="95">
        <f t="shared" si="138"/>
        <v>63330</v>
      </c>
      <c r="I505" s="95"/>
      <c r="J505" s="95"/>
      <c r="K505" s="163"/>
      <c r="L505" s="163"/>
      <c r="M505" s="163">
        <f>H505</f>
        <v>63330</v>
      </c>
      <c r="N505" s="167"/>
      <c r="O505" s="321"/>
      <c r="P505" s="321"/>
      <c r="Q505" s="262"/>
    </row>
    <row r="506" spans="1:17" s="44" customFormat="1" ht="15" customHeight="1">
      <c r="A506" s="122"/>
      <c r="B506" s="131" t="s">
        <v>908</v>
      </c>
      <c r="C506" s="32" t="s">
        <v>708</v>
      </c>
      <c r="D506" s="95">
        <v>9821</v>
      </c>
      <c r="E506" s="95"/>
      <c r="F506" s="95"/>
      <c r="G506" s="167">
        <f t="shared" si="137"/>
        <v>9821</v>
      </c>
      <c r="H506" s="95">
        <f t="shared" si="138"/>
        <v>9821</v>
      </c>
      <c r="I506" s="95"/>
      <c r="J506" s="95"/>
      <c r="K506" s="163"/>
      <c r="L506" s="163"/>
      <c r="M506" s="163">
        <f>H506</f>
        <v>9821</v>
      </c>
      <c r="N506" s="167"/>
      <c r="O506" s="321"/>
      <c r="P506" s="321"/>
      <c r="Q506" s="262"/>
    </row>
    <row r="507" spans="1:17" s="44" customFormat="1" ht="15" customHeight="1">
      <c r="A507" s="122"/>
      <c r="B507" s="131" t="s">
        <v>62</v>
      </c>
      <c r="C507" s="32" t="s">
        <v>15</v>
      </c>
      <c r="D507" s="95">
        <v>27914</v>
      </c>
      <c r="E507" s="95"/>
      <c r="F507" s="95"/>
      <c r="G507" s="167">
        <f t="shared" si="137"/>
        <v>27914</v>
      </c>
      <c r="H507" s="95">
        <f t="shared" si="138"/>
        <v>27914</v>
      </c>
      <c r="I507" s="95">
        <f t="shared" si="139"/>
        <v>27914</v>
      </c>
      <c r="J507" s="95"/>
      <c r="K507" s="163"/>
      <c r="L507" s="163"/>
      <c r="M507" s="163"/>
      <c r="N507" s="167"/>
      <c r="O507" s="321"/>
      <c r="P507" s="321"/>
      <c r="Q507" s="262"/>
    </row>
    <row r="508" spans="1:17" s="44" customFormat="1" ht="15" customHeight="1">
      <c r="A508" s="122"/>
      <c r="B508" s="131" t="s">
        <v>290</v>
      </c>
      <c r="C508" s="32" t="s">
        <v>15</v>
      </c>
      <c r="D508" s="95">
        <v>3466</v>
      </c>
      <c r="E508" s="95"/>
      <c r="F508" s="95"/>
      <c r="G508" s="167">
        <f t="shared" si="137"/>
        <v>3466</v>
      </c>
      <c r="H508" s="95">
        <f t="shared" si="138"/>
        <v>3466</v>
      </c>
      <c r="I508" s="95"/>
      <c r="J508" s="95"/>
      <c r="K508" s="163"/>
      <c r="L508" s="163"/>
      <c r="M508" s="163">
        <f>H508</f>
        <v>3466</v>
      </c>
      <c r="N508" s="167"/>
      <c r="O508" s="321"/>
      <c r="P508" s="321"/>
      <c r="Q508" s="262"/>
    </row>
    <row r="509" spans="1:17" s="44" customFormat="1" ht="15" customHeight="1">
      <c r="A509" s="122"/>
      <c r="B509" s="131" t="s">
        <v>909</v>
      </c>
      <c r="C509" s="32" t="s">
        <v>15</v>
      </c>
      <c r="D509" s="95">
        <v>366</v>
      </c>
      <c r="E509" s="95"/>
      <c r="F509" s="95"/>
      <c r="G509" s="167">
        <f t="shared" si="137"/>
        <v>366</v>
      </c>
      <c r="H509" s="95">
        <f t="shared" si="138"/>
        <v>366</v>
      </c>
      <c r="I509" s="95"/>
      <c r="J509" s="95"/>
      <c r="K509" s="163"/>
      <c r="L509" s="163"/>
      <c r="M509" s="163">
        <f>H509</f>
        <v>366</v>
      </c>
      <c r="N509" s="167"/>
      <c r="O509" s="321"/>
      <c r="P509" s="321"/>
      <c r="Q509" s="262"/>
    </row>
    <row r="510" spans="1:17" s="44" customFormat="1" ht="14.25" customHeight="1">
      <c r="A510" s="122"/>
      <c r="B510" s="36" t="s">
        <v>565</v>
      </c>
      <c r="C510" s="32" t="s">
        <v>566</v>
      </c>
      <c r="D510" s="95">
        <v>8000</v>
      </c>
      <c r="E510" s="95"/>
      <c r="F510" s="95"/>
      <c r="G510" s="167">
        <f t="shared" si="137"/>
        <v>8000</v>
      </c>
      <c r="H510" s="95">
        <f t="shared" si="138"/>
        <v>8000</v>
      </c>
      <c r="I510" s="95">
        <f t="shared" si="139"/>
        <v>8000</v>
      </c>
      <c r="J510" s="95"/>
      <c r="K510" s="163"/>
      <c r="L510" s="163"/>
      <c r="M510" s="163"/>
      <c r="N510" s="167"/>
      <c r="O510" s="321"/>
      <c r="P510" s="321"/>
      <c r="Q510" s="262"/>
    </row>
    <row r="511" spans="1:17" s="44" customFormat="1" ht="14.25" customHeight="1">
      <c r="A511" s="122"/>
      <c r="B511" s="36" t="s">
        <v>347</v>
      </c>
      <c r="C511" s="32" t="s">
        <v>566</v>
      </c>
      <c r="D511" s="95">
        <v>99668</v>
      </c>
      <c r="E511" s="95"/>
      <c r="F511" s="95"/>
      <c r="G511" s="167">
        <f t="shared" si="137"/>
        <v>99668</v>
      </c>
      <c r="H511" s="95">
        <f t="shared" si="138"/>
        <v>99668</v>
      </c>
      <c r="I511" s="95"/>
      <c r="J511" s="95"/>
      <c r="K511" s="163"/>
      <c r="L511" s="163"/>
      <c r="M511" s="163">
        <f>H511</f>
        <v>99668</v>
      </c>
      <c r="N511" s="167"/>
      <c r="O511" s="321"/>
      <c r="P511" s="321"/>
      <c r="Q511" s="262"/>
    </row>
    <row r="512" spans="1:17" s="44" customFormat="1" ht="14.25" customHeight="1">
      <c r="A512" s="122"/>
      <c r="B512" s="36" t="s">
        <v>910</v>
      </c>
      <c r="C512" s="32" t="s">
        <v>566</v>
      </c>
      <c r="D512" s="95">
        <v>16149</v>
      </c>
      <c r="E512" s="95"/>
      <c r="F512" s="95"/>
      <c r="G512" s="167">
        <f t="shared" si="137"/>
        <v>16149</v>
      </c>
      <c r="H512" s="95">
        <f t="shared" si="138"/>
        <v>16149</v>
      </c>
      <c r="I512" s="95"/>
      <c r="J512" s="95"/>
      <c r="K512" s="163"/>
      <c r="L512" s="163"/>
      <c r="M512" s="163">
        <f>H512</f>
        <v>16149</v>
      </c>
      <c r="N512" s="167"/>
      <c r="O512" s="321"/>
      <c r="P512" s="321"/>
      <c r="Q512" s="262"/>
    </row>
    <row r="513" spans="1:17" s="44" customFormat="1" ht="14.25" customHeight="1">
      <c r="A513" s="122"/>
      <c r="B513" s="36" t="s">
        <v>64</v>
      </c>
      <c r="C513" s="32" t="s">
        <v>195</v>
      </c>
      <c r="D513" s="95">
        <v>52300</v>
      </c>
      <c r="E513" s="95"/>
      <c r="F513" s="95"/>
      <c r="G513" s="167">
        <f t="shared" si="137"/>
        <v>52300</v>
      </c>
      <c r="H513" s="95">
        <f t="shared" si="138"/>
        <v>52300</v>
      </c>
      <c r="I513" s="95"/>
      <c r="J513" s="95">
        <f>H513</f>
        <v>52300</v>
      </c>
      <c r="K513" s="163"/>
      <c r="L513" s="163"/>
      <c r="M513" s="163"/>
      <c r="N513" s="167"/>
      <c r="O513" s="321"/>
      <c r="P513" s="321"/>
      <c r="Q513" s="262"/>
    </row>
    <row r="514" spans="1:17" s="44" customFormat="1" ht="14.25" customHeight="1">
      <c r="A514" s="122"/>
      <c r="B514" s="36" t="s">
        <v>348</v>
      </c>
      <c r="C514" s="32" t="s">
        <v>195</v>
      </c>
      <c r="D514" s="95">
        <v>935</v>
      </c>
      <c r="E514" s="95"/>
      <c r="F514" s="95"/>
      <c r="G514" s="167">
        <f t="shared" si="137"/>
        <v>935</v>
      </c>
      <c r="H514" s="95">
        <f t="shared" si="138"/>
        <v>935</v>
      </c>
      <c r="I514" s="95"/>
      <c r="J514" s="95"/>
      <c r="K514" s="163"/>
      <c r="L514" s="163"/>
      <c r="M514" s="163">
        <f>H514</f>
        <v>935</v>
      </c>
      <c r="N514" s="167"/>
      <c r="O514" s="321"/>
      <c r="P514" s="321"/>
      <c r="Q514" s="262"/>
    </row>
    <row r="515" spans="1:17" s="44" customFormat="1" ht="14.25" customHeight="1">
      <c r="A515" s="122"/>
      <c r="B515" s="36" t="s">
        <v>350</v>
      </c>
      <c r="C515" s="32" t="s">
        <v>195</v>
      </c>
      <c r="D515" s="95">
        <v>165</v>
      </c>
      <c r="E515" s="95"/>
      <c r="F515" s="95"/>
      <c r="G515" s="167">
        <f t="shared" si="137"/>
        <v>165</v>
      </c>
      <c r="H515" s="95">
        <f t="shared" si="138"/>
        <v>165</v>
      </c>
      <c r="I515" s="95"/>
      <c r="J515" s="95"/>
      <c r="K515" s="163"/>
      <c r="L515" s="163"/>
      <c r="M515" s="163">
        <f>H515</f>
        <v>165</v>
      </c>
      <c r="N515" s="167"/>
      <c r="O515" s="321"/>
      <c r="P515" s="321"/>
      <c r="Q515" s="262"/>
    </row>
    <row r="516" spans="1:17" s="44" customFormat="1" ht="13.5" customHeight="1">
      <c r="A516" s="122"/>
      <c r="B516" s="36" t="s">
        <v>66</v>
      </c>
      <c r="C516" s="32" t="s">
        <v>159</v>
      </c>
      <c r="D516" s="95">
        <v>23000</v>
      </c>
      <c r="E516" s="95"/>
      <c r="F516" s="95"/>
      <c r="G516" s="167">
        <f t="shared" si="137"/>
        <v>23000</v>
      </c>
      <c r="H516" s="95">
        <f t="shared" si="138"/>
        <v>23000</v>
      </c>
      <c r="I516" s="95"/>
      <c r="J516" s="95">
        <f aca="true" t="shared" si="140" ref="J516:J532">H516</f>
        <v>23000</v>
      </c>
      <c r="K516" s="163"/>
      <c r="L516" s="163"/>
      <c r="M516" s="163"/>
      <c r="N516" s="167"/>
      <c r="O516" s="321"/>
      <c r="P516" s="321"/>
      <c r="Q516" s="262"/>
    </row>
    <row r="517" spans="1:17" s="44" customFormat="1" ht="13.5" customHeight="1">
      <c r="A517" s="122"/>
      <c r="B517" s="36" t="s">
        <v>68</v>
      </c>
      <c r="C517" s="33" t="s">
        <v>160</v>
      </c>
      <c r="D517" s="95">
        <v>3000</v>
      </c>
      <c r="E517" s="95"/>
      <c r="F517" s="95"/>
      <c r="G517" s="167">
        <f t="shared" si="137"/>
        <v>3000</v>
      </c>
      <c r="H517" s="95">
        <f t="shared" si="138"/>
        <v>3000</v>
      </c>
      <c r="I517" s="95"/>
      <c r="J517" s="95">
        <f t="shared" si="140"/>
        <v>3000</v>
      </c>
      <c r="K517" s="163"/>
      <c r="L517" s="163"/>
      <c r="M517" s="163"/>
      <c r="N517" s="167"/>
      <c r="O517" s="321"/>
      <c r="P517" s="321"/>
      <c r="Q517" s="262"/>
    </row>
    <row r="518" spans="1:17" s="44" customFormat="1" ht="13.5" customHeight="1">
      <c r="A518" s="122"/>
      <c r="B518" s="36" t="s">
        <v>141</v>
      </c>
      <c r="C518" s="33" t="s">
        <v>147</v>
      </c>
      <c r="D518" s="95">
        <v>1400</v>
      </c>
      <c r="E518" s="95"/>
      <c r="F518" s="95"/>
      <c r="G518" s="167">
        <f t="shared" si="137"/>
        <v>1400</v>
      </c>
      <c r="H518" s="95">
        <f t="shared" si="138"/>
        <v>1400</v>
      </c>
      <c r="I518" s="95"/>
      <c r="J518" s="95">
        <f t="shared" si="140"/>
        <v>1400</v>
      </c>
      <c r="K518" s="163"/>
      <c r="L518" s="163"/>
      <c r="M518" s="163"/>
      <c r="N518" s="167"/>
      <c r="O518" s="321"/>
      <c r="P518" s="321"/>
      <c r="Q518" s="262"/>
    </row>
    <row r="519" spans="1:17" s="44" customFormat="1" ht="13.5" customHeight="1">
      <c r="A519" s="122"/>
      <c r="B519" s="36" t="s">
        <v>558</v>
      </c>
      <c r="C519" s="33" t="s">
        <v>147</v>
      </c>
      <c r="D519" s="95">
        <v>952</v>
      </c>
      <c r="E519" s="95"/>
      <c r="F519" s="95"/>
      <c r="G519" s="167">
        <f t="shared" si="137"/>
        <v>952</v>
      </c>
      <c r="H519" s="95">
        <f t="shared" si="138"/>
        <v>952</v>
      </c>
      <c r="I519" s="95"/>
      <c r="J519" s="95"/>
      <c r="K519" s="163"/>
      <c r="L519" s="163"/>
      <c r="M519" s="163">
        <f>H519</f>
        <v>952</v>
      </c>
      <c r="N519" s="167"/>
      <c r="O519" s="321"/>
      <c r="P519" s="321"/>
      <c r="Q519" s="262"/>
    </row>
    <row r="520" spans="1:17" s="44" customFormat="1" ht="13.5" customHeight="1">
      <c r="A520" s="122"/>
      <c r="B520" s="36" t="s">
        <v>557</v>
      </c>
      <c r="C520" s="33" t="s">
        <v>147</v>
      </c>
      <c r="D520" s="95">
        <v>168</v>
      </c>
      <c r="E520" s="95"/>
      <c r="F520" s="95"/>
      <c r="G520" s="167">
        <f t="shared" si="137"/>
        <v>168</v>
      </c>
      <c r="H520" s="95">
        <f t="shared" si="138"/>
        <v>168</v>
      </c>
      <c r="I520" s="95"/>
      <c r="J520" s="95"/>
      <c r="K520" s="163"/>
      <c r="L520" s="163"/>
      <c r="M520" s="163">
        <f>H520</f>
        <v>168</v>
      </c>
      <c r="N520" s="167"/>
      <c r="O520" s="321"/>
      <c r="P520" s="321"/>
      <c r="Q520" s="262"/>
    </row>
    <row r="521" spans="1:17" s="44" customFormat="1" ht="15" customHeight="1">
      <c r="A521" s="122"/>
      <c r="B521" s="36" t="s">
        <v>69</v>
      </c>
      <c r="C521" s="32" t="s">
        <v>161</v>
      </c>
      <c r="D521" s="95">
        <v>24100</v>
      </c>
      <c r="E521" s="95"/>
      <c r="F521" s="95"/>
      <c r="G521" s="167">
        <f t="shared" si="137"/>
        <v>24100</v>
      </c>
      <c r="H521" s="95">
        <f t="shared" si="138"/>
        <v>24100</v>
      </c>
      <c r="I521" s="95"/>
      <c r="J521" s="95">
        <f t="shared" si="140"/>
        <v>24100</v>
      </c>
      <c r="K521" s="163"/>
      <c r="L521" s="163"/>
      <c r="M521" s="163"/>
      <c r="N521" s="167"/>
      <c r="O521" s="321"/>
      <c r="P521" s="321"/>
      <c r="Q521" s="262"/>
    </row>
    <row r="522" spans="1:17" s="44" customFormat="1" ht="15" customHeight="1">
      <c r="A522" s="122"/>
      <c r="B522" s="36" t="s">
        <v>349</v>
      </c>
      <c r="C522" s="32" t="s">
        <v>161</v>
      </c>
      <c r="D522" s="95">
        <v>93120</v>
      </c>
      <c r="E522" s="95">
        <v>5209</v>
      </c>
      <c r="F522" s="95"/>
      <c r="G522" s="167">
        <f t="shared" si="137"/>
        <v>98329</v>
      </c>
      <c r="H522" s="95">
        <f t="shared" si="138"/>
        <v>98329</v>
      </c>
      <c r="I522" s="95"/>
      <c r="J522" s="95"/>
      <c r="K522" s="163"/>
      <c r="L522" s="163"/>
      <c r="M522" s="163">
        <f>H522</f>
        <v>98329</v>
      </c>
      <c r="N522" s="167"/>
      <c r="O522" s="321"/>
      <c r="P522" s="321"/>
      <c r="Q522" s="262"/>
    </row>
    <row r="523" spans="1:17" s="44" customFormat="1" ht="15" customHeight="1">
      <c r="A523" s="122"/>
      <c r="B523" s="36" t="s">
        <v>911</v>
      </c>
      <c r="C523" s="32" t="s">
        <v>161</v>
      </c>
      <c r="D523" s="95">
        <v>16433</v>
      </c>
      <c r="E523" s="95">
        <v>919</v>
      </c>
      <c r="F523" s="95"/>
      <c r="G523" s="167">
        <f t="shared" si="137"/>
        <v>17352</v>
      </c>
      <c r="H523" s="95">
        <f t="shared" si="138"/>
        <v>17352</v>
      </c>
      <c r="I523" s="95"/>
      <c r="J523" s="95"/>
      <c r="K523" s="163"/>
      <c r="L523" s="163"/>
      <c r="M523" s="163">
        <f>H523</f>
        <v>17352</v>
      </c>
      <c r="N523" s="167"/>
      <c r="O523" s="321"/>
      <c r="P523" s="321"/>
      <c r="Q523" s="262"/>
    </row>
    <row r="524" spans="1:17" s="44" customFormat="1" ht="15" customHeight="1">
      <c r="A524" s="122"/>
      <c r="B524" s="38" t="s">
        <v>895</v>
      </c>
      <c r="C524" s="33" t="s">
        <v>568</v>
      </c>
      <c r="D524" s="95">
        <v>3060</v>
      </c>
      <c r="E524" s="95"/>
      <c r="F524" s="95"/>
      <c r="G524" s="167">
        <f t="shared" si="137"/>
        <v>3060</v>
      </c>
      <c r="H524" s="95">
        <f t="shared" si="138"/>
        <v>3060</v>
      </c>
      <c r="I524" s="95"/>
      <c r="J524" s="95"/>
      <c r="K524" s="163"/>
      <c r="L524" s="163"/>
      <c r="M524" s="163">
        <f>H524</f>
        <v>3060</v>
      </c>
      <c r="N524" s="167"/>
      <c r="O524" s="321"/>
      <c r="P524" s="321"/>
      <c r="Q524" s="262"/>
    </row>
    <row r="525" spans="1:17" s="44" customFormat="1" ht="15" customHeight="1">
      <c r="A525" s="122"/>
      <c r="B525" s="38" t="s">
        <v>896</v>
      </c>
      <c r="C525" s="33" t="s">
        <v>568</v>
      </c>
      <c r="D525" s="95">
        <v>540</v>
      </c>
      <c r="E525" s="95"/>
      <c r="F525" s="95"/>
      <c r="G525" s="167">
        <f t="shared" si="137"/>
        <v>540</v>
      </c>
      <c r="H525" s="95">
        <f t="shared" si="138"/>
        <v>540</v>
      </c>
      <c r="I525" s="95"/>
      <c r="J525" s="95"/>
      <c r="K525" s="163"/>
      <c r="L525" s="163"/>
      <c r="M525" s="163">
        <f>H525</f>
        <v>540</v>
      </c>
      <c r="N525" s="167"/>
      <c r="O525" s="321"/>
      <c r="P525" s="321"/>
      <c r="Q525" s="262"/>
    </row>
    <row r="526" spans="1:17" s="44" customFormat="1" ht="15" customHeight="1">
      <c r="A526" s="122"/>
      <c r="B526" s="36" t="s">
        <v>308</v>
      </c>
      <c r="C526" s="32" t="s">
        <v>310</v>
      </c>
      <c r="D526" s="95">
        <v>1200</v>
      </c>
      <c r="E526" s="95"/>
      <c r="F526" s="95"/>
      <c r="G526" s="167">
        <f t="shared" si="137"/>
        <v>1200</v>
      </c>
      <c r="H526" s="95">
        <f t="shared" si="138"/>
        <v>1200</v>
      </c>
      <c r="I526" s="95"/>
      <c r="J526" s="95">
        <f t="shared" si="140"/>
        <v>1200</v>
      </c>
      <c r="K526" s="163"/>
      <c r="L526" s="163"/>
      <c r="M526" s="163"/>
      <c r="N526" s="167"/>
      <c r="O526" s="321"/>
      <c r="P526" s="321"/>
      <c r="Q526" s="262"/>
    </row>
    <row r="527" spans="1:17" s="44" customFormat="1" ht="15" customHeight="1">
      <c r="A527" s="122"/>
      <c r="B527" s="36" t="s">
        <v>295</v>
      </c>
      <c r="C527" s="32" t="s">
        <v>299</v>
      </c>
      <c r="D527" s="95">
        <v>2900</v>
      </c>
      <c r="E527" s="95"/>
      <c r="F527" s="95"/>
      <c r="G527" s="167">
        <f t="shared" si="137"/>
        <v>2900</v>
      </c>
      <c r="H527" s="95">
        <f t="shared" si="138"/>
        <v>2900</v>
      </c>
      <c r="I527" s="95"/>
      <c r="J527" s="95">
        <f t="shared" si="140"/>
        <v>2900</v>
      </c>
      <c r="K527" s="163"/>
      <c r="L527" s="163"/>
      <c r="M527" s="163"/>
      <c r="N527" s="167"/>
      <c r="O527" s="321"/>
      <c r="P527" s="321"/>
      <c r="Q527" s="262"/>
    </row>
    <row r="528" spans="1:17" s="44" customFormat="1" ht="14.25" customHeight="1">
      <c r="A528" s="122"/>
      <c r="B528" s="36" t="s">
        <v>71</v>
      </c>
      <c r="C528" s="32" t="s">
        <v>72</v>
      </c>
      <c r="D528" s="95">
        <v>2000</v>
      </c>
      <c r="E528" s="95"/>
      <c r="F528" s="95"/>
      <c r="G528" s="167">
        <f t="shared" si="137"/>
        <v>2000</v>
      </c>
      <c r="H528" s="95">
        <f t="shared" si="138"/>
        <v>2000</v>
      </c>
      <c r="I528" s="95"/>
      <c r="J528" s="95">
        <f t="shared" si="140"/>
        <v>2000</v>
      </c>
      <c r="K528" s="163"/>
      <c r="L528" s="163"/>
      <c r="M528" s="163"/>
      <c r="N528" s="167"/>
      <c r="O528" s="321"/>
      <c r="P528" s="321"/>
      <c r="Q528" s="262"/>
    </row>
    <row r="529" spans="1:17" s="44" customFormat="1" ht="14.25" customHeight="1">
      <c r="A529" s="122"/>
      <c r="B529" s="36" t="s">
        <v>75</v>
      </c>
      <c r="C529" s="32" t="s">
        <v>76</v>
      </c>
      <c r="D529" s="95">
        <v>38340</v>
      </c>
      <c r="E529" s="95"/>
      <c r="F529" s="95"/>
      <c r="G529" s="167">
        <f t="shared" si="137"/>
        <v>38340</v>
      </c>
      <c r="H529" s="95">
        <f t="shared" si="138"/>
        <v>38340</v>
      </c>
      <c r="I529" s="95"/>
      <c r="J529" s="95">
        <f t="shared" si="140"/>
        <v>38340</v>
      </c>
      <c r="K529" s="163"/>
      <c r="L529" s="163"/>
      <c r="M529" s="163"/>
      <c r="N529" s="167"/>
      <c r="O529" s="321"/>
      <c r="P529" s="321"/>
      <c r="Q529" s="262"/>
    </row>
    <row r="530" spans="1:17" s="44" customFormat="1" ht="14.25" customHeight="1">
      <c r="A530" s="122"/>
      <c r="B530" s="36" t="s">
        <v>89</v>
      </c>
      <c r="C530" s="32" t="s">
        <v>90</v>
      </c>
      <c r="D530" s="95">
        <v>3600</v>
      </c>
      <c r="E530" s="95"/>
      <c r="F530" s="95"/>
      <c r="G530" s="167">
        <f t="shared" si="137"/>
        <v>3600</v>
      </c>
      <c r="H530" s="95">
        <f t="shared" si="138"/>
        <v>3600</v>
      </c>
      <c r="I530" s="95"/>
      <c r="J530" s="95">
        <f t="shared" si="140"/>
        <v>3600</v>
      </c>
      <c r="K530" s="163"/>
      <c r="L530" s="163"/>
      <c r="M530" s="163"/>
      <c r="N530" s="167"/>
      <c r="O530" s="321"/>
      <c r="P530" s="321"/>
      <c r="Q530" s="262"/>
    </row>
    <row r="531" spans="1:17" s="44" customFormat="1" ht="14.25" customHeight="1">
      <c r="A531" s="122"/>
      <c r="B531" s="36" t="s">
        <v>164</v>
      </c>
      <c r="C531" s="32" t="s">
        <v>444</v>
      </c>
      <c r="D531" s="95">
        <v>3300</v>
      </c>
      <c r="E531" s="95"/>
      <c r="F531" s="95"/>
      <c r="G531" s="167">
        <f t="shared" si="137"/>
        <v>3300</v>
      </c>
      <c r="H531" s="95">
        <f t="shared" si="138"/>
        <v>3300</v>
      </c>
      <c r="I531" s="95"/>
      <c r="J531" s="95">
        <f t="shared" si="140"/>
        <v>3300</v>
      </c>
      <c r="K531" s="163"/>
      <c r="L531" s="163"/>
      <c r="M531" s="163"/>
      <c r="N531" s="167"/>
      <c r="O531" s="321"/>
      <c r="P531" s="321"/>
      <c r="Q531" s="262"/>
    </row>
    <row r="532" spans="1:17" s="44" customFormat="1" ht="14.25" customHeight="1">
      <c r="A532" s="122"/>
      <c r="B532" s="36" t="s">
        <v>296</v>
      </c>
      <c r="C532" s="32" t="s">
        <v>663</v>
      </c>
      <c r="D532" s="95">
        <v>3500</v>
      </c>
      <c r="E532" s="95"/>
      <c r="F532" s="95"/>
      <c r="G532" s="167">
        <f t="shared" si="137"/>
        <v>3500</v>
      </c>
      <c r="H532" s="95">
        <f t="shared" si="138"/>
        <v>3500</v>
      </c>
      <c r="I532" s="95"/>
      <c r="J532" s="95">
        <f t="shared" si="140"/>
        <v>3500</v>
      </c>
      <c r="K532" s="163"/>
      <c r="L532" s="163"/>
      <c r="M532" s="163"/>
      <c r="N532" s="167"/>
      <c r="O532" s="321"/>
      <c r="P532" s="321"/>
      <c r="Q532" s="262"/>
    </row>
    <row r="533" spans="1:17" s="44" customFormat="1" ht="14.25" customHeight="1">
      <c r="A533" s="122"/>
      <c r="B533" s="36" t="s">
        <v>317</v>
      </c>
      <c r="C533" s="32" t="s">
        <v>306</v>
      </c>
      <c r="D533" s="95">
        <v>265</v>
      </c>
      <c r="E533" s="95"/>
      <c r="F533" s="95"/>
      <c r="G533" s="167">
        <f t="shared" si="137"/>
        <v>265</v>
      </c>
      <c r="H533" s="95">
        <f t="shared" si="138"/>
        <v>265</v>
      </c>
      <c r="I533" s="95"/>
      <c r="J533" s="95"/>
      <c r="K533" s="163"/>
      <c r="L533" s="163"/>
      <c r="M533" s="163">
        <f>H533</f>
        <v>265</v>
      </c>
      <c r="N533" s="167"/>
      <c r="O533" s="321"/>
      <c r="P533" s="321"/>
      <c r="Q533" s="262"/>
    </row>
    <row r="534" spans="1:17" s="44" customFormat="1" ht="14.25" customHeight="1">
      <c r="A534" s="122"/>
      <c r="B534" s="36" t="s">
        <v>914</v>
      </c>
      <c r="C534" s="32" t="s">
        <v>306</v>
      </c>
      <c r="D534" s="95">
        <v>47</v>
      </c>
      <c r="E534" s="95"/>
      <c r="F534" s="95"/>
      <c r="G534" s="167">
        <f t="shared" si="137"/>
        <v>47</v>
      </c>
      <c r="H534" s="95">
        <f t="shared" si="138"/>
        <v>47</v>
      </c>
      <c r="I534" s="95"/>
      <c r="J534" s="95"/>
      <c r="K534" s="163"/>
      <c r="L534" s="163"/>
      <c r="M534" s="163">
        <f>H534</f>
        <v>47</v>
      </c>
      <c r="N534" s="167"/>
      <c r="O534" s="321"/>
      <c r="P534" s="321"/>
      <c r="Q534" s="262"/>
    </row>
    <row r="535" spans="1:17" s="44" customFormat="1" ht="14.25" customHeight="1">
      <c r="A535" s="122"/>
      <c r="B535" s="36" t="s">
        <v>32</v>
      </c>
      <c r="C535" s="32" t="s">
        <v>307</v>
      </c>
      <c r="D535" s="95">
        <v>1360</v>
      </c>
      <c r="E535" s="95"/>
      <c r="F535" s="95"/>
      <c r="G535" s="167">
        <f t="shared" si="137"/>
        <v>1360</v>
      </c>
      <c r="H535" s="95">
        <f t="shared" si="138"/>
        <v>1360</v>
      </c>
      <c r="I535" s="95"/>
      <c r="J535" s="95"/>
      <c r="K535" s="163"/>
      <c r="L535" s="163"/>
      <c r="M535" s="163">
        <f>H535</f>
        <v>1360</v>
      </c>
      <c r="N535" s="167"/>
      <c r="O535" s="321"/>
      <c r="P535" s="321"/>
      <c r="Q535" s="262"/>
    </row>
    <row r="536" spans="1:17" s="44" customFormat="1" ht="14.25" customHeight="1">
      <c r="A536" s="122"/>
      <c r="B536" s="36" t="s">
        <v>915</v>
      </c>
      <c r="C536" s="32" t="s">
        <v>307</v>
      </c>
      <c r="D536" s="95">
        <v>240</v>
      </c>
      <c r="E536" s="95"/>
      <c r="F536" s="95"/>
      <c r="G536" s="167">
        <f t="shared" si="137"/>
        <v>240</v>
      </c>
      <c r="H536" s="95">
        <f t="shared" si="138"/>
        <v>240</v>
      </c>
      <c r="I536" s="95"/>
      <c r="J536" s="95"/>
      <c r="K536" s="163"/>
      <c r="L536" s="163"/>
      <c r="M536" s="163">
        <f>H536</f>
        <v>240</v>
      </c>
      <c r="N536" s="167"/>
      <c r="O536" s="321"/>
      <c r="P536" s="321"/>
      <c r="Q536" s="262"/>
    </row>
    <row r="537" spans="1:17" s="44" customFormat="1" ht="15" customHeight="1">
      <c r="A537" s="122"/>
      <c r="B537" s="36" t="s">
        <v>91</v>
      </c>
      <c r="C537" s="32" t="s">
        <v>882</v>
      </c>
      <c r="D537" s="95">
        <v>11750</v>
      </c>
      <c r="E537" s="95"/>
      <c r="F537" s="95"/>
      <c r="G537" s="167">
        <f t="shared" si="137"/>
        <v>11750</v>
      </c>
      <c r="H537" s="95"/>
      <c r="I537" s="95"/>
      <c r="J537" s="95"/>
      <c r="K537" s="163"/>
      <c r="L537" s="163"/>
      <c r="M537" s="163"/>
      <c r="N537" s="167"/>
      <c r="O537" s="321">
        <f>G537</f>
        <v>11750</v>
      </c>
      <c r="P537" s="321">
        <f>O537</f>
        <v>11750</v>
      </c>
      <c r="Q537" s="262"/>
    </row>
    <row r="538" spans="1:17" s="44" customFormat="1" ht="15" customHeight="1">
      <c r="A538" s="267" t="s">
        <v>37</v>
      </c>
      <c r="B538" s="260"/>
      <c r="C538" s="371" t="s">
        <v>137</v>
      </c>
      <c r="D538" s="261">
        <f>SUM(D539:D566)</f>
        <v>1384017</v>
      </c>
      <c r="E538" s="261">
        <f>SUM(E539:E566)</f>
        <v>10112</v>
      </c>
      <c r="F538" s="261">
        <f>SUM(F539:F566)</f>
        <v>3514</v>
      </c>
      <c r="G538" s="261">
        <f>SUM(G539:G566)</f>
        <v>1390615</v>
      </c>
      <c r="H538" s="261">
        <f aca="true" t="shared" si="141" ref="H538:Q538">SUM(H539:H566)</f>
        <v>1390615</v>
      </c>
      <c r="I538" s="261">
        <f t="shared" si="141"/>
        <v>0</v>
      </c>
      <c r="J538" s="261">
        <f t="shared" si="141"/>
        <v>0</v>
      </c>
      <c r="K538" s="261">
        <f t="shared" si="141"/>
        <v>0</v>
      </c>
      <c r="L538" s="261">
        <f t="shared" si="141"/>
        <v>0</v>
      </c>
      <c r="M538" s="261">
        <f t="shared" si="141"/>
        <v>1390615</v>
      </c>
      <c r="N538" s="261">
        <f t="shared" si="141"/>
        <v>0</v>
      </c>
      <c r="O538" s="261">
        <f t="shared" si="141"/>
        <v>0</v>
      </c>
      <c r="P538" s="261">
        <f t="shared" si="141"/>
        <v>0</v>
      </c>
      <c r="Q538" s="310">
        <f t="shared" si="141"/>
        <v>0</v>
      </c>
    </row>
    <row r="539" spans="1:17" s="44" customFormat="1" ht="15" customHeight="1">
      <c r="A539" s="122"/>
      <c r="B539" s="36" t="s">
        <v>556</v>
      </c>
      <c r="C539" s="32" t="s">
        <v>278</v>
      </c>
      <c r="D539" s="95">
        <v>40869</v>
      </c>
      <c r="E539" s="95"/>
      <c r="F539" s="95"/>
      <c r="G539" s="172">
        <f>D539+E539-F539</f>
        <v>40869</v>
      </c>
      <c r="H539" s="95">
        <f>G539</f>
        <v>40869</v>
      </c>
      <c r="I539" s="95"/>
      <c r="J539" s="163"/>
      <c r="K539" s="163"/>
      <c r="L539" s="163"/>
      <c r="M539" s="163">
        <f>H539</f>
        <v>40869</v>
      </c>
      <c r="N539" s="167"/>
      <c r="O539" s="321"/>
      <c r="P539" s="321"/>
      <c r="Q539" s="262"/>
    </row>
    <row r="540" spans="1:17" s="44" customFormat="1" ht="15" customHeight="1">
      <c r="A540" s="122"/>
      <c r="B540" s="36" t="s">
        <v>555</v>
      </c>
      <c r="C540" s="32" t="s">
        <v>278</v>
      </c>
      <c r="D540" s="95">
        <v>19732</v>
      </c>
      <c r="E540" s="95"/>
      <c r="F540" s="95"/>
      <c r="G540" s="172">
        <f>D540+E540-F540</f>
        <v>19732</v>
      </c>
      <c r="H540" s="95">
        <f>G540</f>
        <v>19732</v>
      </c>
      <c r="I540" s="95"/>
      <c r="J540" s="163"/>
      <c r="K540" s="163"/>
      <c r="L540" s="163"/>
      <c r="M540" s="163">
        <f>H540</f>
        <v>19732</v>
      </c>
      <c r="N540" s="167"/>
      <c r="O540" s="321"/>
      <c r="P540" s="321"/>
      <c r="Q540" s="262"/>
    </row>
    <row r="541" spans="1:17" s="44" customFormat="1" ht="15" customHeight="1">
      <c r="A541" s="122"/>
      <c r="B541" s="36" t="s">
        <v>288</v>
      </c>
      <c r="C541" s="32" t="s">
        <v>57</v>
      </c>
      <c r="D541" s="95">
        <v>73021</v>
      </c>
      <c r="E541" s="95"/>
      <c r="F541" s="95"/>
      <c r="G541" s="172">
        <f>D541+E541-F541</f>
        <v>73021</v>
      </c>
      <c r="H541" s="95">
        <f>G541</f>
        <v>73021</v>
      </c>
      <c r="I541" s="95"/>
      <c r="J541" s="163"/>
      <c r="K541" s="163"/>
      <c r="L541" s="163"/>
      <c r="M541" s="163">
        <f>H541</f>
        <v>73021</v>
      </c>
      <c r="N541" s="167"/>
      <c r="O541" s="321"/>
      <c r="P541" s="321"/>
      <c r="Q541" s="262"/>
    </row>
    <row r="542" spans="1:17" s="44" customFormat="1" ht="15" customHeight="1">
      <c r="A542" s="122"/>
      <c r="B542" s="36" t="s">
        <v>907</v>
      </c>
      <c r="C542" s="32" t="s">
        <v>57</v>
      </c>
      <c r="D542" s="95">
        <v>8846</v>
      </c>
      <c r="E542" s="95"/>
      <c r="F542" s="95"/>
      <c r="G542" s="172">
        <f aca="true" t="shared" si="142" ref="G542:G566">D542+E542-F542</f>
        <v>8846</v>
      </c>
      <c r="H542" s="95">
        <f aca="true" t="shared" si="143" ref="H542:H566">G542</f>
        <v>8846</v>
      </c>
      <c r="I542" s="95"/>
      <c r="J542" s="163"/>
      <c r="K542" s="163"/>
      <c r="L542" s="163"/>
      <c r="M542" s="163">
        <f aca="true" t="shared" si="144" ref="M542:M548">H542</f>
        <v>8846</v>
      </c>
      <c r="N542" s="167"/>
      <c r="O542" s="321"/>
      <c r="P542" s="321"/>
      <c r="Q542" s="262"/>
    </row>
    <row r="543" spans="1:17" s="44" customFormat="1" ht="15" customHeight="1">
      <c r="A543" s="122"/>
      <c r="B543" s="36" t="s">
        <v>289</v>
      </c>
      <c r="C543" s="32" t="s">
        <v>708</v>
      </c>
      <c r="D543" s="95">
        <v>63501</v>
      </c>
      <c r="E543" s="95"/>
      <c r="F543" s="95"/>
      <c r="G543" s="172">
        <f t="shared" si="142"/>
        <v>63501</v>
      </c>
      <c r="H543" s="95">
        <f t="shared" si="143"/>
        <v>63501</v>
      </c>
      <c r="I543" s="95"/>
      <c r="J543" s="163"/>
      <c r="K543" s="163"/>
      <c r="L543" s="163"/>
      <c r="M543" s="163">
        <f t="shared" si="144"/>
        <v>63501</v>
      </c>
      <c r="N543" s="167"/>
      <c r="O543" s="321"/>
      <c r="P543" s="321"/>
      <c r="Q543" s="262"/>
    </row>
    <row r="544" spans="1:17" s="44" customFormat="1" ht="15" customHeight="1">
      <c r="A544" s="122"/>
      <c r="B544" s="36" t="s">
        <v>908</v>
      </c>
      <c r="C544" s="32" t="s">
        <v>708</v>
      </c>
      <c r="D544" s="95">
        <v>10536</v>
      </c>
      <c r="E544" s="95"/>
      <c r="F544" s="95"/>
      <c r="G544" s="172">
        <f t="shared" si="142"/>
        <v>10536</v>
      </c>
      <c r="H544" s="95">
        <f t="shared" si="143"/>
        <v>10536</v>
      </c>
      <c r="I544" s="95"/>
      <c r="J544" s="163"/>
      <c r="K544" s="163"/>
      <c r="L544" s="163"/>
      <c r="M544" s="163">
        <f t="shared" si="144"/>
        <v>10536</v>
      </c>
      <c r="N544" s="167"/>
      <c r="O544" s="321"/>
      <c r="P544" s="321"/>
      <c r="Q544" s="262"/>
    </row>
    <row r="545" spans="1:17" s="44" customFormat="1" ht="15" customHeight="1">
      <c r="A545" s="122"/>
      <c r="B545" s="36" t="s">
        <v>290</v>
      </c>
      <c r="C545" s="32" t="s">
        <v>15</v>
      </c>
      <c r="D545" s="95">
        <v>8705</v>
      </c>
      <c r="E545" s="95"/>
      <c r="F545" s="95">
        <v>98</v>
      </c>
      <c r="G545" s="172">
        <f t="shared" si="142"/>
        <v>8607</v>
      </c>
      <c r="H545" s="95">
        <f t="shared" si="143"/>
        <v>8607</v>
      </c>
      <c r="I545" s="95"/>
      <c r="J545" s="163"/>
      <c r="K545" s="163"/>
      <c r="L545" s="163"/>
      <c r="M545" s="163">
        <f t="shared" si="144"/>
        <v>8607</v>
      </c>
      <c r="N545" s="167"/>
      <c r="O545" s="321"/>
      <c r="P545" s="321"/>
      <c r="Q545" s="262"/>
    </row>
    <row r="546" spans="1:17" s="44" customFormat="1" ht="15" customHeight="1">
      <c r="A546" s="122"/>
      <c r="B546" s="36" t="s">
        <v>909</v>
      </c>
      <c r="C546" s="32" t="s">
        <v>15</v>
      </c>
      <c r="D546" s="95">
        <v>1445</v>
      </c>
      <c r="E546" s="95"/>
      <c r="F546" s="95">
        <v>18</v>
      </c>
      <c r="G546" s="172">
        <f t="shared" si="142"/>
        <v>1427</v>
      </c>
      <c r="H546" s="95">
        <f t="shared" si="143"/>
        <v>1427</v>
      </c>
      <c r="I546" s="95"/>
      <c r="J546" s="163"/>
      <c r="K546" s="163"/>
      <c r="L546" s="163"/>
      <c r="M546" s="163">
        <f t="shared" si="144"/>
        <v>1427</v>
      </c>
      <c r="N546" s="167"/>
      <c r="O546" s="321"/>
      <c r="P546" s="321"/>
      <c r="Q546" s="262"/>
    </row>
    <row r="547" spans="1:17" s="44" customFormat="1" ht="15" customHeight="1">
      <c r="A547" s="122"/>
      <c r="B547" s="36" t="s">
        <v>347</v>
      </c>
      <c r="C547" s="32" t="s">
        <v>566</v>
      </c>
      <c r="D547" s="95">
        <v>306994</v>
      </c>
      <c r="E547" s="95">
        <v>99</v>
      </c>
      <c r="F547" s="95"/>
      <c r="G547" s="172">
        <f t="shared" si="142"/>
        <v>307093</v>
      </c>
      <c r="H547" s="95">
        <f t="shared" si="143"/>
        <v>307093</v>
      </c>
      <c r="I547" s="95"/>
      <c r="J547" s="163"/>
      <c r="K547" s="163"/>
      <c r="L547" s="163"/>
      <c r="M547" s="163">
        <f t="shared" si="144"/>
        <v>307093</v>
      </c>
      <c r="N547" s="167"/>
      <c r="O547" s="321"/>
      <c r="P547" s="321"/>
      <c r="Q547" s="262"/>
    </row>
    <row r="548" spans="1:17" s="44" customFormat="1" ht="15" customHeight="1">
      <c r="A548" s="122"/>
      <c r="B548" s="36" t="s">
        <v>910</v>
      </c>
      <c r="C548" s="32" t="s">
        <v>566</v>
      </c>
      <c r="D548" s="95">
        <v>53718</v>
      </c>
      <c r="E548" s="95">
        <v>17</v>
      </c>
      <c r="F548" s="95"/>
      <c r="G548" s="172">
        <f t="shared" si="142"/>
        <v>53735</v>
      </c>
      <c r="H548" s="95">
        <f t="shared" si="143"/>
        <v>53735</v>
      </c>
      <c r="I548" s="95"/>
      <c r="J548" s="163"/>
      <c r="K548" s="163"/>
      <c r="L548" s="163"/>
      <c r="M548" s="163">
        <f t="shared" si="144"/>
        <v>53735</v>
      </c>
      <c r="N548" s="167"/>
      <c r="O548" s="321"/>
      <c r="P548" s="321"/>
      <c r="Q548" s="262"/>
    </row>
    <row r="549" spans="1:17" s="44" customFormat="1" ht="15" customHeight="1">
      <c r="A549" s="122"/>
      <c r="B549" s="36" t="s">
        <v>348</v>
      </c>
      <c r="C549" s="32" t="s">
        <v>195</v>
      </c>
      <c r="D549" s="95">
        <v>41134</v>
      </c>
      <c r="E549" s="95"/>
      <c r="F549" s="95">
        <v>2889</v>
      </c>
      <c r="G549" s="172">
        <f t="shared" si="142"/>
        <v>38245</v>
      </c>
      <c r="H549" s="95">
        <f t="shared" si="143"/>
        <v>38245</v>
      </c>
      <c r="I549" s="95"/>
      <c r="J549" s="163"/>
      <c r="K549" s="163"/>
      <c r="L549" s="163"/>
      <c r="M549" s="163">
        <f aca="true" t="shared" si="145" ref="M549:M566">H549</f>
        <v>38245</v>
      </c>
      <c r="N549" s="167"/>
      <c r="O549" s="321"/>
      <c r="P549" s="321"/>
      <c r="Q549" s="262"/>
    </row>
    <row r="550" spans="1:17" s="44" customFormat="1" ht="15" customHeight="1">
      <c r="A550" s="122"/>
      <c r="B550" s="36" t="s">
        <v>350</v>
      </c>
      <c r="C550" s="32" t="s">
        <v>195</v>
      </c>
      <c r="D550" s="95">
        <v>4129</v>
      </c>
      <c r="E550" s="95"/>
      <c r="F550" s="95">
        <v>509</v>
      </c>
      <c r="G550" s="172">
        <f t="shared" si="142"/>
        <v>3620</v>
      </c>
      <c r="H550" s="95">
        <f t="shared" si="143"/>
        <v>3620</v>
      </c>
      <c r="I550" s="95"/>
      <c r="J550" s="163"/>
      <c r="K550" s="163"/>
      <c r="L550" s="163"/>
      <c r="M550" s="163">
        <f t="shared" si="145"/>
        <v>3620</v>
      </c>
      <c r="N550" s="167"/>
      <c r="O550" s="321"/>
      <c r="P550" s="321"/>
      <c r="Q550" s="262"/>
    </row>
    <row r="551" spans="1:17" s="44" customFormat="1" ht="15" customHeight="1">
      <c r="A551" s="122"/>
      <c r="B551" s="36" t="s">
        <v>558</v>
      </c>
      <c r="C551" s="33" t="s">
        <v>147</v>
      </c>
      <c r="D551" s="95">
        <v>1700</v>
      </c>
      <c r="E551" s="95"/>
      <c r="F551" s="95"/>
      <c r="G551" s="172">
        <f t="shared" si="142"/>
        <v>1700</v>
      </c>
      <c r="H551" s="95">
        <f t="shared" si="143"/>
        <v>1700</v>
      </c>
      <c r="I551" s="95"/>
      <c r="J551" s="163"/>
      <c r="K551" s="163"/>
      <c r="L551" s="163"/>
      <c r="M551" s="163">
        <f t="shared" si="145"/>
        <v>1700</v>
      </c>
      <c r="N551" s="167"/>
      <c r="O551" s="321"/>
      <c r="P551" s="321"/>
      <c r="Q551" s="262"/>
    </row>
    <row r="552" spans="1:17" s="44" customFormat="1" ht="15" customHeight="1">
      <c r="A552" s="122"/>
      <c r="B552" s="36" t="s">
        <v>557</v>
      </c>
      <c r="C552" s="33" t="s">
        <v>147</v>
      </c>
      <c r="D552" s="95">
        <v>300</v>
      </c>
      <c r="E552" s="95"/>
      <c r="F552" s="95"/>
      <c r="G552" s="172">
        <f t="shared" si="142"/>
        <v>300</v>
      </c>
      <c r="H552" s="95">
        <f t="shared" si="143"/>
        <v>300</v>
      </c>
      <c r="I552" s="95"/>
      <c r="J552" s="163"/>
      <c r="K552" s="163"/>
      <c r="L552" s="163"/>
      <c r="M552" s="163">
        <f t="shared" si="145"/>
        <v>300</v>
      </c>
      <c r="N552" s="167"/>
      <c r="O552" s="321"/>
      <c r="P552" s="321"/>
      <c r="Q552" s="262"/>
    </row>
    <row r="553" spans="1:17" s="44" customFormat="1" ht="15" customHeight="1">
      <c r="A553" s="122"/>
      <c r="B553" s="36" t="s">
        <v>349</v>
      </c>
      <c r="C553" s="32" t="s">
        <v>161</v>
      </c>
      <c r="D553" s="95">
        <v>605956</v>
      </c>
      <c r="E553" s="95">
        <v>8497</v>
      </c>
      <c r="F553" s="95"/>
      <c r="G553" s="172">
        <f t="shared" si="142"/>
        <v>614453</v>
      </c>
      <c r="H553" s="95">
        <f t="shared" si="143"/>
        <v>614453</v>
      </c>
      <c r="I553" s="95"/>
      <c r="J553" s="163"/>
      <c r="K553" s="163"/>
      <c r="L553" s="163"/>
      <c r="M553" s="163">
        <f t="shared" si="145"/>
        <v>614453</v>
      </c>
      <c r="N553" s="167"/>
      <c r="O553" s="321"/>
      <c r="P553" s="321"/>
      <c r="Q553" s="262"/>
    </row>
    <row r="554" spans="1:17" s="44" customFormat="1" ht="15" customHeight="1">
      <c r="A554" s="122"/>
      <c r="B554" s="36" t="s">
        <v>911</v>
      </c>
      <c r="C554" s="32" t="s">
        <v>161</v>
      </c>
      <c r="D554" s="95">
        <v>103657</v>
      </c>
      <c r="E554" s="95">
        <v>1499</v>
      </c>
      <c r="F554" s="95"/>
      <c r="G554" s="172">
        <f t="shared" si="142"/>
        <v>105156</v>
      </c>
      <c r="H554" s="95">
        <f t="shared" si="143"/>
        <v>105156</v>
      </c>
      <c r="I554" s="95"/>
      <c r="J554" s="163"/>
      <c r="K554" s="163"/>
      <c r="L554" s="163"/>
      <c r="M554" s="163">
        <f t="shared" si="145"/>
        <v>105156</v>
      </c>
      <c r="N554" s="167"/>
      <c r="O554" s="321"/>
      <c r="P554" s="321"/>
      <c r="Q554" s="262"/>
    </row>
    <row r="555" spans="1:17" s="44" customFormat="1" ht="15" customHeight="1">
      <c r="A555" s="122"/>
      <c r="B555" s="36" t="s">
        <v>895</v>
      </c>
      <c r="C555" s="32" t="s">
        <v>439</v>
      </c>
      <c r="D555" s="95">
        <v>5100</v>
      </c>
      <c r="E555" s="95"/>
      <c r="F555" s="95"/>
      <c r="G555" s="172">
        <f t="shared" si="142"/>
        <v>5100</v>
      </c>
      <c r="H555" s="95">
        <f t="shared" si="143"/>
        <v>5100</v>
      </c>
      <c r="I555" s="95"/>
      <c r="J555" s="163"/>
      <c r="K555" s="163"/>
      <c r="L555" s="163"/>
      <c r="M555" s="163">
        <f t="shared" si="145"/>
        <v>5100</v>
      </c>
      <c r="N555" s="167"/>
      <c r="O555" s="321"/>
      <c r="P555" s="321"/>
      <c r="Q555" s="262"/>
    </row>
    <row r="556" spans="1:17" s="44" customFormat="1" ht="15" customHeight="1">
      <c r="A556" s="122"/>
      <c r="B556" s="36" t="s">
        <v>896</v>
      </c>
      <c r="C556" s="32" t="s">
        <v>439</v>
      </c>
      <c r="D556" s="95">
        <v>900</v>
      </c>
      <c r="E556" s="95"/>
      <c r="F556" s="95"/>
      <c r="G556" s="172">
        <f t="shared" si="142"/>
        <v>900</v>
      </c>
      <c r="H556" s="95">
        <f t="shared" si="143"/>
        <v>900</v>
      </c>
      <c r="I556" s="95"/>
      <c r="J556" s="163"/>
      <c r="K556" s="163"/>
      <c r="L556" s="163"/>
      <c r="M556" s="163">
        <f t="shared" si="145"/>
        <v>900</v>
      </c>
      <c r="N556" s="167"/>
      <c r="O556" s="321"/>
      <c r="P556" s="321"/>
      <c r="Q556" s="262"/>
    </row>
    <row r="557" spans="1:17" s="44" customFormat="1" ht="15" customHeight="1">
      <c r="A557" s="122"/>
      <c r="B557" s="36" t="s">
        <v>241</v>
      </c>
      <c r="C557" s="32" t="s">
        <v>299</v>
      </c>
      <c r="D557" s="95">
        <v>1326</v>
      </c>
      <c r="E557" s="95"/>
      <c r="F557" s="95"/>
      <c r="G557" s="172">
        <f t="shared" si="142"/>
        <v>1326</v>
      </c>
      <c r="H557" s="95">
        <f t="shared" si="143"/>
        <v>1326</v>
      </c>
      <c r="I557" s="95"/>
      <c r="J557" s="163"/>
      <c r="K557" s="163"/>
      <c r="L557" s="163"/>
      <c r="M557" s="163">
        <f t="shared" si="145"/>
        <v>1326</v>
      </c>
      <c r="N557" s="167"/>
      <c r="O557" s="321"/>
      <c r="P557" s="321"/>
      <c r="Q557" s="262"/>
    </row>
    <row r="558" spans="1:17" s="44" customFormat="1" ht="15" customHeight="1">
      <c r="A558" s="122"/>
      <c r="B558" s="36" t="s">
        <v>242</v>
      </c>
      <c r="C558" s="32" t="s">
        <v>299</v>
      </c>
      <c r="D558" s="95">
        <v>234</v>
      </c>
      <c r="E558" s="95"/>
      <c r="F558" s="95"/>
      <c r="G558" s="172">
        <f t="shared" si="142"/>
        <v>234</v>
      </c>
      <c r="H558" s="95">
        <f t="shared" si="143"/>
        <v>234</v>
      </c>
      <c r="I558" s="95"/>
      <c r="J558" s="163"/>
      <c r="K558" s="163"/>
      <c r="L558" s="163"/>
      <c r="M558" s="163">
        <f t="shared" si="145"/>
        <v>234</v>
      </c>
      <c r="N558" s="167"/>
      <c r="O558" s="321"/>
      <c r="P558" s="321"/>
      <c r="Q558" s="262"/>
    </row>
    <row r="559" spans="1:17" s="44" customFormat="1" ht="15" customHeight="1">
      <c r="A559" s="122"/>
      <c r="B559" s="36" t="s">
        <v>912</v>
      </c>
      <c r="C559" s="32" t="s">
        <v>315</v>
      </c>
      <c r="D559" s="95">
        <v>5100</v>
      </c>
      <c r="E559" s="95"/>
      <c r="F559" s="95"/>
      <c r="G559" s="172">
        <f t="shared" si="142"/>
        <v>5100</v>
      </c>
      <c r="H559" s="95">
        <f t="shared" si="143"/>
        <v>5100</v>
      </c>
      <c r="I559" s="95"/>
      <c r="J559" s="163"/>
      <c r="K559" s="163"/>
      <c r="L559" s="163"/>
      <c r="M559" s="163">
        <f t="shared" si="145"/>
        <v>5100</v>
      </c>
      <c r="N559" s="167"/>
      <c r="O559" s="321"/>
      <c r="P559" s="321"/>
      <c r="Q559" s="262"/>
    </row>
    <row r="560" spans="1:17" s="44" customFormat="1" ht="15" customHeight="1">
      <c r="A560" s="122"/>
      <c r="B560" s="36" t="s">
        <v>913</v>
      </c>
      <c r="C560" s="32" t="s">
        <v>315</v>
      </c>
      <c r="D560" s="95">
        <v>900</v>
      </c>
      <c r="E560" s="95"/>
      <c r="F560" s="95"/>
      <c r="G560" s="172">
        <f t="shared" si="142"/>
        <v>900</v>
      </c>
      <c r="H560" s="95">
        <f t="shared" si="143"/>
        <v>900</v>
      </c>
      <c r="I560" s="95"/>
      <c r="J560" s="163"/>
      <c r="K560" s="163"/>
      <c r="L560" s="163"/>
      <c r="M560" s="163">
        <f t="shared" si="145"/>
        <v>900</v>
      </c>
      <c r="N560" s="167"/>
      <c r="O560" s="321"/>
      <c r="P560" s="321"/>
      <c r="Q560" s="262"/>
    </row>
    <row r="561" spans="1:17" s="44" customFormat="1" ht="15" customHeight="1">
      <c r="A561" s="122"/>
      <c r="B561" s="36" t="s">
        <v>883</v>
      </c>
      <c r="C561" s="32" t="s">
        <v>72</v>
      </c>
      <c r="D561" s="95">
        <v>408</v>
      </c>
      <c r="E561" s="95"/>
      <c r="F561" s="95"/>
      <c r="G561" s="172">
        <f t="shared" si="142"/>
        <v>408</v>
      </c>
      <c r="H561" s="95">
        <f t="shared" si="143"/>
        <v>408</v>
      </c>
      <c r="I561" s="95"/>
      <c r="J561" s="163"/>
      <c r="K561" s="163"/>
      <c r="L561" s="163"/>
      <c r="M561" s="163">
        <f t="shared" si="145"/>
        <v>408</v>
      </c>
      <c r="N561" s="167"/>
      <c r="O561" s="321"/>
      <c r="P561" s="321"/>
      <c r="Q561" s="262"/>
    </row>
    <row r="562" spans="1:17" s="44" customFormat="1" ht="15" customHeight="1">
      <c r="A562" s="122"/>
      <c r="B562" s="36" t="s">
        <v>884</v>
      </c>
      <c r="C562" s="32" t="s">
        <v>72</v>
      </c>
      <c r="D562" s="95">
        <v>72</v>
      </c>
      <c r="E562" s="95"/>
      <c r="F562" s="95"/>
      <c r="G562" s="172">
        <f t="shared" si="142"/>
        <v>72</v>
      </c>
      <c r="H562" s="95">
        <f t="shared" si="143"/>
        <v>72</v>
      </c>
      <c r="I562" s="95"/>
      <c r="J562" s="163"/>
      <c r="K562" s="163"/>
      <c r="L562" s="163"/>
      <c r="M562" s="163">
        <f t="shared" si="145"/>
        <v>72</v>
      </c>
      <c r="N562" s="167"/>
      <c r="O562" s="321"/>
      <c r="P562" s="321"/>
      <c r="Q562" s="262"/>
    </row>
    <row r="563" spans="1:17" s="44" customFormat="1" ht="15" customHeight="1">
      <c r="A563" s="122"/>
      <c r="B563" s="36" t="s">
        <v>317</v>
      </c>
      <c r="C563" s="32" t="s">
        <v>306</v>
      </c>
      <c r="D563" s="95">
        <v>342</v>
      </c>
      <c r="E563" s="95"/>
      <c r="F563" s="95"/>
      <c r="G563" s="172">
        <f t="shared" si="142"/>
        <v>342</v>
      </c>
      <c r="H563" s="95">
        <f t="shared" si="143"/>
        <v>342</v>
      </c>
      <c r="I563" s="95"/>
      <c r="J563" s="163"/>
      <c r="K563" s="163"/>
      <c r="L563" s="163"/>
      <c r="M563" s="163">
        <f t="shared" si="145"/>
        <v>342</v>
      </c>
      <c r="N563" s="167"/>
      <c r="O563" s="321"/>
      <c r="P563" s="321"/>
      <c r="Q563" s="262"/>
    </row>
    <row r="564" spans="1:17" s="44" customFormat="1" ht="15" customHeight="1">
      <c r="A564" s="122"/>
      <c r="B564" s="36" t="s">
        <v>914</v>
      </c>
      <c r="C564" s="32" t="s">
        <v>306</v>
      </c>
      <c r="D564" s="95">
        <v>61</v>
      </c>
      <c r="E564" s="95"/>
      <c r="F564" s="95"/>
      <c r="G564" s="172">
        <f t="shared" si="142"/>
        <v>61</v>
      </c>
      <c r="H564" s="95">
        <f t="shared" si="143"/>
        <v>61</v>
      </c>
      <c r="I564" s="95"/>
      <c r="J564" s="163"/>
      <c r="K564" s="163"/>
      <c r="L564" s="163"/>
      <c r="M564" s="163">
        <f t="shared" si="145"/>
        <v>61</v>
      </c>
      <c r="N564" s="167"/>
      <c r="O564" s="321"/>
      <c r="P564" s="321"/>
      <c r="Q564" s="262"/>
    </row>
    <row r="565" spans="1:17" s="44" customFormat="1" ht="15" customHeight="1">
      <c r="A565" s="122"/>
      <c r="B565" s="36" t="s">
        <v>32</v>
      </c>
      <c r="C565" s="32" t="s">
        <v>307</v>
      </c>
      <c r="D565" s="95">
        <v>22249</v>
      </c>
      <c r="E565" s="95"/>
      <c r="F565" s="95"/>
      <c r="G565" s="172">
        <f t="shared" si="142"/>
        <v>22249</v>
      </c>
      <c r="H565" s="95">
        <f t="shared" si="143"/>
        <v>22249</v>
      </c>
      <c r="I565" s="95"/>
      <c r="J565" s="163"/>
      <c r="K565" s="163"/>
      <c r="L565" s="163"/>
      <c r="M565" s="163">
        <f t="shared" si="145"/>
        <v>22249</v>
      </c>
      <c r="N565" s="167"/>
      <c r="O565" s="321"/>
      <c r="P565" s="321"/>
      <c r="Q565" s="262"/>
    </row>
    <row r="566" spans="1:17" s="44" customFormat="1" ht="15" customHeight="1">
      <c r="A566" s="122"/>
      <c r="B566" s="36" t="s">
        <v>915</v>
      </c>
      <c r="C566" s="32" t="s">
        <v>307</v>
      </c>
      <c r="D566" s="95">
        <v>3082</v>
      </c>
      <c r="E566" s="95"/>
      <c r="F566" s="95"/>
      <c r="G566" s="172">
        <f t="shared" si="142"/>
        <v>3082</v>
      </c>
      <c r="H566" s="95">
        <f t="shared" si="143"/>
        <v>3082</v>
      </c>
      <c r="I566" s="95"/>
      <c r="J566" s="163"/>
      <c r="K566" s="163"/>
      <c r="L566" s="163"/>
      <c r="M566" s="163">
        <f t="shared" si="145"/>
        <v>3082</v>
      </c>
      <c r="N566" s="167"/>
      <c r="O566" s="321"/>
      <c r="P566" s="321"/>
      <c r="Q566" s="262"/>
    </row>
    <row r="567" spans="1:17" s="43" customFormat="1" ht="24" customHeight="1">
      <c r="A567" s="135" t="s">
        <v>321</v>
      </c>
      <c r="B567" s="132"/>
      <c r="C567" s="73" t="s">
        <v>322</v>
      </c>
      <c r="D567" s="165">
        <f>D568+D586+D608+D621+D623+D627+D629</f>
        <v>2948089</v>
      </c>
      <c r="E567" s="165">
        <f>E568+E586+E608+E621+E623+E627+E629</f>
        <v>49070</v>
      </c>
      <c r="F567" s="165">
        <f>F568+F586+F608+F621+F623+F627+F629</f>
        <v>499</v>
      </c>
      <c r="G567" s="165">
        <f>G568+G586+G608+G621+G623+G627+G629</f>
        <v>2996660</v>
      </c>
      <c r="H567" s="165">
        <f aca="true" t="shared" si="146" ref="H567:Q567">H568+H586+H608+H623+H627+H629+H621</f>
        <v>2846153</v>
      </c>
      <c r="I567" s="165">
        <f t="shared" si="146"/>
        <v>2126871</v>
      </c>
      <c r="J567" s="165">
        <f t="shared" si="146"/>
        <v>608222</v>
      </c>
      <c r="K567" s="165">
        <f t="shared" si="146"/>
        <v>84620</v>
      </c>
      <c r="L567" s="165">
        <f t="shared" si="146"/>
        <v>26440</v>
      </c>
      <c r="M567" s="165">
        <f t="shared" si="146"/>
        <v>0</v>
      </c>
      <c r="N567" s="165">
        <f t="shared" si="146"/>
        <v>0</v>
      </c>
      <c r="O567" s="165">
        <f t="shared" si="146"/>
        <v>150507</v>
      </c>
      <c r="P567" s="165">
        <f t="shared" si="146"/>
        <v>150507</v>
      </c>
      <c r="Q567" s="166">
        <f t="shared" si="146"/>
        <v>0</v>
      </c>
    </row>
    <row r="568" spans="1:17" s="44" customFormat="1" ht="16.5" customHeight="1">
      <c r="A568" s="120" t="s">
        <v>323</v>
      </c>
      <c r="B568" s="126"/>
      <c r="C568" s="79" t="s">
        <v>324</v>
      </c>
      <c r="D568" s="161">
        <f>SUM(D569:D585)</f>
        <v>1211304</v>
      </c>
      <c r="E568" s="161">
        <f>SUM(E569:E585)</f>
        <v>42320</v>
      </c>
      <c r="F568" s="161">
        <f>SUM(F569:F585)</f>
        <v>0</v>
      </c>
      <c r="G568" s="161">
        <f>SUM(G569:G585)</f>
        <v>1253624</v>
      </c>
      <c r="H568" s="161">
        <f aca="true" t="shared" si="147" ref="H568:Q568">SUM(H569:H585)</f>
        <v>1253624</v>
      </c>
      <c r="I568" s="161">
        <f t="shared" si="147"/>
        <v>937041</v>
      </c>
      <c r="J568" s="161">
        <f t="shared" si="147"/>
        <v>316583</v>
      </c>
      <c r="K568" s="161">
        <f t="shared" si="147"/>
        <v>0</v>
      </c>
      <c r="L568" s="161">
        <f t="shared" si="147"/>
        <v>0</v>
      </c>
      <c r="M568" s="161">
        <f t="shared" si="147"/>
        <v>0</v>
      </c>
      <c r="N568" s="161">
        <f t="shared" si="147"/>
        <v>0</v>
      </c>
      <c r="O568" s="161">
        <f t="shared" si="147"/>
        <v>0</v>
      </c>
      <c r="P568" s="161">
        <f t="shared" si="147"/>
        <v>0</v>
      </c>
      <c r="Q568" s="162">
        <f t="shared" si="147"/>
        <v>0</v>
      </c>
    </row>
    <row r="569" spans="1:17" s="44" customFormat="1" ht="15.75" customHeight="1">
      <c r="A569" s="122"/>
      <c r="B569" s="36" t="s">
        <v>56</v>
      </c>
      <c r="C569" s="32" t="s">
        <v>57</v>
      </c>
      <c r="D569" s="95">
        <v>742861</v>
      </c>
      <c r="E569" s="95"/>
      <c r="F569" s="95"/>
      <c r="G569" s="167">
        <f>D569+E569-F569</f>
        <v>742861</v>
      </c>
      <c r="H569" s="95">
        <f>G569</f>
        <v>742861</v>
      </c>
      <c r="I569" s="95">
        <f>H569</f>
        <v>742861</v>
      </c>
      <c r="J569" s="163"/>
      <c r="K569" s="164"/>
      <c r="L569" s="164"/>
      <c r="M569" s="164"/>
      <c r="N569" s="167"/>
      <c r="O569" s="321"/>
      <c r="P569" s="321"/>
      <c r="Q569" s="262"/>
    </row>
    <row r="570" spans="1:17" s="44" customFormat="1" ht="15.75" customHeight="1">
      <c r="A570" s="122"/>
      <c r="B570" s="36" t="s">
        <v>60</v>
      </c>
      <c r="C570" s="32" t="s">
        <v>388</v>
      </c>
      <c r="D570" s="95">
        <v>51883</v>
      </c>
      <c r="E570" s="95">
        <v>7997</v>
      </c>
      <c r="F570" s="95"/>
      <c r="G570" s="167">
        <f aca="true" t="shared" si="148" ref="G570:G585">D570+E570-F570</f>
        <v>59880</v>
      </c>
      <c r="H570" s="95">
        <f aca="true" t="shared" si="149" ref="H570:H585">G570</f>
        <v>59880</v>
      </c>
      <c r="I570" s="95">
        <f>H570</f>
        <v>59880</v>
      </c>
      <c r="J570" s="163"/>
      <c r="K570" s="164"/>
      <c r="L570" s="164"/>
      <c r="M570" s="164"/>
      <c r="N570" s="167"/>
      <c r="O570" s="321"/>
      <c r="P570" s="321"/>
      <c r="Q570" s="262"/>
    </row>
    <row r="571" spans="1:17" s="44" customFormat="1" ht="15" customHeight="1">
      <c r="A571" s="122"/>
      <c r="B571" s="131" t="s">
        <v>86</v>
      </c>
      <c r="C571" s="32" t="s">
        <v>708</v>
      </c>
      <c r="D571" s="95">
        <v>123697</v>
      </c>
      <c r="E571" s="95"/>
      <c r="F571" s="95"/>
      <c r="G571" s="167">
        <f t="shared" si="148"/>
        <v>123697</v>
      </c>
      <c r="H571" s="95">
        <f t="shared" si="149"/>
        <v>123697</v>
      </c>
      <c r="I571" s="95">
        <f>H571</f>
        <v>123697</v>
      </c>
      <c r="J571" s="163"/>
      <c r="K571" s="164"/>
      <c r="L571" s="164"/>
      <c r="M571" s="164"/>
      <c r="N571" s="167"/>
      <c r="O571" s="321"/>
      <c r="P571" s="321"/>
      <c r="Q571" s="262"/>
    </row>
    <row r="572" spans="1:17" s="44" customFormat="1" ht="16.5" customHeight="1">
      <c r="A572" s="122"/>
      <c r="B572" s="131" t="s">
        <v>62</v>
      </c>
      <c r="C572" s="32" t="s">
        <v>15</v>
      </c>
      <c r="D572" s="95">
        <v>10603</v>
      </c>
      <c r="E572" s="95"/>
      <c r="F572" s="95"/>
      <c r="G572" s="167">
        <f t="shared" si="148"/>
        <v>10603</v>
      </c>
      <c r="H572" s="95">
        <f t="shared" si="149"/>
        <v>10603</v>
      </c>
      <c r="I572" s="95">
        <f>H572</f>
        <v>10603</v>
      </c>
      <c r="J572" s="163"/>
      <c r="K572" s="164"/>
      <c r="L572" s="164"/>
      <c r="M572" s="164"/>
      <c r="N572" s="167"/>
      <c r="O572" s="321"/>
      <c r="P572" s="321"/>
      <c r="Q572" s="262"/>
    </row>
    <row r="573" spans="1:17" s="44" customFormat="1" ht="16.5" customHeight="1">
      <c r="A573" s="122"/>
      <c r="B573" s="131" t="s">
        <v>64</v>
      </c>
      <c r="C573" s="32" t="s">
        <v>65</v>
      </c>
      <c r="D573" s="95">
        <v>43027</v>
      </c>
      <c r="E573" s="95"/>
      <c r="F573" s="95"/>
      <c r="G573" s="167">
        <f t="shared" si="148"/>
        <v>43027</v>
      </c>
      <c r="H573" s="95">
        <f t="shared" si="149"/>
        <v>43027</v>
      </c>
      <c r="I573" s="95"/>
      <c r="J573" s="163">
        <f>H573</f>
        <v>43027</v>
      </c>
      <c r="K573" s="164"/>
      <c r="L573" s="164"/>
      <c r="M573" s="164"/>
      <c r="N573" s="167"/>
      <c r="O573" s="321"/>
      <c r="P573" s="321"/>
      <c r="Q573" s="262"/>
    </row>
    <row r="574" spans="1:17" s="44" customFormat="1" ht="14.25" customHeight="1">
      <c r="A574" s="122"/>
      <c r="B574" s="131" t="s">
        <v>66</v>
      </c>
      <c r="C574" s="32" t="s">
        <v>159</v>
      </c>
      <c r="D574" s="95">
        <v>6787</v>
      </c>
      <c r="E574" s="95"/>
      <c r="F574" s="95"/>
      <c r="G574" s="167">
        <f t="shared" si="148"/>
        <v>6787</v>
      </c>
      <c r="H574" s="95">
        <f t="shared" si="149"/>
        <v>6787</v>
      </c>
      <c r="I574" s="95"/>
      <c r="J574" s="163">
        <f aca="true" t="shared" si="150" ref="J574:J585">H574</f>
        <v>6787</v>
      </c>
      <c r="K574" s="164"/>
      <c r="L574" s="164"/>
      <c r="M574" s="164"/>
      <c r="N574" s="167"/>
      <c r="O574" s="321"/>
      <c r="P574" s="321"/>
      <c r="Q574" s="262"/>
    </row>
    <row r="575" spans="1:17" s="44" customFormat="1" ht="15.75" customHeight="1">
      <c r="A575" s="122"/>
      <c r="B575" s="131" t="s">
        <v>68</v>
      </c>
      <c r="C575" s="32" t="s">
        <v>160</v>
      </c>
      <c r="D575" s="95">
        <v>155822</v>
      </c>
      <c r="E575" s="95">
        <v>34323</v>
      </c>
      <c r="F575" s="95"/>
      <c r="G575" s="167">
        <f t="shared" si="148"/>
        <v>190145</v>
      </c>
      <c r="H575" s="95">
        <f t="shared" si="149"/>
        <v>190145</v>
      </c>
      <c r="I575" s="95"/>
      <c r="J575" s="163">
        <f t="shared" si="150"/>
        <v>190145</v>
      </c>
      <c r="K575" s="164"/>
      <c r="L575" s="164"/>
      <c r="M575" s="164"/>
      <c r="N575" s="167"/>
      <c r="O575" s="321"/>
      <c r="P575" s="321"/>
      <c r="Q575" s="262"/>
    </row>
    <row r="576" spans="1:17" s="44" customFormat="1" ht="15.75" customHeight="1">
      <c r="A576" s="122"/>
      <c r="B576" s="131" t="s">
        <v>141</v>
      </c>
      <c r="C576" s="32" t="s">
        <v>147</v>
      </c>
      <c r="D576" s="95">
        <v>1559</v>
      </c>
      <c r="E576" s="95"/>
      <c r="F576" s="95"/>
      <c r="G576" s="167">
        <f t="shared" si="148"/>
        <v>1559</v>
      </c>
      <c r="H576" s="95">
        <f t="shared" si="149"/>
        <v>1559</v>
      </c>
      <c r="I576" s="95"/>
      <c r="J576" s="163">
        <f t="shared" si="150"/>
        <v>1559</v>
      </c>
      <c r="K576" s="164"/>
      <c r="L576" s="164"/>
      <c r="M576" s="164"/>
      <c r="N576" s="167"/>
      <c r="O576" s="321"/>
      <c r="P576" s="321"/>
      <c r="Q576" s="262"/>
    </row>
    <row r="577" spans="1:17" s="44" customFormat="1" ht="15" customHeight="1">
      <c r="A577" s="122"/>
      <c r="B577" s="131" t="s">
        <v>69</v>
      </c>
      <c r="C577" s="32" t="s">
        <v>161</v>
      </c>
      <c r="D577" s="95">
        <v>13671</v>
      </c>
      <c r="E577" s="95"/>
      <c r="F577" s="95"/>
      <c r="G577" s="167">
        <f t="shared" si="148"/>
        <v>13671</v>
      </c>
      <c r="H577" s="95">
        <f t="shared" si="149"/>
        <v>13671</v>
      </c>
      <c r="I577" s="95"/>
      <c r="J577" s="163">
        <f t="shared" si="150"/>
        <v>13671</v>
      </c>
      <c r="K577" s="164"/>
      <c r="L577" s="164"/>
      <c r="M577" s="164"/>
      <c r="N577" s="167"/>
      <c r="O577" s="321"/>
      <c r="P577" s="321"/>
      <c r="Q577" s="262"/>
    </row>
    <row r="578" spans="1:17" s="44" customFormat="1" ht="15" customHeight="1">
      <c r="A578" s="122"/>
      <c r="B578" s="131" t="s">
        <v>567</v>
      </c>
      <c r="C578" s="33" t="s">
        <v>568</v>
      </c>
      <c r="D578" s="95">
        <v>935</v>
      </c>
      <c r="E578" s="95"/>
      <c r="F578" s="95"/>
      <c r="G578" s="167">
        <f t="shared" si="148"/>
        <v>935</v>
      </c>
      <c r="H578" s="95">
        <f t="shared" si="149"/>
        <v>935</v>
      </c>
      <c r="I578" s="95"/>
      <c r="J578" s="163">
        <f t="shared" si="150"/>
        <v>935</v>
      </c>
      <c r="K578" s="164"/>
      <c r="L578" s="164"/>
      <c r="M578" s="164"/>
      <c r="N578" s="167"/>
      <c r="O578" s="321"/>
      <c r="P578" s="321"/>
      <c r="Q578" s="262"/>
    </row>
    <row r="579" spans="1:17" s="44" customFormat="1" ht="15" customHeight="1">
      <c r="A579" s="122"/>
      <c r="B579" s="131" t="s">
        <v>295</v>
      </c>
      <c r="C579" s="32" t="s">
        <v>299</v>
      </c>
      <c r="D579" s="95">
        <v>1039</v>
      </c>
      <c r="E579" s="95"/>
      <c r="F579" s="95"/>
      <c r="G579" s="167">
        <f t="shared" si="148"/>
        <v>1039</v>
      </c>
      <c r="H579" s="95">
        <f t="shared" si="149"/>
        <v>1039</v>
      </c>
      <c r="I579" s="95"/>
      <c r="J579" s="163">
        <f t="shared" si="150"/>
        <v>1039</v>
      </c>
      <c r="K579" s="164"/>
      <c r="L579" s="164"/>
      <c r="M579" s="164"/>
      <c r="N579" s="167"/>
      <c r="O579" s="321"/>
      <c r="P579" s="321"/>
      <c r="Q579" s="262"/>
    </row>
    <row r="580" spans="1:17" s="44" customFormat="1" ht="14.25" customHeight="1">
      <c r="A580" s="122"/>
      <c r="B580" s="131" t="s">
        <v>71</v>
      </c>
      <c r="C580" s="32" t="s">
        <v>72</v>
      </c>
      <c r="D580" s="95">
        <v>3377</v>
      </c>
      <c r="E580" s="95"/>
      <c r="F580" s="95"/>
      <c r="G580" s="167">
        <f t="shared" si="148"/>
        <v>3377</v>
      </c>
      <c r="H580" s="95">
        <f t="shared" si="149"/>
        <v>3377</v>
      </c>
      <c r="I580" s="95"/>
      <c r="J580" s="163">
        <f t="shared" si="150"/>
        <v>3377</v>
      </c>
      <c r="K580" s="164"/>
      <c r="L580" s="164"/>
      <c r="M580" s="164"/>
      <c r="N580" s="167"/>
      <c r="O580" s="321"/>
      <c r="P580" s="321"/>
      <c r="Q580" s="262"/>
    </row>
    <row r="581" spans="1:17" s="44" customFormat="1" ht="13.5" customHeight="1">
      <c r="A581" s="122"/>
      <c r="B581" s="131" t="s">
        <v>75</v>
      </c>
      <c r="C581" s="32" t="s">
        <v>76</v>
      </c>
      <c r="D581" s="95">
        <v>40663</v>
      </c>
      <c r="E581" s="95"/>
      <c r="F581" s="95"/>
      <c r="G581" s="167">
        <f t="shared" si="148"/>
        <v>40663</v>
      </c>
      <c r="H581" s="95">
        <f t="shared" si="149"/>
        <v>40663</v>
      </c>
      <c r="I581" s="95"/>
      <c r="J581" s="163">
        <f t="shared" si="150"/>
        <v>40663</v>
      </c>
      <c r="K581" s="164"/>
      <c r="L581" s="164"/>
      <c r="M581" s="164"/>
      <c r="N581" s="167"/>
      <c r="O581" s="321"/>
      <c r="P581" s="321"/>
      <c r="Q581" s="262"/>
    </row>
    <row r="582" spans="1:17" s="44" customFormat="1" ht="13.5" customHeight="1">
      <c r="A582" s="122"/>
      <c r="B582" s="131" t="s">
        <v>89</v>
      </c>
      <c r="C582" s="32" t="s">
        <v>90</v>
      </c>
      <c r="D582" s="95">
        <v>600</v>
      </c>
      <c r="E582" s="95"/>
      <c r="F582" s="95"/>
      <c r="G582" s="167">
        <f t="shared" si="148"/>
        <v>600</v>
      </c>
      <c r="H582" s="95">
        <f t="shared" si="149"/>
        <v>600</v>
      </c>
      <c r="I582" s="95"/>
      <c r="J582" s="163">
        <f t="shared" si="150"/>
        <v>600</v>
      </c>
      <c r="K582" s="164"/>
      <c r="L582" s="164"/>
      <c r="M582" s="164"/>
      <c r="N582" s="167"/>
      <c r="O582" s="321"/>
      <c r="P582" s="321"/>
      <c r="Q582" s="262"/>
    </row>
    <row r="583" spans="1:17" s="44" customFormat="1" ht="13.5" customHeight="1">
      <c r="A583" s="122"/>
      <c r="B583" s="131" t="s">
        <v>164</v>
      </c>
      <c r="C583" s="32" t="s">
        <v>444</v>
      </c>
      <c r="D583" s="95">
        <v>12120</v>
      </c>
      <c r="E583" s="95"/>
      <c r="F583" s="95"/>
      <c r="G583" s="167">
        <f t="shared" si="148"/>
        <v>12120</v>
      </c>
      <c r="H583" s="95">
        <f t="shared" si="149"/>
        <v>12120</v>
      </c>
      <c r="I583" s="95"/>
      <c r="J583" s="163">
        <f t="shared" si="150"/>
        <v>12120</v>
      </c>
      <c r="K583" s="164"/>
      <c r="L583" s="164"/>
      <c r="M583" s="164"/>
      <c r="N583" s="167"/>
      <c r="O583" s="321"/>
      <c r="P583" s="321"/>
      <c r="Q583" s="262"/>
    </row>
    <row r="584" spans="1:17" s="44" customFormat="1" ht="16.5" customHeight="1">
      <c r="A584" s="122"/>
      <c r="B584" s="131" t="s">
        <v>296</v>
      </c>
      <c r="C584" s="32" t="s">
        <v>663</v>
      </c>
      <c r="D584" s="95">
        <v>1040</v>
      </c>
      <c r="E584" s="95"/>
      <c r="F584" s="95"/>
      <c r="G584" s="167">
        <f t="shared" si="148"/>
        <v>1040</v>
      </c>
      <c r="H584" s="95">
        <f t="shared" si="149"/>
        <v>1040</v>
      </c>
      <c r="I584" s="95"/>
      <c r="J584" s="163">
        <f t="shared" si="150"/>
        <v>1040</v>
      </c>
      <c r="K584" s="164"/>
      <c r="L584" s="164"/>
      <c r="M584" s="164"/>
      <c r="N584" s="167"/>
      <c r="O584" s="321"/>
      <c r="P584" s="321"/>
      <c r="Q584" s="262"/>
    </row>
    <row r="585" spans="1:17" s="44" customFormat="1" ht="15.75" customHeight="1">
      <c r="A585" s="122"/>
      <c r="B585" s="131" t="s">
        <v>297</v>
      </c>
      <c r="C585" s="32" t="s">
        <v>306</v>
      </c>
      <c r="D585" s="95">
        <v>1620</v>
      </c>
      <c r="E585" s="95"/>
      <c r="F585" s="95"/>
      <c r="G585" s="167">
        <f t="shared" si="148"/>
        <v>1620</v>
      </c>
      <c r="H585" s="95">
        <f t="shared" si="149"/>
        <v>1620</v>
      </c>
      <c r="I585" s="95"/>
      <c r="J585" s="163">
        <f t="shared" si="150"/>
        <v>1620</v>
      </c>
      <c r="K585" s="164"/>
      <c r="L585" s="164"/>
      <c r="M585" s="164"/>
      <c r="N585" s="167"/>
      <c r="O585" s="321"/>
      <c r="P585" s="321"/>
      <c r="Q585" s="262"/>
    </row>
    <row r="586" spans="1:17" s="44" customFormat="1" ht="18" customHeight="1">
      <c r="A586" s="120" t="s">
        <v>326</v>
      </c>
      <c r="B586" s="126"/>
      <c r="C586" s="79" t="s">
        <v>828</v>
      </c>
      <c r="D586" s="161">
        <f>SUM(D587:D607)</f>
        <v>763059</v>
      </c>
      <c r="E586" s="161">
        <f>SUM(E587:E607)</f>
        <v>0</v>
      </c>
      <c r="F586" s="161">
        <f>SUM(F587:F607)</f>
        <v>0</v>
      </c>
      <c r="G586" s="161">
        <f>SUM(G587:G607)</f>
        <v>763059</v>
      </c>
      <c r="H586" s="161">
        <f>SUM(H587:H607)</f>
        <v>612552</v>
      </c>
      <c r="I586" s="161">
        <f aca="true" t="shared" si="151" ref="I586:Q586">SUM(I587:I607)</f>
        <v>461430</v>
      </c>
      <c r="J586" s="161">
        <f t="shared" si="151"/>
        <v>66062</v>
      </c>
      <c r="K586" s="161">
        <f t="shared" si="151"/>
        <v>84620</v>
      </c>
      <c r="L586" s="161">
        <f t="shared" si="151"/>
        <v>440</v>
      </c>
      <c r="M586" s="161">
        <f t="shared" si="151"/>
        <v>0</v>
      </c>
      <c r="N586" s="161">
        <f t="shared" si="151"/>
        <v>0</v>
      </c>
      <c r="O586" s="161">
        <f t="shared" si="151"/>
        <v>150507</v>
      </c>
      <c r="P586" s="161">
        <f t="shared" si="151"/>
        <v>150507</v>
      </c>
      <c r="Q586" s="162">
        <f t="shared" si="151"/>
        <v>0</v>
      </c>
    </row>
    <row r="587" spans="1:17" s="44" customFormat="1" ht="18.75" customHeight="1">
      <c r="A587" s="269"/>
      <c r="B587" s="173" t="s">
        <v>192</v>
      </c>
      <c r="C587" s="32" t="s">
        <v>26</v>
      </c>
      <c r="D587" s="172">
        <v>84620</v>
      </c>
      <c r="E587" s="172"/>
      <c r="F587" s="172"/>
      <c r="G587" s="167">
        <f>D587+E587-F587</f>
        <v>84620</v>
      </c>
      <c r="H587" s="172">
        <f>G587</f>
        <v>84620</v>
      </c>
      <c r="I587" s="172"/>
      <c r="J587" s="172"/>
      <c r="K587" s="172">
        <f>H587</f>
        <v>84620</v>
      </c>
      <c r="L587" s="172"/>
      <c r="M587" s="172"/>
      <c r="N587" s="172"/>
      <c r="O587" s="172"/>
      <c r="P587" s="172"/>
      <c r="Q587" s="191"/>
    </row>
    <row r="588" spans="1:17" s="44" customFormat="1" ht="14.25" customHeight="1">
      <c r="A588" s="122"/>
      <c r="B588" s="131" t="s">
        <v>653</v>
      </c>
      <c r="C588" s="77" t="s">
        <v>799</v>
      </c>
      <c r="D588" s="95">
        <v>440</v>
      </c>
      <c r="E588" s="95"/>
      <c r="F588" s="95"/>
      <c r="G588" s="167">
        <f aca="true" t="shared" si="152" ref="G588:G607">D588+E588-F588</f>
        <v>440</v>
      </c>
      <c r="H588" s="172">
        <f aca="true" t="shared" si="153" ref="H588:H606">G588</f>
        <v>440</v>
      </c>
      <c r="I588" s="95"/>
      <c r="J588" s="163"/>
      <c r="K588" s="164"/>
      <c r="L588" s="164">
        <f>H588</f>
        <v>440</v>
      </c>
      <c r="M588" s="164"/>
      <c r="N588" s="167"/>
      <c r="O588" s="321"/>
      <c r="P588" s="321"/>
      <c r="Q588" s="262"/>
    </row>
    <row r="589" spans="1:17" s="44" customFormat="1" ht="15" customHeight="1">
      <c r="A589" s="122"/>
      <c r="B589" s="36" t="s">
        <v>56</v>
      </c>
      <c r="C589" s="32" t="s">
        <v>57</v>
      </c>
      <c r="D589" s="95">
        <v>365329</v>
      </c>
      <c r="E589" s="95"/>
      <c r="F589" s="95"/>
      <c r="G589" s="167">
        <f t="shared" si="152"/>
        <v>365329</v>
      </c>
      <c r="H589" s="172">
        <f t="shared" si="153"/>
        <v>365329</v>
      </c>
      <c r="I589" s="95">
        <f>H589</f>
        <v>365329</v>
      </c>
      <c r="J589" s="163"/>
      <c r="K589" s="164"/>
      <c r="L589" s="164"/>
      <c r="M589" s="164"/>
      <c r="N589" s="167"/>
      <c r="O589" s="321"/>
      <c r="P589" s="321"/>
      <c r="Q589" s="262"/>
    </row>
    <row r="590" spans="1:17" s="44" customFormat="1" ht="16.5" customHeight="1">
      <c r="A590" s="122"/>
      <c r="B590" s="36" t="s">
        <v>60</v>
      </c>
      <c r="C590" s="32" t="s">
        <v>388</v>
      </c>
      <c r="D590" s="95">
        <v>28439</v>
      </c>
      <c r="E590" s="95"/>
      <c r="F590" s="95"/>
      <c r="G590" s="167">
        <f t="shared" si="152"/>
        <v>28439</v>
      </c>
      <c r="H590" s="172">
        <f t="shared" si="153"/>
        <v>28439</v>
      </c>
      <c r="I590" s="95">
        <f>H590</f>
        <v>28439</v>
      </c>
      <c r="J590" s="163"/>
      <c r="K590" s="164"/>
      <c r="L590" s="164"/>
      <c r="M590" s="164"/>
      <c r="N590" s="167"/>
      <c r="O590" s="321"/>
      <c r="P590" s="321"/>
      <c r="Q590" s="262"/>
    </row>
    <row r="591" spans="1:17" s="44" customFormat="1" ht="15" customHeight="1">
      <c r="A591" s="122"/>
      <c r="B591" s="131" t="s">
        <v>114</v>
      </c>
      <c r="C591" s="32" t="s">
        <v>708</v>
      </c>
      <c r="D591" s="95">
        <v>59059</v>
      </c>
      <c r="E591" s="95"/>
      <c r="F591" s="95"/>
      <c r="G591" s="167">
        <f t="shared" si="152"/>
        <v>59059</v>
      </c>
      <c r="H591" s="172">
        <f t="shared" si="153"/>
        <v>59059</v>
      </c>
      <c r="I591" s="95">
        <f>H591</f>
        <v>59059</v>
      </c>
      <c r="J591" s="163"/>
      <c r="K591" s="164"/>
      <c r="L591" s="164"/>
      <c r="M591" s="164"/>
      <c r="N591" s="167"/>
      <c r="O591" s="321"/>
      <c r="P591" s="321"/>
      <c r="Q591" s="262"/>
    </row>
    <row r="592" spans="1:17" s="44" customFormat="1" ht="14.25" customHeight="1">
      <c r="A592" s="122"/>
      <c r="B592" s="131" t="s">
        <v>62</v>
      </c>
      <c r="C592" s="32" t="s">
        <v>15</v>
      </c>
      <c r="D592" s="95">
        <v>7603</v>
      </c>
      <c r="E592" s="95"/>
      <c r="F592" s="95"/>
      <c r="G592" s="167">
        <f t="shared" si="152"/>
        <v>7603</v>
      </c>
      <c r="H592" s="172">
        <f t="shared" si="153"/>
        <v>7603</v>
      </c>
      <c r="I592" s="95">
        <f>H592</f>
        <v>7603</v>
      </c>
      <c r="J592" s="163"/>
      <c r="K592" s="164"/>
      <c r="L592" s="164"/>
      <c r="M592" s="164"/>
      <c r="N592" s="167"/>
      <c r="O592" s="321"/>
      <c r="P592" s="321"/>
      <c r="Q592" s="262"/>
    </row>
    <row r="593" spans="1:17" s="44" customFormat="1" ht="14.25" customHeight="1">
      <c r="A593" s="122"/>
      <c r="B593" s="131" t="s">
        <v>565</v>
      </c>
      <c r="C593" s="32" t="s">
        <v>566</v>
      </c>
      <c r="D593" s="95">
        <v>1000</v>
      </c>
      <c r="E593" s="95"/>
      <c r="F593" s="95"/>
      <c r="G593" s="167">
        <f t="shared" si="152"/>
        <v>1000</v>
      </c>
      <c r="H593" s="172">
        <f t="shared" si="153"/>
        <v>1000</v>
      </c>
      <c r="I593" s="95">
        <f>H593</f>
        <v>1000</v>
      </c>
      <c r="J593" s="163"/>
      <c r="K593" s="164"/>
      <c r="L593" s="164"/>
      <c r="M593" s="164"/>
      <c r="N593" s="167"/>
      <c r="O593" s="321"/>
      <c r="P593" s="321"/>
      <c r="Q593" s="262"/>
    </row>
    <row r="594" spans="1:17" s="44" customFormat="1" ht="14.25" customHeight="1">
      <c r="A594" s="122"/>
      <c r="B594" s="131" t="s">
        <v>64</v>
      </c>
      <c r="C594" s="32" t="s">
        <v>195</v>
      </c>
      <c r="D594" s="95">
        <v>12300</v>
      </c>
      <c r="E594" s="95"/>
      <c r="F594" s="95"/>
      <c r="G594" s="167">
        <f t="shared" si="152"/>
        <v>12300</v>
      </c>
      <c r="H594" s="172">
        <f t="shared" si="153"/>
        <v>12300</v>
      </c>
      <c r="I594" s="95"/>
      <c r="J594" s="163">
        <f>H594</f>
        <v>12300</v>
      </c>
      <c r="K594" s="164"/>
      <c r="L594" s="164"/>
      <c r="M594" s="164"/>
      <c r="N594" s="167"/>
      <c r="O594" s="321"/>
      <c r="P594" s="321"/>
      <c r="Q594" s="262"/>
    </row>
    <row r="595" spans="1:17" s="44" customFormat="1" ht="15" customHeight="1">
      <c r="A595" s="122"/>
      <c r="B595" s="131" t="s">
        <v>190</v>
      </c>
      <c r="C595" s="32" t="s">
        <v>280</v>
      </c>
      <c r="D595" s="95">
        <v>4000</v>
      </c>
      <c r="E595" s="95"/>
      <c r="F595" s="95"/>
      <c r="G595" s="167">
        <f t="shared" si="152"/>
        <v>4000</v>
      </c>
      <c r="H595" s="172">
        <f t="shared" si="153"/>
        <v>4000</v>
      </c>
      <c r="I595" s="95"/>
      <c r="J595" s="163">
        <f aca="true" t="shared" si="154" ref="J595:J606">H595</f>
        <v>4000</v>
      </c>
      <c r="K595" s="164"/>
      <c r="L595" s="164"/>
      <c r="M595" s="164"/>
      <c r="N595" s="167"/>
      <c r="O595" s="321"/>
      <c r="P595" s="321"/>
      <c r="Q595" s="262"/>
    </row>
    <row r="596" spans="1:17" s="44" customFormat="1" ht="15.75" customHeight="1">
      <c r="A596" s="122"/>
      <c r="B596" s="131" t="s">
        <v>66</v>
      </c>
      <c r="C596" s="32" t="s">
        <v>159</v>
      </c>
      <c r="D596" s="95">
        <v>13970</v>
      </c>
      <c r="E596" s="95"/>
      <c r="F596" s="95"/>
      <c r="G596" s="167">
        <f t="shared" si="152"/>
        <v>13970</v>
      </c>
      <c r="H596" s="172">
        <f t="shared" si="153"/>
        <v>13970</v>
      </c>
      <c r="I596" s="95"/>
      <c r="J596" s="163">
        <f t="shared" si="154"/>
        <v>13970</v>
      </c>
      <c r="K596" s="164"/>
      <c r="L596" s="164"/>
      <c r="M596" s="164"/>
      <c r="N596" s="167"/>
      <c r="O596" s="321"/>
      <c r="P596" s="321"/>
      <c r="Q596" s="262"/>
    </row>
    <row r="597" spans="1:17" s="44" customFormat="1" ht="14.25" customHeight="1">
      <c r="A597" s="122"/>
      <c r="B597" s="131" t="s">
        <v>68</v>
      </c>
      <c r="C597" s="32" t="s">
        <v>160</v>
      </c>
      <c r="D597" s="95">
        <v>500</v>
      </c>
      <c r="E597" s="95"/>
      <c r="F597" s="95"/>
      <c r="G597" s="167">
        <f t="shared" si="152"/>
        <v>500</v>
      </c>
      <c r="H597" s="172">
        <f t="shared" si="153"/>
        <v>500</v>
      </c>
      <c r="I597" s="95"/>
      <c r="J597" s="163">
        <f t="shared" si="154"/>
        <v>500</v>
      </c>
      <c r="K597" s="164"/>
      <c r="L597" s="164"/>
      <c r="M597" s="164"/>
      <c r="N597" s="167"/>
      <c r="O597" s="321"/>
      <c r="P597" s="321"/>
      <c r="Q597" s="262"/>
    </row>
    <row r="598" spans="1:17" s="44" customFormat="1" ht="15.75" customHeight="1">
      <c r="A598" s="122"/>
      <c r="B598" s="131" t="s">
        <v>141</v>
      </c>
      <c r="C598" s="32" t="s">
        <v>147</v>
      </c>
      <c r="D598" s="95">
        <v>940</v>
      </c>
      <c r="E598" s="95"/>
      <c r="F598" s="95"/>
      <c r="G598" s="167">
        <f t="shared" si="152"/>
        <v>940</v>
      </c>
      <c r="H598" s="172">
        <f t="shared" si="153"/>
        <v>940</v>
      </c>
      <c r="I598" s="95"/>
      <c r="J598" s="163">
        <f t="shared" si="154"/>
        <v>940</v>
      </c>
      <c r="K598" s="164"/>
      <c r="L598" s="164"/>
      <c r="M598" s="164"/>
      <c r="N598" s="167"/>
      <c r="O598" s="321"/>
      <c r="P598" s="321"/>
      <c r="Q598" s="262"/>
    </row>
    <row r="599" spans="1:17" s="44" customFormat="1" ht="15" customHeight="1">
      <c r="A599" s="122"/>
      <c r="B599" s="131" t="s">
        <v>69</v>
      </c>
      <c r="C599" s="32" t="s">
        <v>161</v>
      </c>
      <c r="D599" s="95">
        <v>3700</v>
      </c>
      <c r="E599" s="95"/>
      <c r="F599" s="95"/>
      <c r="G599" s="167">
        <f t="shared" si="152"/>
        <v>3700</v>
      </c>
      <c r="H599" s="172">
        <f t="shared" si="153"/>
        <v>3700</v>
      </c>
      <c r="I599" s="95"/>
      <c r="J599" s="163">
        <f t="shared" si="154"/>
        <v>3700</v>
      </c>
      <c r="K599" s="164"/>
      <c r="L599" s="164"/>
      <c r="M599" s="164"/>
      <c r="N599" s="167"/>
      <c r="O599" s="321"/>
      <c r="P599" s="321"/>
      <c r="Q599" s="262"/>
    </row>
    <row r="600" spans="1:17" s="44" customFormat="1" ht="15" customHeight="1">
      <c r="A600" s="122"/>
      <c r="B600" s="131" t="s">
        <v>567</v>
      </c>
      <c r="C600" s="32" t="s">
        <v>439</v>
      </c>
      <c r="D600" s="95">
        <v>768</v>
      </c>
      <c r="E600" s="95"/>
      <c r="F600" s="95"/>
      <c r="G600" s="167">
        <f t="shared" si="152"/>
        <v>768</v>
      </c>
      <c r="H600" s="172">
        <f t="shared" si="153"/>
        <v>768</v>
      </c>
      <c r="I600" s="95"/>
      <c r="J600" s="163">
        <f t="shared" si="154"/>
        <v>768</v>
      </c>
      <c r="K600" s="164"/>
      <c r="L600" s="164"/>
      <c r="M600" s="164"/>
      <c r="N600" s="167"/>
      <c r="O600" s="321"/>
      <c r="P600" s="321"/>
      <c r="Q600" s="262"/>
    </row>
    <row r="601" spans="1:17" s="44" customFormat="1" ht="15" customHeight="1">
      <c r="A601" s="122"/>
      <c r="B601" s="131" t="s">
        <v>295</v>
      </c>
      <c r="C601" s="32" t="s">
        <v>299</v>
      </c>
      <c r="D601" s="95">
        <v>1890</v>
      </c>
      <c r="E601" s="95"/>
      <c r="F601" s="95"/>
      <c r="G601" s="167">
        <f t="shared" si="152"/>
        <v>1890</v>
      </c>
      <c r="H601" s="172">
        <f t="shared" si="153"/>
        <v>1890</v>
      </c>
      <c r="I601" s="95"/>
      <c r="J601" s="163">
        <f t="shared" si="154"/>
        <v>1890</v>
      </c>
      <c r="K601" s="164"/>
      <c r="L601" s="164"/>
      <c r="M601" s="164"/>
      <c r="N601" s="167"/>
      <c r="O601" s="321"/>
      <c r="P601" s="321"/>
      <c r="Q601" s="262"/>
    </row>
    <row r="602" spans="1:17" s="44" customFormat="1" ht="14.25" customHeight="1">
      <c r="A602" s="122"/>
      <c r="B602" s="131" t="s">
        <v>71</v>
      </c>
      <c r="C602" s="32" t="s">
        <v>72</v>
      </c>
      <c r="D602" s="95">
        <v>3000</v>
      </c>
      <c r="E602" s="95"/>
      <c r="F602" s="95"/>
      <c r="G602" s="167">
        <f t="shared" si="152"/>
        <v>3000</v>
      </c>
      <c r="H602" s="172">
        <f t="shared" si="153"/>
        <v>3000</v>
      </c>
      <c r="I602" s="95"/>
      <c r="J602" s="163">
        <f t="shared" si="154"/>
        <v>3000</v>
      </c>
      <c r="K602" s="164"/>
      <c r="L602" s="164"/>
      <c r="M602" s="164"/>
      <c r="N602" s="167"/>
      <c r="O602" s="321"/>
      <c r="P602" s="321"/>
      <c r="Q602" s="262"/>
    </row>
    <row r="603" spans="1:17" s="44" customFormat="1" ht="13.5" customHeight="1">
      <c r="A603" s="122"/>
      <c r="B603" s="36" t="s">
        <v>75</v>
      </c>
      <c r="C603" s="32" t="s">
        <v>76</v>
      </c>
      <c r="D603" s="95">
        <v>21165</v>
      </c>
      <c r="E603" s="95"/>
      <c r="F603" s="95"/>
      <c r="G603" s="167">
        <f t="shared" si="152"/>
        <v>21165</v>
      </c>
      <c r="H603" s="172">
        <f t="shared" si="153"/>
        <v>21165</v>
      </c>
      <c r="I603" s="95"/>
      <c r="J603" s="163">
        <f t="shared" si="154"/>
        <v>21165</v>
      </c>
      <c r="K603" s="164"/>
      <c r="L603" s="164"/>
      <c r="M603" s="164"/>
      <c r="N603" s="167"/>
      <c r="O603" s="321"/>
      <c r="P603" s="321"/>
      <c r="Q603" s="262"/>
    </row>
    <row r="604" spans="1:17" s="44" customFormat="1" ht="14.25" customHeight="1">
      <c r="A604" s="122"/>
      <c r="B604" s="36" t="s">
        <v>296</v>
      </c>
      <c r="C604" s="32" t="s">
        <v>663</v>
      </c>
      <c r="D604" s="95">
        <v>1200</v>
      </c>
      <c r="E604" s="95"/>
      <c r="F604" s="95"/>
      <c r="G604" s="167">
        <f t="shared" si="152"/>
        <v>1200</v>
      </c>
      <c r="H604" s="172">
        <f t="shared" si="153"/>
        <v>1200</v>
      </c>
      <c r="I604" s="95"/>
      <c r="J604" s="163">
        <f t="shared" si="154"/>
        <v>1200</v>
      </c>
      <c r="K604" s="164"/>
      <c r="L604" s="164"/>
      <c r="M604" s="164"/>
      <c r="N604" s="167"/>
      <c r="O604" s="321"/>
      <c r="P604" s="321"/>
      <c r="Q604" s="262"/>
    </row>
    <row r="605" spans="1:17" s="44" customFormat="1" ht="15" customHeight="1">
      <c r="A605" s="122"/>
      <c r="B605" s="36" t="s">
        <v>297</v>
      </c>
      <c r="C605" s="32" t="s">
        <v>306</v>
      </c>
      <c r="D605" s="95">
        <v>800</v>
      </c>
      <c r="E605" s="95"/>
      <c r="F605" s="95"/>
      <c r="G605" s="167">
        <f t="shared" si="152"/>
        <v>800</v>
      </c>
      <c r="H605" s="172">
        <f t="shared" si="153"/>
        <v>800</v>
      </c>
      <c r="I605" s="95"/>
      <c r="J605" s="163">
        <f t="shared" si="154"/>
        <v>800</v>
      </c>
      <c r="K605" s="164"/>
      <c r="L605" s="164"/>
      <c r="M605" s="164"/>
      <c r="N605" s="167"/>
      <c r="O605" s="321"/>
      <c r="P605" s="321"/>
      <c r="Q605" s="262"/>
    </row>
    <row r="606" spans="1:17" s="44" customFormat="1" ht="15" customHeight="1">
      <c r="A606" s="122"/>
      <c r="B606" s="36" t="s">
        <v>298</v>
      </c>
      <c r="C606" s="32" t="s">
        <v>307</v>
      </c>
      <c r="D606" s="95">
        <v>1829</v>
      </c>
      <c r="E606" s="95"/>
      <c r="F606" s="95"/>
      <c r="G606" s="167">
        <f t="shared" si="152"/>
        <v>1829</v>
      </c>
      <c r="H606" s="172">
        <f t="shared" si="153"/>
        <v>1829</v>
      </c>
      <c r="I606" s="95"/>
      <c r="J606" s="163">
        <f t="shared" si="154"/>
        <v>1829</v>
      </c>
      <c r="K606" s="164"/>
      <c r="L606" s="164"/>
      <c r="M606" s="164"/>
      <c r="N606" s="167"/>
      <c r="O606" s="321"/>
      <c r="P606" s="321"/>
      <c r="Q606" s="262"/>
    </row>
    <row r="607" spans="1:17" s="44" customFormat="1" ht="15" customHeight="1">
      <c r="A607" s="122"/>
      <c r="B607" s="36" t="s">
        <v>91</v>
      </c>
      <c r="C607" s="32" t="s">
        <v>882</v>
      </c>
      <c r="D607" s="95">
        <v>150507</v>
      </c>
      <c r="E607" s="95"/>
      <c r="F607" s="95"/>
      <c r="G607" s="167">
        <f t="shared" si="152"/>
        <v>150507</v>
      </c>
      <c r="H607" s="95"/>
      <c r="I607" s="95"/>
      <c r="J607" s="163"/>
      <c r="K607" s="164"/>
      <c r="L607" s="164"/>
      <c r="M607" s="164"/>
      <c r="N607" s="167"/>
      <c r="O607" s="164">
        <f>G607</f>
        <v>150507</v>
      </c>
      <c r="P607" s="164">
        <f>O607</f>
        <v>150507</v>
      </c>
      <c r="Q607" s="313"/>
    </row>
    <row r="608" spans="1:17" s="44" customFormat="1" ht="17.25" customHeight="1">
      <c r="A608" s="120" t="s">
        <v>327</v>
      </c>
      <c r="B608" s="121"/>
      <c r="C608" s="76" t="s">
        <v>328</v>
      </c>
      <c r="D608" s="161">
        <f>SUM(D609:D620)</f>
        <v>645093</v>
      </c>
      <c r="E608" s="161">
        <f>SUM(E609:E620)</f>
        <v>6750</v>
      </c>
      <c r="F608" s="161">
        <f>SUM(F609:F620)</f>
        <v>499</v>
      </c>
      <c r="G608" s="161">
        <f>SUM(G609:G620)</f>
        <v>651344</v>
      </c>
      <c r="H608" s="161">
        <f aca="true" t="shared" si="155" ref="H608:Q608">SUM(H609:H620)</f>
        <v>651344</v>
      </c>
      <c r="I608" s="161">
        <f t="shared" si="155"/>
        <v>485029</v>
      </c>
      <c r="J608" s="161">
        <f t="shared" si="155"/>
        <v>166315</v>
      </c>
      <c r="K608" s="161">
        <f t="shared" si="155"/>
        <v>0</v>
      </c>
      <c r="L608" s="161">
        <f t="shared" si="155"/>
        <v>0</v>
      </c>
      <c r="M608" s="161">
        <f t="shared" si="155"/>
        <v>0</v>
      </c>
      <c r="N608" s="161">
        <f t="shared" si="155"/>
        <v>0</v>
      </c>
      <c r="O608" s="161">
        <f t="shared" si="155"/>
        <v>0</v>
      </c>
      <c r="P608" s="161">
        <f t="shared" si="155"/>
        <v>0</v>
      </c>
      <c r="Q608" s="162">
        <f t="shared" si="155"/>
        <v>0</v>
      </c>
    </row>
    <row r="609" spans="1:17" s="44" customFormat="1" ht="15.75" customHeight="1">
      <c r="A609" s="122"/>
      <c r="B609" s="36" t="s">
        <v>56</v>
      </c>
      <c r="C609" s="32" t="s">
        <v>57</v>
      </c>
      <c r="D609" s="95">
        <v>380313</v>
      </c>
      <c r="E609" s="95"/>
      <c r="F609" s="95"/>
      <c r="G609" s="167">
        <f>D609+E609-F609</f>
        <v>380313</v>
      </c>
      <c r="H609" s="95">
        <f>G609</f>
        <v>380313</v>
      </c>
      <c r="I609" s="95">
        <f>H609</f>
        <v>380313</v>
      </c>
      <c r="J609" s="163"/>
      <c r="K609" s="164"/>
      <c r="L609" s="164"/>
      <c r="M609" s="164"/>
      <c r="N609" s="167"/>
      <c r="O609" s="321"/>
      <c r="P609" s="321"/>
      <c r="Q609" s="262"/>
    </row>
    <row r="610" spans="1:17" s="44" customFormat="1" ht="15" customHeight="1">
      <c r="A610" s="122"/>
      <c r="B610" s="36" t="s">
        <v>60</v>
      </c>
      <c r="C610" s="32" t="s">
        <v>388</v>
      </c>
      <c r="D610" s="95">
        <v>32410</v>
      </c>
      <c r="E610" s="95"/>
      <c r="F610" s="95">
        <v>499</v>
      </c>
      <c r="G610" s="167">
        <f aca="true" t="shared" si="156" ref="G610:G620">D610+E610-F610</f>
        <v>31911</v>
      </c>
      <c r="H610" s="95">
        <f aca="true" t="shared" si="157" ref="H610:H620">G610</f>
        <v>31911</v>
      </c>
      <c r="I610" s="95">
        <f>H610</f>
        <v>31911</v>
      </c>
      <c r="J610" s="163"/>
      <c r="K610" s="164"/>
      <c r="L610" s="164"/>
      <c r="M610" s="164"/>
      <c r="N610" s="167"/>
      <c r="O610" s="321"/>
      <c r="P610" s="321"/>
      <c r="Q610" s="262"/>
    </row>
    <row r="611" spans="1:17" s="44" customFormat="1" ht="16.5" customHeight="1">
      <c r="A611" s="122"/>
      <c r="B611" s="131" t="s">
        <v>114</v>
      </c>
      <c r="C611" s="32" t="s">
        <v>708</v>
      </c>
      <c r="D611" s="95">
        <v>59226</v>
      </c>
      <c r="E611" s="95"/>
      <c r="F611" s="95"/>
      <c r="G611" s="167">
        <f t="shared" si="156"/>
        <v>59226</v>
      </c>
      <c r="H611" s="95">
        <f t="shared" si="157"/>
        <v>59226</v>
      </c>
      <c r="I611" s="95">
        <f>H611</f>
        <v>59226</v>
      </c>
      <c r="J611" s="163"/>
      <c r="K611" s="164"/>
      <c r="L611" s="164"/>
      <c r="M611" s="164"/>
      <c r="N611" s="167"/>
      <c r="O611" s="321"/>
      <c r="P611" s="321"/>
      <c r="Q611" s="262"/>
    </row>
    <row r="612" spans="1:17" s="44" customFormat="1" ht="13.5" customHeight="1">
      <c r="A612" s="122"/>
      <c r="B612" s="131" t="s">
        <v>62</v>
      </c>
      <c r="C612" s="32" t="s">
        <v>15</v>
      </c>
      <c r="D612" s="95">
        <v>9579</v>
      </c>
      <c r="E612" s="95"/>
      <c r="F612" s="95"/>
      <c r="G612" s="167">
        <f t="shared" si="156"/>
        <v>9579</v>
      </c>
      <c r="H612" s="95">
        <f t="shared" si="157"/>
        <v>9579</v>
      </c>
      <c r="I612" s="95">
        <f>H612</f>
        <v>9579</v>
      </c>
      <c r="J612" s="163"/>
      <c r="K612" s="164"/>
      <c r="L612" s="164"/>
      <c r="M612" s="164"/>
      <c r="N612" s="167"/>
      <c r="O612" s="321"/>
      <c r="P612" s="321"/>
      <c r="Q612" s="262"/>
    </row>
    <row r="613" spans="1:17" s="44" customFormat="1" ht="14.25" customHeight="1">
      <c r="A613" s="122"/>
      <c r="B613" s="131" t="s">
        <v>565</v>
      </c>
      <c r="C613" s="32" t="s">
        <v>566</v>
      </c>
      <c r="D613" s="95">
        <v>4000</v>
      </c>
      <c r="E613" s="95"/>
      <c r="F613" s="95"/>
      <c r="G613" s="167">
        <f t="shared" si="156"/>
        <v>4000</v>
      </c>
      <c r="H613" s="95">
        <f t="shared" si="157"/>
        <v>4000</v>
      </c>
      <c r="I613" s="95">
        <f>H613</f>
        <v>4000</v>
      </c>
      <c r="J613" s="163"/>
      <c r="K613" s="164"/>
      <c r="L613" s="164"/>
      <c r="M613" s="164"/>
      <c r="N613" s="167"/>
      <c r="O613" s="321"/>
      <c r="P613" s="321"/>
      <c r="Q613" s="262"/>
    </row>
    <row r="614" spans="1:17" s="44" customFormat="1" ht="13.5" customHeight="1">
      <c r="A614" s="122"/>
      <c r="B614" s="131" t="s">
        <v>64</v>
      </c>
      <c r="C614" s="32" t="s">
        <v>88</v>
      </c>
      <c r="D614" s="95">
        <v>48883</v>
      </c>
      <c r="E614" s="95"/>
      <c r="F614" s="95"/>
      <c r="G614" s="167">
        <f t="shared" si="156"/>
        <v>48883</v>
      </c>
      <c r="H614" s="95">
        <f t="shared" si="157"/>
        <v>48883</v>
      </c>
      <c r="I614" s="95"/>
      <c r="J614" s="163">
        <f aca="true" t="shared" si="158" ref="J614:J620">H614</f>
        <v>48883</v>
      </c>
      <c r="K614" s="164"/>
      <c r="L614" s="164"/>
      <c r="M614" s="164"/>
      <c r="N614" s="167"/>
      <c r="O614" s="321"/>
      <c r="P614" s="321"/>
      <c r="Q614" s="262"/>
    </row>
    <row r="615" spans="1:17" s="44" customFormat="1" ht="13.5" customHeight="1">
      <c r="A615" s="122"/>
      <c r="B615" s="131" t="s">
        <v>66</v>
      </c>
      <c r="C615" s="32" t="s">
        <v>159</v>
      </c>
      <c r="D615" s="95">
        <v>57640</v>
      </c>
      <c r="E615" s="95"/>
      <c r="F615" s="95"/>
      <c r="G615" s="167">
        <f t="shared" si="156"/>
        <v>57640</v>
      </c>
      <c r="H615" s="95">
        <f t="shared" si="157"/>
        <v>57640</v>
      </c>
      <c r="I615" s="95"/>
      <c r="J615" s="163">
        <f t="shared" si="158"/>
        <v>57640</v>
      </c>
      <c r="K615" s="164"/>
      <c r="L615" s="164"/>
      <c r="M615" s="164"/>
      <c r="N615" s="167"/>
      <c r="O615" s="321"/>
      <c r="P615" s="321"/>
      <c r="Q615" s="262"/>
    </row>
    <row r="616" spans="1:17" s="44" customFormat="1" ht="13.5" customHeight="1">
      <c r="A616" s="122"/>
      <c r="B616" s="131" t="s">
        <v>69</v>
      </c>
      <c r="C616" s="32" t="s">
        <v>161</v>
      </c>
      <c r="D616" s="95">
        <v>30938</v>
      </c>
      <c r="E616" s="95"/>
      <c r="F616" s="95"/>
      <c r="G616" s="167">
        <f t="shared" si="156"/>
        <v>30938</v>
      </c>
      <c r="H616" s="95">
        <f t="shared" si="157"/>
        <v>30938</v>
      </c>
      <c r="I616" s="95"/>
      <c r="J616" s="163">
        <f t="shared" si="158"/>
        <v>30938</v>
      </c>
      <c r="K616" s="164"/>
      <c r="L616" s="164"/>
      <c r="M616" s="164"/>
      <c r="N616" s="167"/>
      <c r="O616" s="321"/>
      <c r="P616" s="321"/>
      <c r="Q616" s="262"/>
    </row>
    <row r="617" spans="1:17" s="44" customFormat="1" ht="13.5" customHeight="1">
      <c r="A617" s="122"/>
      <c r="B617" s="131" t="s">
        <v>295</v>
      </c>
      <c r="C617" s="32" t="s">
        <v>299</v>
      </c>
      <c r="D617" s="95">
        <v>831</v>
      </c>
      <c r="E617" s="95"/>
      <c r="F617" s="95"/>
      <c r="G617" s="167">
        <f t="shared" si="156"/>
        <v>831</v>
      </c>
      <c r="H617" s="95">
        <f t="shared" si="157"/>
        <v>831</v>
      </c>
      <c r="I617" s="95"/>
      <c r="J617" s="163">
        <f t="shared" si="158"/>
        <v>831</v>
      </c>
      <c r="K617" s="164"/>
      <c r="L617" s="164"/>
      <c r="M617" s="164"/>
      <c r="N617" s="167"/>
      <c r="O617" s="321"/>
      <c r="P617" s="321"/>
      <c r="Q617" s="262"/>
    </row>
    <row r="618" spans="1:17" s="44" customFormat="1" ht="13.5" customHeight="1">
      <c r="A618" s="122"/>
      <c r="B618" s="131" t="s">
        <v>75</v>
      </c>
      <c r="C618" s="32" t="s">
        <v>76</v>
      </c>
      <c r="D618" s="95">
        <v>21073</v>
      </c>
      <c r="E618" s="95"/>
      <c r="F618" s="95"/>
      <c r="G618" s="167">
        <f t="shared" si="156"/>
        <v>21073</v>
      </c>
      <c r="H618" s="95">
        <f t="shared" si="157"/>
        <v>21073</v>
      </c>
      <c r="I618" s="95"/>
      <c r="J618" s="163">
        <f t="shared" si="158"/>
        <v>21073</v>
      </c>
      <c r="K618" s="164"/>
      <c r="L618" s="164"/>
      <c r="M618" s="164"/>
      <c r="N618" s="167"/>
      <c r="O618" s="321"/>
      <c r="P618" s="321"/>
      <c r="Q618" s="262"/>
    </row>
    <row r="619" spans="1:17" s="44" customFormat="1" ht="13.5" customHeight="1">
      <c r="A619" s="122"/>
      <c r="B619" s="131" t="s">
        <v>89</v>
      </c>
      <c r="C619" s="32" t="s">
        <v>90</v>
      </c>
      <c r="D619" s="95"/>
      <c r="E619" s="95">
        <v>6750</v>
      </c>
      <c r="F619" s="95"/>
      <c r="G619" s="167">
        <f t="shared" si="156"/>
        <v>6750</v>
      </c>
      <c r="H619" s="95">
        <f t="shared" si="157"/>
        <v>6750</v>
      </c>
      <c r="I619" s="95"/>
      <c r="J619" s="163">
        <f t="shared" si="158"/>
        <v>6750</v>
      </c>
      <c r="K619" s="164"/>
      <c r="L619" s="164"/>
      <c r="M619" s="164"/>
      <c r="N619" s="167"/>
      <c r="O619" s="321"/>
      <c r="P619" s="321"/>
      <c r="Q619" s="262"/>
    </row>
    <row r="620" spans="1:17" s="44" customFormat="1" ht="17.25" customHeight="1">
      <c r="A620" s="122"/>
      <c r="B620" s="131" t="s">
        <v>297</v>
      </c>
      <c r="C620" s="32" t="s">
        <v>306</v>
      </c>
      <c r="D620" s="95">
        <v>200</v>
      </c>
      <c r="E620" s="95"/>
      <c r="F620" s="95"/>
      <c r="G620" s="167">
        <f t="shared" si="156"/>
        <v>200</v>
      </c>
      <c r="H620" s="95">
        <f t="shared" si="157"/>
        <v>200</v>
      </c>
      <c r="I620" s="95"/>
      <c r="J620" s="163">
        <f t="shared" si="158"/>
        <v>200</v>
      </c>
      <c r="K620" s="164"/>
      <c r="L620" s="164"/>
      <c r="M620" s="164"/>
      <c r="N620" s="167"/>
      <c r="O620" s="321"/>
      <c r="P620" s="321"/>
      <c r="Q620" s="262"/>
    </row>
    <row r="621" spans="1:17" s="44" customFormat="1" ht="18" customHeight="1">
      <c r="A621" s="120" t="s">
        <v>329</v>
      </c>
      <c r="B621" s="369"/>
      <c r="C621" s="79" t="s">
        <v>826</v>
      </c>
      <c r="D621" s="161">
        <f>SUM(D622:D622)</f>
        <v>26000</v>
      </c>
      <c r="E621" s="161">
        <f>SUM(E622:E622)</f>
        <v>0</v>
      </c>
      <c r="F621" s="161">
        <f>SUM(F622:F622)</f>
        <v>0</v>
      </c>
      <c r="G621" s="161">
        <f>SUM(G622:G622)</f>
        <v>26000</v>
      </c>
      <c r="H621" s="161">
        <f aca="true" t="shared" si="159" ref="H621:Q621">SUM(H622:H622)</f>
        <v>26000</v>
      </c>
      <c r="I621" s="161">
        <f t="shared" si="159"/>
        <v>0</v>
      </c>
      <c r="J621" s="161">
        <f t="shared" si="159"/>
        <v>0</v>
      </c>
      <c r="K621" s="161">
        <f t="shared" si="159"/>
        <v>0</v>
      </c>
      <c r="L621" s="161">
        <f t="shared" si="159"/>
        <v>26000</v>
      </c>
      <c r="M621" s="161">
        <f t="shared" si="159"/>
        <v>0</v>
      </c>
      <c r="N621" s="161">
        <f t="shared" si="159"/>
        <v>0</v>
      </c>
      <c r="O621" s="161">
        <f t="shared" si="159"/>
        <v>0</v>
      </c>
      <c r="P621" s="161">
        <f t="shared" si="159"/>
        <v>0</v>
      </c>
      <c r="Q621" s="162">
        <f t="shared" si="159"/>
        <v>0</v>
      </c>
    </row>
    <row r="622" spans="1:17" s="44" customFormat="1" ht="18.75" customHeight="1">
      <c r="A622" s="122"/>
      <c r="B622" s="131" t="s">
        <v>646</v>
      </c>
      <c r="C622" s="32" t="s">
        <v>355</v>
      </c>
      <c r="D622" s="95">
        <v>26000</v>
      </c>
      <c r="E622" s="95"/>
      <c r="F622" s="95"/>
      <c r="G622" s="167">
        <f>D622+E622-F622</f>
        <v>26000</v>
      </c>
      <c r="H622" s="95">
        <f>G622</f>
        <v>26000</v>
      </c>
      <c r="I622" s="95"/>
      <c r="J622" s="163"/>
      <c r="K622" s="163"/>
      <c r="L622" s="163">
        <f>H622</f>
        <v>26000</v>
      </c>
      <c r="M622" s="163"/>
      <c r="N622" s="167"/>
      <c r="O622" s="321"/>
      <c r="P622" s="321"/>
      <c r="Q622" s="262"/>
    </row>
    <row r="623" spans="1:17" s="44" customFormat="1" ht="20.25" customHeight="1">
      <c r="A623" s="120" t="s">
        <v>330</v>
      </c>
      <c r="B623" s="121"/>
      <c r="C623" s="79" t="s">
        <v>827</v>
      </c>
      <c r="D623" s="161">
        <f>SUM(D624:D626)</f>
        <v>3000</v>
      </c>
      <c r="E623" s="161">
        <f>SUM(E624:E626)</f>
        <v>0</v>
      </c>
      <c r="F623" s="161">
        <f>SUM(F624:F626)</f>
        <v>0</v>
      </c>
      <c r="G623" s="161">
        <f>SUM(G624:G626)</f>
        <v>3000</v>
      </c>
      <c r="H623" s="161">
        <f aca="true" t="shared" si="160" ref="H623:Q623">SUM(H624:H626)</f>
        <v>3000</v>
      </c>
      <c r="I623" s="161">
        <f t="shared" si="160"/>
        <v>2000</v>
      </c>
      <c r="J623" s="161">
        <f t="shared" si="160"/>
        <v>1000</v>
      </c>
      <c r="K623" s="161">
        <f t="shared" si="160"/>
        <v>0</v>
      </c>
      <c r="L623" s="161">
        <f t="shared" si="160"/>
        <v>0</v>
      </c>
      <c r="M623" s="161">
        <f t="shared" si="160"/>
        <v>0</v>
      </c>
      <c r="N623" s="161">
        <f t="shared" si="160"/>
        <v>0</v>
      </c>
      <c r="O623" s="161">
        <f t="shared" si="160"/>
        <v>0</v>
      </c>
      <c r="P623" s="161">
        <f t="shared" si="160"/>
        <v>0</v>
      </c>
      <c r="Q623" s="162">
        <f t="shared" si="160"/>
        <v>0</v>
      </c>
    </row>
    <row r="624" spans="1:17" s="44" customFormat="1" ht="13.5" customHeight="1">
      <c r="A624" s="122"/>
      <c r="B624" s="36" t="s">
        <v>565</v>
      </c>
      <c r="C624" s="32" t="s">
        <v>566</v>
      </c>
      <c r="D624" s="95">
        <v>2000</v>
      </c>
      <c r="E624" s="95"/>
      <c r="F624" s="95"/>
      <c r="G624" s="167">
        <f>D624+E624-F624</f>
        <v>2000</v>
      </c>
      <c r="H624" s="95">
        <f>G624</f>
        <v>2000</v>
      </c>
      <c r="I624" s="95">
        <f>H624</f>
        <v>2000</v>
      </c>
      <c r="J624" s="163"/>
      <c r="K624" s="164">
        <v>0</v>
      </c>
      <c r="L624" s="164"/>
      <c r="M624" s="164"/>
      <c r="N624" s="167"/>
      <c r="O624" s="321"/>
      <c r="P624" s="321"/>
      <c r="Q624" s="262"/>
    </row>
    <row r="625" spans="1:17" s="44" customFormat="1" ht="13.5" customHeight="1">
      <c r="A625" s="122"/>
      <c r="B625" s="36" t="s">
        <v>64</v>
      </c>
      <c r="C625" s="32" t="s">
        <v>88</v>
      </c>
      <c r="D625" s="95">
        <v>600</v>
      </c>
      <c r="E625" s="95"/>
      <c r="F625" s="95"/>
      <c r="G625" s="167">
        <f>D625+E625-F625</f>
        <v>600</v>
      </c>
      <c r="H625" s="95">
        <f>G625</f>
        <v>600</v>
      </c>
      <c r="I625" s="95">
        <v>0</v>
      </c>
      <c r="J625" s="163">
        <f>H625</f>
        <v>600</v>
      </c>
      <c r="K625" s="164">
        <v>0</v>
      </c>
      <c r="L625" s="164"/>
      <c r="M625" s="164"/>
      <c r="N625" s="167"/>
      <c r="O625" s="321"/>
      <c r="P625" s="321"/>
      <c r="Q625" s="262"/>
    </row>
    <row r="626" spans="1:17" s="44" customFormat="1" ht="15" customHeight="1">
      <c r="A626" s="122"/>
      <c r="B626" s="36" t="s">
        <v>69</v>
      </c>
      <c r="C626" s="32" t="s">
        <v>70</v>
      </c>
      <c r="D626" s="95">
        <v>400</v>
      </c>
      <c r="E626" s="95"/>
      <c r="F626" s="95"/>
      <c r="G626" s="167">
        <f>D626+E626-F626</f>
        <v>400</v>
      </c>
      <c r="H626" s="95">
        <f>G626</f>
        <v>400</v>
      </c>
      <c r="I626" s="95">
        <v>0</v>
      </c>
      <c r="J626" s="163">
        <f>H626</f>
        <v>400</v>
      </c>
      <c r="K626" s="164">
        <v>0</v>
      </c>
      <c r="L626" s="164"/>
      <c r="M626" s="164"/>
      <c r="N626" s="167"/>
      <c r="O626" s="321"/>
      <c r="P626" s="321"/>
      <c r="Q626" s="262"/>
    </row>
    <row r="627" spans="1:17" s="44" customFormat="1" ht="24" customHeight="1">
      <c r="A627" s="267" t="s">
        <v>38</v>
      </c>
      <c r="B627" s="260"/>
      <c r="C627" s="371" t="s">
        <v>372</v>
      </c>
      <c r="D627" s="261">
        <f>D628</f>
        <v>3058</v>
      </c>
      <c r="E627" s="261">
        <f>E628</f>
        <v>0</v>
      </c>
      <c r="F627" s="261">
        <f>F628</f>
        <v>0</v>
      </c>
      <c r="G627" s="261">
        <f>G628</f>
        <v>3058</v>
      </c>
      <c r="H627" s="261">
        <f>H628</f>
        <v>3058</v>
      </c>
      <c r="I627" s="261">
        <f aca="true" t="shared" si="161" ref="I627:Q627">I628</f>
        <v>0</v>
      </c>
      <c r="J627" s="261">
        <f t="shared" si="161"/>
        <v>3058</v>
      </c>
      <c r="K627" s="261">
        <f t="shared" si="161"/>
        <v>0</v>
      </c>
      <c r="L627" s="261">
        <f t="shared" si="161"/>
        <v>0</v>
      </c>
      <c r="M627" s="261">
        <f t="shared" si="161"/>
        <v>0</v>
      </c>
      <c r="N627" s="261">
        <f t="shared" si="161"/>
        <v>0</v>
      </c>
      <c r="O627" s="261">
        <f t="shared" si="161"/>
        <v>0</v>
      </c>
      <c r="P627" s="261">
        <f t="shared" si="161"/>
        <v>0</v>
      </c>
      <c r="Q627" s="310">
        <f t="shared" si="161"/>
        <v>0</v>
      </c>
    </row>
    <row r="628" spans="1:17" s="44" customFormat="1" ht="20.25" customHeight="1">
      <c r="A628" s="122"/>
      <c r="B628" s="36" t="s">
        <v>296</v>
      </c>
      <c r="C628" s="32" t="s">
        <v>798</v>
      </c>
      <c r="D628" s="95">
        <v>3058</v>
      </c>
      <c r="E628" s="95"/>
      <c r="F628" s="95"/>
      <c r="G628" s="167">
        <f>D628+E628-F628</f>
        <v>3058</v>
      </c>
      <c r="H628" s="95">
        <f>G628</f>
        <v>3058</v>
      </c>
      <c r="I628" s="95"/>
      <c r="J628" s="163">
        <f>H628</f>
        <v>3058</v>
      </c>
      <c r="K628" s="164"/>
      <c r="L628" s="164"/>
      <c r="M628" s="164"/>
      <c r="N628" s="167"/>
      <c r="O628" s="321"/>
      <c r="P628" s="321"/>
      <c r="Q628" s="262"/>
    </row>
    <row r="629" spans="1:17" s="44" customFormat="1" ht="17.25" customHeight="1">
      <c r="A629" s="120" t="s">
        <v>331</v>
      </c>
      <c r="B629" s="121"/>
      <c r="C629" s="79" t="s">
        <v>137</v>
      </c>
      <c r="D629" s="161">
        <f>SUM(D630:D634)</f>
        <v>296575</v>
      </c>
      <c r="E629" s="161">
        <f>SUM(E630:E634)</f>
        <v>0</v>
      </c>
      <c r="F629" s="161">
        <f>SUM(F630:F634)</f>
        <v>0</v>
      </c>
      <c r="G629" s="161">
        <f>SUM(G630:G634)</f>
        <v>296575</v>
      </c>
      <c r="H629" s="161">
        <f aca="true" t="shared" si="162" ref="H629:Q629">SUM(H630:H634)</f>
        <v>296575</v>
      </c>
      <c r="I629" s="161">
        <f t="shared" si="162"/>
        <v>241371</v>
      </c>
      <c r="J629" s="161">
        <f t="shared" si="162"/>
        <v>55204</v>
      </c>
      <c r="K629" s="161">
        <f t="shared" si="162"/>
        <v>0</v>
      </c>
      <c r="L629" s="161">
        <f t="shared" si="162"/>
        <v>0</v>
      </c>
      <c r="M629" s="161">
        <f t="shared" si="162"/>
        <v>0</v>
      </c>
      <c r="N629" s="161">
        <f t="shared" si="162"/>
        <v>0</v>
      </c>
      <c r="O629" s="161">
        <f t="shared" si="162"/>
        <v>0</v>
      </c>
      <c r="P629" s="161">
        <f t="shared" si="162"/>
        <v>0</v>
      </c>
      <c r="Q629" s="162">
        <f t="shared" si="162"/>
        <v>0</v>
      </c>
    </row>
    <row r="630" spans="1:17" s="44" customFormat="1" ht="17.25" customHeight="1">
      <c r="A630" s="269"/>
      <c r="B630" s="173" t="s">
        <v>56</v>
      </c>
      <c r="C630" s="176" t="s">
        <v>57</v>
      </c>
      <c r="D630" s="172">
        <v>193195</v>
      </c>
      <c r="E630" s="172"/>
      <c r="F630" s="172"/>
      <c r="G630" s="172">
        <f>D630+E630-F630</f>
        <v>193195</v>
      </c>
      <c r="H630" s="172">
        <f aca="true" t="shared" si="163" ref="H630:I633">G630</f>
        <v>193195</v>
      </c>
      <c r="I630" s="172">
        <f t="shared" si="163"/>
        <v>193195</v>
      </c>
      <c r="J630" s="172"/>
      <c r="K630" s="172"/>
      <c r="L630" s="172"/>
      <c r="M630" s="172"/>
      <c r="N630" s="172"/>
      <c r="O630" s="172"/>
      <c r="P630" s="172"/>
      <c r="Q630" s="191"/>
    </row>
    <row r="631" spans="1:17" s="44" customFormat="1" ht="17.25" customHeight="1">
      <c r="A631" s="269"/>
      <c r="B631" s="173" t="s">
        <v>60</v>
      </c>
      <c r="C631" s="32" t="s">
        <v>388</v>
      </c>
      <c r="D631" s="172">
        <v>11808</v>
      </c>
      <c r="E631" s="172"/>
      <c r="F631" s="172"/>
      <c r="G631" s="172">
        <f>D631+E631-F631</f>
        <v>11808</v>
      </c>
      <c r="H631" s="172">
        <f t="shared" si="163"/>
        <v>11808</v>
      </c>
      <c r="I631" s="172">
        <f t="shared" si="163"/>
        <v>11808</v>
      </c>
      <c r="J631" s="172"/>
      <c r="K631" s="172"/>
      <c r="L631" s="172"/>
      <c r="M631" s="172"/>
      <c r="N631" s="172"/>
      <c r="O631" s="172"/>
      <c r="P631" s="172"/>
      <c r="Q631" s="191"/>
    </row>
    <row r="632" spans="1:17" s="44" customFormat="1" ht="17.25" customHeight="1">
      <c r="A632" s="269"/>
      <c r="B632" s="173" t="s">
        <v>86</v>
      </c>
      <c r="C632" s="32" t="s">
        <v>708</v>
      </c>
      <c r="D632" s="172">
        <v>31345</v>
      </c>
      <c r="E632" s="172"/>
      <c r="F632" s="172"/>
      <c r="G632" s="172">
        <f>D632+E632-F632</f>
        <v>31345</v>
      </c>
      <c r="H632" s="172">
        <f t="shared" si="163"/>
        <v>31345</v>
      </c>
      <c r="I632" s="172">
        <f t="shared" si="163"/>
        <v>31345</v>
      </c>
      <c r="J632" s="172"/>
      <c r="K632" s="172"/>
      <c r="L632" s="172"/>
      <c r="M632" s="172"/>
      <c r="N632" s="172"/>
      <c r="O632" s="172"/>
      <c r="P632" s="172"/>
      <c r="Q632" s="191"/>
    </row>
    <row r="633" spans="1:17" s="44" customFormat="1" ht="17.25" customHeight="1">
      <c r="A633" s="269"/>
      <c r="B633" s="173" t="s">
        <v>62</v>
      </c>
      <c r="C633" s="32" t="s">
        <v>15</v>
      </c>
      <c r="D633" s="172">
        <v>5023</v>
      </c>
      <c r="E633" s="172"/>
      <c r="F633" s="172"/>
      <c r="G633" s="172">
        <f>D633+E633-F633</f>
        <v>5023</v>
      </c>
      <c r="H633" s="172">
        <f t="shared" si="163"/>
        <v>5023</v>
      </c>
      <c r="I633" s="172">
        <f t="shared" si="163"/>
        <v>5023</v>
      </c>
      <c r="J633" s="172"/>
      <c r="K633" s="172"/>
      <c r="L633" s="172"/>
      <c r="M633" s="172"/>
      <c r="N633" s="172"/>
      <c r="O633" s="172"/>
      <c r="P633" s="172"/>
      <c r="Q633" s="191"/>
    </row>
    <row r="634" spans="1:17" s="44" customFormat="1" ht="17.25" customHeight="1">
      <c r="A634" s="269"/>
      <c r="B634" s="36" t="s">
        <v>75</v>
      </c>
      <c r="C634" s="32" t="s">
        <v>76</v>
      </c>
      <c r="D634" s="172">
        <v>55204</v>
      </c>
      <c r="E634" s="172"/>
      <c r="F634" s="172"/>
      <c r="G634" s="172">
        <f>D634+E634-F634</f>
        <v>55204</v>
      </c>
      <c r="H634" s="172">
        <f>G634</f>
        <v>55204</v>
      </c>
      <c r="I634" s="172"/>
      <c r="J634" s="172">
        <f>H634</f>
        <v>55204</v>
      </c>
      <c r="K634" s="172"/>
      <c r="L634" s="172"/>
      <c r="M634" s="172"/>
      <c r="N634" s="172"/>
      <c r="O634" s="172"/>
      <c r="P634" s="172"/>
      <c r="Q634" s="191"/>
    </row>
    <row r="635" spans="1:17" s="44" customFormat="1" ht="29.25" customHeight="1">
      <c r="A635" s="451" t="s">
        <v>780</v>
      </c>
      <c r="B635" s="452"/>
      <c r="C635" s="453" t="s">
        <v>778</v>
      </c>
      <c r="D635" s="454">
        <f>D636</f>
        <v>0</v>
      </c>
      <c r="E635" s="454">
        <f aca="true" t="shared" si="164" ref="E635:Q635">E636</f>
        <v>94234</v>
      </c>
      <c r="F635" s="454">
        <f t="shared" si="164"/>
        <v>0</v>
      </c>
      <c r="G635" s="454">
        <f t="shared" si="164"/>
        <v>94234</v>
      </c>
      <c r="H635" s="454">
        <f t="shared" si="164"/>
        <v>94234</v>
      </c>
      <c r="I635" s="454">
        <f t="shared" si="164"/>
        <v>0</v>
      </c>
      <c r="J635" s="454">
        <f t="shared" si="164"/>
        <v>82234</v>
      </c>
      <c r="K635" s="454">
        <f t="shared" si="164"/>
        <v>12000</v>
      </c>
      <c r="L635" s="454">
        <f t="shared" si="164"/>
        <v>0</v>
      </c>
      <c r="M635" s="454">
        <f t="shared" si="164"/>
        <v>0</v>
      </c>
      <c r="N635" s="454">
        <f t="shared" si="164"/>
        <v>0</v>
      </c>
      <c r="O635" s="454">
        <f t="shared" si="164"/>
        <v>0</v>
      </c>
      <c r="P635" s="454">
        <f t="shared" si="164"/>
        <v>0</v>
      </c>
      <c r="Q635" s="503">
        <f t="shared" si="164"/>
        <v>0</v>
      </c>
    </row>
    <row r="636" spans="1:17" s="44" customFormat="1" ht="39" customHeight="1">
      <c r="A636" s="492" t="s">
        <v>781</v>
      </c>
      <c r="B636" s="450"/>
      <c r="C636" s="478" t="s">
        <v>779</v>
      </c>
      <c r="D636" s="440">
        <f>SUM(D637:D643)</f>
        <v>0</v>
      </c>
      <c r="E636" s="440">
        <f aca="true" t="shared" si="165" ref="E636:Q636">SUM(E637:E643)</f>
        <v>94234</v>
      </c>
      <c r="F636" s="440">
        <f t="shared" si="165"/>
        <v>0</v>
      </c>
      <c r="G636" s="440">
        <f t="shared" si="165"/>
        <v>94234</v>
      </c>
      <c r="H636" s="440">
        <f t="shared" si="165"/>
        <v>94234</v>
      </c>
      <c r="I636" s="440">
        <f t="shared" si="165"/>
        <v>0</v>
      </c>
      <c r="J636" s="440">
        <f t="shared" si="165"/>
        <v>82234</v>
      </c>
      <c r="K636" s="440">
        <f t="shared" si="165"/>
        <v>12000</v>
      </c>
      <c r="L636" s="440">
        <f t="shared" si="165"/>
        <v>0</v>
      </c>
      <c r="M636" s="440">
        <f t="shared" si="165"/>
        <v>0</v>
      </c>
      <c r="N636" s="440">
        <f t="shared" si="165"/>
        <v>0</v>
      </c>
      <c r="O636" s="440">
        <f t="shared" si="165"/>
        <v>0</v>
      </c>
      <c r="P636" s="440">
        <f t="shared" si="165"/>
        <v>0</v>
      </c>
      <c r="Q636" s="504">
        <f t="shared" si="165"/>
        <v>0</v>
      </c>
    </row>
    <row r="637" spans="1:17" s="44" customFormat="1" ht="47.25" customHeight="1">
      <c r="A637" s="269"/>
      <c r="B637" s="36" t="s">
        <v>720</v>
      </c>
      <c r="C637" s="32" t="s">
        <v>721</v>
      </c>
      <c r="D637" s="172"/>
      <c r="E637" s="172">
        <v>12000</v>
      </c>
      <c r="F637" s="172"/>
      <c r="G637" s="172">
        <f aca="true" t="shared" si="166" ref="G637:G643">D637+E637-F637</f>
        <v>12000</v>
      </c>
      <c r="H637" s="172">
        <f aca="true" t="shared" si="167" ref="H637:H642">G637</f>
        <v>12000</v>
      </c>
      <c r="I637" s="172"/>
      <c r="J637" s="172"/>
      <c r="K637" s="172">
        <f>H637</f>
        <v>12000</v>
      </c>
      <c r="L637" s="172"/>
      <c r="M637" s="172"/>
      <c r="N637" s="172"/>
      <c r="O637" s="172"/>
      <c r="P637" s="172"/>
      <c r="Q637" s="191"/>
    </row>
    <row r="638" spans="1:17" s="44" customFormat="1" ht="18.75" customHeight="1">
      <c r="A638" s="269"/>
      <c r="B638" s="36" t="s">
        <v>64</v>
      </c>
      <c r="C638" s="32" t="s">
        <v>65</v>
      </c>
      <c r="D638" s="172"/>
      <c r="E638" s="172">
        <v>10000</v>
      </c>
      <c r="F638" s="172"/>
      <c r="G638" s="172">
        <f t="shared" si="166"/>
        <v>10000</v>
      </c>
      <c r="H638" s="172">
        <f t="shared" si="167"/>
        <v>10000</v>
      </c>
      <c r="I638" s="172"/>
      <c r="J638" s="172">
        <f aca="true" t="shared" si="168" ref="J638:J643">H638</f>
        <v>10000</v>
      </c>
      <c r="K638" s="172"/>
      <c r="L638" s="172"/>
      <c r="M638" s="172"/>
      <c r="N638" s="172"/>
      <c r="O638" s="172"/>
      <c r="P638" s="172"/>
      <c r="Q638" s="191"/>
    </row>
    <row r="639" spans="1:17" s="44" customFormat="1" ht="18.75" customHeight="1">
      <c r="A639" s="269"/>
      <c r="B639" s="131" t="s">
        <v>68</v>
      </c>
      <c r="C639" s="32" t="s">
        <v>160</v>
      </c>
      <c r="D639" s="172"/>
      <c r="E639" s="172">
        <v>55000</v>
      </c>
      <c r="F639" s="172"/>
      <c r="G639" s="172">
        <f t="shared" si="166"/>
        <v>55000</v>
      </c>
      <c r="H639" s="172">
        <f t="shared" si="167"/>
        <v>55000</v>
      </c>
      <c r="I639" s="172"/>
      <c r="J639" s="172">
        <f t="shared" si="168"/>
        <v>55000</v>
      </c>
      <c r="K639" s="172"/>
      <c r="L639" s="172"/>
      <c r="M639" s="172"/>
      <c r="N639" s="172"/>
      <c r="O639" s="172"/>
      <c r="P639" s="172"/>
      <c r="Q639" s="191"/>
    </row>
    <row r="640" spans="1:17" s="44" customFormat="1" ht="17.25" customHeight="1">
      <c r="A640" s="269"/>
      <c r="B640" s="36" t="s">
        <v>69</v>
      </c>
      <c r="C640" s="32" t="s">
        <v>161</v>
      </c>
      <c r="D640" s="172"/>
      <c r="E640" s="172">
        <v>12234</v>
      </c>
      <c r="F640" s="172"/>
      <c r="G640" s="172">
        <f t="shared" si="166"/>
        <v>12234</v>
      </c>
      <c r="H640" s="172">
        <f t="shared" si="167"/>
        <v>12234</v>
      </c>
      <c r="I640" s="172"/>
      <c r="J640" s="172">
        <f t="shared" si="168"/>
        <v>12234</v>
      </c>
      <c r="K640" s="172"/>
      <c r="L640" s="172"/>
      <c r="M640" s="172"/>
      <c r="N640" s="172"/>
      <c r="O640" s="172"/>
      <c r="P640" s="172"/>
      <c r="Q640" s="191"/>
    </row>
    <row r="641" spans="1:17" s="44" customFormat="1" ht="23.25" customHeight="1">
      <c r="A641" s="269"/>
      <c r="B641" s="36" t="s">
        <v>296</v>
      </c>
      <c r="C641" s="32" t="s">
        <v>798</v>
      </c>
      <c r="D641" s="172"/>
      <c r="E641" s="172">
        <v>2000</v>
      </c>
      <c r="F641" s="172"/>
      <c r="G641" s="172">
        <f t="shared" si="166"/>
        <v>2000</v>
      </c>
      <c r="H641" s="172">
        <f t="shared" si="167"/>
        <v>2000</v>
      </c>
      <c r="I641" s="172"/>
      <c r="J641" s="172">
        <f t="shared" si="168"/>
        <v>2000</v>
      </c>
      <c r="K641" s="172"/>
      <c r="L641" s="172"/>
      <c r="M641" s="172"/>
      <c r="N641" s="172"/>
      <c r="O641" s="172"/>
      <c r="P641" s="172"/>
      <c r="Q641" s="191"/>
    </row>
    <row r="642" spans="1:17" s="44" customFormat="1" ht="18" customHeight="1">
      <c r="A642" s="269"/>
      <c r="B642" s="36" t="s">
        <v>298</v>
      </c>
      <c r="C642" s="32" t="s">
        <v>307</v>
      </c>
      <c r="D642" s="172"/>
      <c r="E642" s="172">
        <v>3000</v>
      </c>
      <c r="F642" s="172"/>
      <c r="G642" s="172">
        <f t="shared" si="166"/>
        <v>3000</v>
      </c>
      <c r="H642" s="172">
        <f t="shared" si="167"/>
        <v>3000</v>
      </c>
      <c r="I642" s="172"/>
      <c r="J642" s="172">
        <f t="shared" si="168"/>
        <v>3000</v>
      </c>
      <c r="K642" s="172"/>
      <c r="L642" s="172"/>
      <c r="M642" s="172"/>
      <c r="N642" s="172"/>
      <c r="O642" s="172"/>
      <c r="P642" s="172"/>
      <c r="Q642" s="191"/>
    </row>
    <row r="643" spans="1:17" s="44" customFormat="1" ht="22.5" customHeight="1" hidden="1">
      <c r="A643" s="269"/>
      <c r="B643" s="36" t="s">
        <v>92</v>
      </c>
      <c r="C643" s="32" t="s">
        <v>240</v>
      </c>
      <c r="D643" s="172"/>
      <c r="E643" s="172"/>
      <c r="F643" s="172"/>
      <c r="G643" s="172">
        <f t="shared" si="166"/>
        <v>0</v>
      </c>
      <c r="H643" s="172"/>
      <c r="I643" s="172"/>
      <c r="J643" s="172">
        <f t="shared" si="168"/>
        <v>0</v>
      </c>
      <c r="K643" s="172"/>
      <c r="L643" s="172"/>
      <c r="M643" s="172"/>
      <c r="N643" s="172"/>
      <c r="O643" s="172"/>
      <c r="P643" s="172"/>
      <c r="Q643" s="191"/>
    </row>
    <row r="644" spans="1:17" s="44" customFormat="1" ht="26.25" customHeight="1">
      <c r="A644" s="493" t="s">
        <v>332</v>
      </c>
      <c r="B644" s="132"/>
      <c r="C644" s="60" t="s">
        <v>825</v>
      </c>
      <c r="D644" s="165">
        <f aca="true" t="shared" si="169" ref="D644:Q644">D645+D647</f>
        <v>40100</v>
      </c>
      <c r="E644" s="165">
        <f t="shared" si="169"/>
        <v>0</v>
      </c>
      <c r="F644" s="165">
        <f t="shared" si="169"/>
        <v>0</v>
      </c>
      <c r="G644" s="165">
        <f t="shared" si="169"/>
        <v>40100</v>
      </c>
      <c r="H644" s="165">
        <f t="shared" si="169"/>
        <v>40100</v>
      </c>
      <c r="I644" s="165">
        <f t="shared" si="169"/>
        <v>0</v>
      </c>
      <c r="J644" s="165">
        <f t="shared" si="169"/>
        <v>7100</v>
      </c>
      <c r="K644" s="165">
        <f t="shared" si="169"/>
        <v>33000</v>
      </c>
      <c r="L644" s="165">
        <f t="shared" si="169"/>
        <v>0</v>
      </c>
      <c r="M644" s="165">
        <f t="shared" si="169"/>
        <v>0</v>
      </c>
      <c r="N644" s="165">
        <f t="shared" si="169"/>
        <v>0</v>
      </c>
      <c r="O644" s="165">
        <f t="shared" si="169"/>
        <v>0</v>
      </c>
      <c r="P644" s="165">
        <f t="shared" si="169"/>
        <v>0</v>
      </c>
      <c r="Q644" s="166">
        <f t="shared" si="169"/>
        <v>0</v>
      </c>
    </row>
    <row r="645" spans="1:17" s="44" customFormat="1" ht="20.25" customHeight="1">
      <c r="A645" s="494" t="s">
        <v>333</v>
      </c>
      <c r="B645" s="121"/>
      <c r="C645" s="79" t="s">
        <v>334</v>
      </c>
      <c r="D645" s="161">
        <f aca="true" t="shared" si="170" ref="D645:Q645">D646</f>
        <v>33000</v>
      </c>
      <c r="E645" s="161">
        <f t="shared" si="170"/>
        <v>0</v>
      </c>
      <c r="F645" s="161">
        <f t="shared" si="170"/>
        <v>0</v>
      </c>
      <c r="G645" s="161">
        <f t="shared" si="170"/>
        <v>33000</v>
      </c>
      <c r="H645" s="161">
        <f t="shared" si="170"/>
        <v>33000</v>
      </c>
      <c r="I645" s="161">
        <f t="shared" si="170"/>
        <v>0</v>
      </c>
      <c r="J645" s="161">
        <f t="shared" si="170"/>
        <v>0</v>
      </c>
      <c r="K645" s="161">
        <f t="shared" si="170"/>
        <v>33000</v>
      </c>
      <c r="L645" s="161">
        <f t="shared" si="170"/>
        <v>0</v>
      </c>
      <c r="M645" s="161">
        <f t="shared" si="170"/>
        <v>0</v>
      </c>
      <c r="N645" s="161">
        <f t="shared" si="170"/>
        <v>0</v>
      </c>
      <c r="O645" s="161">
        <f t="shared" si="170"/>
        <v>0</v>
      </c>
      <c r="P645" s="161">
        <f t="shared" si="170"/>
        <v>0</v>
      </c>
      <c r="Q645" s="162">
        <f t="shared" si="170"/>
        <v>0</v>
      </c>
    </row>
    <row r="646" spans="1:17" s="44" customFormat="1" ht="22.5" customHeight="1">
      <c r="A646" s="122"/>
      <c r="B646" s="36" t="s">
        <v>119</v>
      </c>
      <c r="C646" s="32" t="s">
        <v>146</v>
      </c>
      <c r="D646" s="95">
        <v>33000</v>
      </c>
      <c r="E646" s="95"/>
      <c r="F646" s="95"/>
      <c r="G646" s="167">
        <f>D646+E646-F646</f>
        <v>33000</v>
      </c>
      <c r="H646" s="95">
        <f>G646</f>
        <v>33000</v>
      </c>
      <c r="I646" s="95">
        <v>0</v>
      </c>
      <c r="J646" s="163">
        <v>0</v>
      </c>
      <c r="K646" s="163">
        <f>H646</f>
        <v>33000</v>
      </c>
      <c r="L646" s="163"/>
      <c r="M646" s="163"/>
      <c r="N646" s="167"/>
      <c r="O646" s="321"/>
      <c r="P646" s="321"/>
      <c r="Q646" s="262"/>
    </row>
    <row r="647" spans="1:17" s="44" customFormat="1" ht="15" customHeight="1">
      <c r="A647" s="120" t="s">
        <v>335</v>
      </c>
      <c r="B647" s="126"/>
      <c r="C647" s="79" t="s">
        <v>137</v>
      </c>
      <c r="D647" s="161">
        <f>SUM(D648:D649)</f>
        <v>7100</v>
      </c>
      <c r="E647" s="161">
        <f>SUM(E648:E649)</f>
        <v>0</v>
      </c>
      <c r="F647" s="161">
        <f>SUM(F648:F649)</f>
        <v>0</v>
      </c>
      <c r="G647" s="161">
        <f>SUM(G648:G649)</f>
        <v>7100</v>
      </c>
      <c r="H647" s="161">
        <f aca="true" t="shared" si="171" ref="H647:Q647">SUM(H648:H649)</f>
        <v>7100</v>
      </c>
      <c r="I647" s="161">
        <f t="shared" si="171"/>
        <v>0</v>
      </c>
      <c r="J647" s="161">
        <f t="shared" si="171"/>
        <v>7100</v>
      </c>
      <c r="K647" s="161">
        <f t="shared" si="171"/>
        <v>0</v>
      </c>
      <c r="L647" s="161">
        <f t="shared" si="171"/>
        <v>0</v>
      </c>
      <c r="M647" s="161">
        <f t="shared" si="171"/>
        <v>0</v>
      </c>
      <c r="N647" s="161">
        <f t="shared" si="171"/>
        <v>0</v>
      </c>
      <c r="O647" s="161">
        <f t="shared" si="171"/>
        <v>0</v>
      </c>
      <c r="P647" s="161">
        <f t="shared" si="171"/>
        <v>0</v>
      </c>
      <c r="Q647" s="162">
        <f t="shared" si="171"/>
        <v>0</v>
      </c>
    </row>
    <row r="648" spans="1:17" s="44" customFormat="1" ht="18" customHeight="1">
      <c r="A648" s="134"/>
      <c r="B648" s="36" t="s">
        <v>64</v>
      </c>
      <c r="C648" s="32" t="s">
        <v>65</v>
      </c>
      <c r="D648" s="95">
        <v>6500</v>
      </c>
      <c r="E648" s="95"/>
      <c r="F648" s="95"/>
      <c r="G648" s="167">
        <f>D648+E648-F648</f>
        <v>6500</v>
      </c>
      <c r="H648" s="95">
        <f>G648</f>
        <v>6500</v>
      </c>
      <c r="I648" s="95">
        <v>0</v>
      </c>
      <c r="J648" s="163">
        <f>H648</f>
        <v>6500</v>
      </c>
      <c r="K648" s="163">
        <v>0</v>
      </c>
      <c r="L648" s="163"/>
      <c r="M648" s="163"/>
      <c r="N648" s="167"/>
      <c r="O648" s="321"/>
      <c r="P648" s="321"/>
      <c r="Q648" s="262"/>
    </row>
    <row r="649" spans="1:17" s="44" customFormat="1" ht="16.5" customHeight="1">
      <c r="A649" s="134"/>
      <c r="B649" s="36" t="s">
        <v>69</v>
      </c>
      <c r="C649" s="32" t="s">
        <v>161</v>
      </c>
      <c r="D649" s="95">
        <v>600</v>
      </c>
      <c r="E649" s="95"/>
      <c r="F649" s="95"/>
      <c r="G649" s="167">
        <f>D649+E649-F649</f>
        <v>600</v>
      </c>
      <c r="H649" s="95">
        <f>G649</f>
        <v>600</v>
      </c>
      <c r="I649" s="95">
        <v>0</v>
      </c>
      <c r="J649" s="163">
        <f>H649</f>
        <v>600</v>
      </c>
      <c r="K649" s="163">
        <v>0</v>
      </c>
      <c r="L649" s="163"/>
      <c r="M649" s="163"/>
      <c r="N649" s="167"/>
      <c r="O649" s="321"/>
      <c r="P649" s="321"/>
      <c r="Q649" s="262"/>
    </row>
    <row r="650" spans="1:17" s="44" customFormat="1" ht="21" customHeight="1">
      <c r="A650" s="123" t="s">
        <v>336</v>
      </c>
      <c r="B650" s="132"/>
      <c r="C650" s="60" t="s">
        <v>337</v>
      </c>
      <c r="D650" s="165">
        <f aca="true" t="shared" si="172" ref="D650:Q650">D651</f>
        <v>16000</v>
      </c>
      <c r="E650" s="165">
        <f t="shared" si="172"/>
        <v>0</v>
      </c>
      <c r="F650" s="165">
        <f t="shared" si="172"/>
        <v>0</v>
      </c>
      <c r="G650" s="165">
        <f t="shared" si="172"/>
        <v>16000</v>
      </c>
      <c r="H650" s="165">
        <f t="shared" si="172"/>
        <v>16000</v>
      </c>
      <c r="I650" s="165">
        <f t="shared" si="172"/>
        <v>0</v>
      </c>
      <c r="J650" s="165">
        <f t="shared" si="172"/>
        <v>0</v>
      </c>
      <c r="K650" s="165">
        <f t="shared" si="172"/>
        <v>16000</v>
      </c>
      <c r="L650" s="165">
        <f t="shared" si="172"/>
        <v>0</v>
      </c>
      <c r="M650" s="165">
        <f t="shared" si="172"/>
        <v>0</v>
      </c>
      <c r="N650" s="165">
        <f t="shared" si="172"/>
        <v>0</v>
      </c>
      <c r="O650" s="165">
        <f t="shared" si="172"/>
        <v>0</v>
      </c>
      <c r="P650" s="165">
        <f t="shared" si="172"/>
        <v>0</v>
      </c>
      <c r="Q650" s="166">
        <f t="shared" si="172"/>
        <v>0</v>
      </c>
    </row>
    <row r="651" spans="1:17" s="44" customFormat="1" ht="18.75" customHeight="1">
      <c r="A651" s="120" t="s">
        <v>338</v>
      </c>
      <c r="B651" s="121"/>
      <c r="C651" s="79" t="s">
        <v>137</v>
      </c>
      <c r="D651" s="161">
        <f aca="true" t="shared" si="173" ref="D651:Q651">D652</f>
        <v>16000</v>
      </c>
      <c r="E651" s="161">
        <f t="shared" si="173"/>
        <v>0</v>
      </c>
      <c r="F651" s="161">
        <f t="shared" si="173"/>
        <v>0</v>
      </c>
      <c r="G651" s="161">
        <f t="shared" si="173"/>
        <v>16000</v>
      </c>
      <c r="H651" s="161">
        <f t="shared" si="173"/>
        <v>16000</v>
      </c>
      <c r="I651" s="161">
        <f t="shared" si="173"/>
        <v>0</v>
      </c>
      <c r="J651" s="161">
        <f t="shared" si="173"/>
        <v>0</v>
      </c>
      <c r="K651" s="161">
        <f t="shared" si="173"/>
        <v>16000</v>
      </c>
      <c r="L651" s="161">
        <f t="shared" si="173"/>
        <v>0</v>
      </c>
      <c r="M651" s="161">
        <f t="shared" si="173"/>
        <v>0</v>
      </c>
      <c r="N651" s="161">
        <f t="shared" si="173"/>
        <v>0</v>
      </c>
      <c r="O651" s="161">
        <f t="shared" si="173"/>
        <v>0</v>
      </c>
      <c r="P651" s="161">
        <f t="shared" si="173"/>
        <v>0</v>
      </c>
      <c r="Q651" s="162">
        <f t="shared" si="173"/>
        <v>0</v>
      </c>
    </row>
    <row r="652" spans="1:17" s="44" customFormat="1" ht="23.25" customHeight="1">
      <c r="A652" s="134"/>
      <c r="B652" s="36" t="s">
        <v>320</v>
      </c>
      <c r="C652" s="32" t="s">
        <v>356</v>
      </c>
      <c r="D652" s="95">
        <v>16000</v>
      </c>
      <c r="E652" s="95"/>
      <c r="F652" s="95"/>
      <c r="G652" s="167">
        <f>D652+E652-F652</f>
        <v>16000</v>
      </c>
      <c r="H652" s="95">
        <f>G652</f>
        <v>16000</v>
      </c>
      <c r="I652" s="95">
        <v>0</v>
      </c>
      <c r="J652" s="163"/>
      <c r="K652" s="164">
        <f>H652</f>
        <v>16000</v>
      </c>
      <c r="L652" s="164"/>
      <c r="M652" s="164"/>
      <c r="N652" s="167"/>
      <c r="O652" s="321"/>
      <c r="P652" s="321"/>
      <c r="Q652" s="262"/>
    </row>
    <row r="653" spans="1:17" s="44" customFormat="1" ht="27.75" customHeight="1" thickBot="1">
      <c r="A653" s="323"/>
      <c r="B653" s="370"/>
      <c r="C653" s="324" t="s">
        <v>339</v>
      </c>
      <c r="D653" s="171">
        <f aca="true" t="shared" si="174" ref="D653:Q653">D8+D14+D20+D48+D57+D84+D156+D199+D203+D208+D374+D385+D482+D567+D635+D644+D650</f>
        <v>63432637</v>
      </c>
      <c r="E653" s="171">
        <f t="shared" si="174"/>
        <v>463599</v>
      </c>
      <c r="F653" s="171">
        <f t="shared" si="174"/>
        <v>256335</v>
      </c>
      <c r="G653" s="171">
        <f t="shared" si="174"/>
        <v>63639901</v>
      </c>
      <c r="H653" s="171">
        <f t="shared" si="174"/>
        <v>39543853</v>
      </c>
      <c r="I653" s="171">
        <f t="shared" si="174"/>
        <v>21750827</v>
      </c>
      <c r="J653" s="171">
        <f t="shared" si="174"/>
        <v>9434151</v>
      </c>
      <c r="K653" s="171">
        <f t="shared" si="174"/>
        <v>2740714</v>
      </c>
      <c r="L653" s="171">
        <f t="shared" si="174"/>
        <v>1542142</v>
      </c>
      <c r="M653" s="171">
        <f t="shared" si="174"/>
        <v>3045919</v>
      </c>
      <c r="N653" s="171">
        <f t="shared" si="174"/>
        <v>1030100</v>
      </c>
      <c r="O653" s="171">
        <f t="shared" si="174"/>
        <v>24096048</v>
      </c>
      <c r="P653" s="171">
        <f t="shared" si="174"/>
        <v>10330391</v>
      </c>
      <c r="Q653" s="505">
        <f t="shared" si="174"/>
        <v>13765657</v>
      </c>
    </row>
    <row r="654" spans="1:17" s="44" customFormat="1" ht="12.75">
      <c r="A654"/>
      <c r="B654"/>
      <c r="C654"/>
      <c r="D654" s="7"/>
      <c r="E654" s="7"/>
      <c r="F654" s="7"/>
      <c r="G654" s="7"/>
      <c r="H654" s="7"/>
      <c r="I654"/>
      <c r="J654"/>
      <c r="K654"/>
      <c r="L654"/>
      <c r="M654"/>
      <c r="N654"/>
      <c r="O654"/>
      <c r="P654"/>
      <c r="Q654"/>
    </row>
    <row r="655" spans="1:17" s="44" customFormat="1" ht="12.75">
      <c r="A655"/>
      <c r="B655"/>
      <c r="C655"/>
      <c r="D655"/>
      <c r="E655"/>
      <c r="F655"/>
      <c r="G655"/>
      <c r="H655"/>
      <c r="I655" s="443"/>
      <c r="J655" s="443"/>
      <c r="K655" s="443"/>
      <c r="L655" s="443"/>
      <c r="M655" s="443"/>
      <c r="N655" s="443"/>
      <c r="O655"/>
      <c r="P655"/>
      <c r="Q655"/>
    </row>
    <row r="656" spans="1:17" s="44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s="44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s="44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s="44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s="44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s="44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s="44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s="44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s="44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s="44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s="44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s="44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s="44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s="44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s="44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s="44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s="44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s="44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s="44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s="44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s="44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s="44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s="44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s="44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s="44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s="44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s="44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s="44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s="44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s="44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s="44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s="44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s="44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s="44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s="44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s="44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s="44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s="44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s="44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s="44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s="44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s="44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s="44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s="44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s="44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s="44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s="44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s="44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s="44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s="44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s="44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s="44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s="44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s="44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s="44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s="44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s="44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s="44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s="44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s="44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s="4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s="4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s="4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s="4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s="4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s="4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s="4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s="4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s="4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s="4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s="4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s="4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s="4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s="4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s="4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s="4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s="4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s="4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s="4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s="4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s="4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s="4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s="4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s="4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s="4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s="4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s="4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s="4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s="4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s="4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s="4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s="4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s="4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s="4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s="4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s="4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s="4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s="4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s="4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s="4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s="4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s="4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s="4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s="4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s="4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s="4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s="4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s="4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s="4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s="4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s="4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s="4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s="4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s="4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s="4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s="4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s="4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s="4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s="4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s="4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s="4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s="4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s="4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s="4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s="4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s="4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s="4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s="4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s="4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s="4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s="4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s="4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s="4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s="4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s="4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s="4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s="4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s="4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s="4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s="4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s="4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s="4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s="4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s="4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s="4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s="4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s="4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s="4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s="4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s="4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s="4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s="4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s="4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s="4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s="4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s="4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s="4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s="4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s="4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s="4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s="4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s="4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s="4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s="4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s="4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s="4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s="4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s="4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s="4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s="4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s="4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s="4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s="4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s="4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s="4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s="4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s="4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s="4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s="4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s="4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s="4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s="4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s="4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s="4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s="4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s="4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s="4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s="4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s="4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s="4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s="4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s="4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s="4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s="4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s="4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s="4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s="4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s="4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s="4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s="4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s="4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s="4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s="4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s="4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s="4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s="4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s="4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s="4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s="4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s="4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s="4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s="4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s="4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s="4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s="4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s="4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s="4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s="4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s="4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s="4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s="4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s="4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s="4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s="4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s="4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s="4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s="4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s="4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s="4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s="4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s="4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s="4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s="4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s="4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s="4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s="4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s="4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s="4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s="4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s="4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s="4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s="4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s="4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s="4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s="4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s="4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s="4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s="4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s="4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s="4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s="4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s="4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s="4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s="4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s="4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s="4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s="4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s="4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s="4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s="4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s="4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s="4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s="4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s="4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s="4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s="4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s="4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s="4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s="4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s="4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s="4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s="4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s="4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s="4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s="4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s="4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s="4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s="4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s="4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s="4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s="4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s="4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s="4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s="4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s="4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s="4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s="4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s="4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s="4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s="4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s="4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s="4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s="4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s="4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s="4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s="4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s="4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s="4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s="4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s="4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s="4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s="4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s="4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s="4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s="4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s="4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s="4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s="4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s="4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s="4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s="4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s="4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s="4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s="4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s="4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s="4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s="4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s="4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s="4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s="4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s="4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s="4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s="4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s="4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s="4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s="4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s="4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s="4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s="4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s="4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s="4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s="4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s="4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s="4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s="4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s="4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s="4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s="4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s="4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s="4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s="4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s="4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s="4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s="4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s="4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s="4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s="4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s="4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s="4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s="4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s="4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s="4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s="4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s="4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s="4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s="4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s="4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s="4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s="4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s="4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s="4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s="4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s="4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s="4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s="4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s="4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s="4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s="4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s="4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s="4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s="4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s="4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s="4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s="4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s="4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s="4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s="4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s="4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s="4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s="4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s="4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s="4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s="4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s="4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s="4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s="4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s="4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s="4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s="4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s="4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s="4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s="4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s="4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s="4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s="4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s="4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s="4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s="4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s="4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s="4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s="4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s="4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s="4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s="4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s="4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s="4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s="4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s="4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s="4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s="4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s="4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s="4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s="4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s="4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s="4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s="4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s="4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s="4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s="4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s="4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s="4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s="4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s="4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s="4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s="4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s="4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s="4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s="4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s="4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s="4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s="4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s="4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s="4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s="4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s="4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s="4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s="4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s="4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s="4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s="4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s="4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s="4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s="4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s="4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s="4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s="4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s="4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s="4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s="4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s="4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s="4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s="4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s="4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s="4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s="4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s="4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s="4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s="4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s="4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s="4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s="4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s="4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s="4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s="4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s="4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s="4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s="4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s="4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s="4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s="4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s="4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s="4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s="4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s="4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s="4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s="4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s="4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s="4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s="4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s="4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s="4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s="4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s="4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s="4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s="4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s="4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s="4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s="4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s="4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s="4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s="4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s="4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s="4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s="4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s="4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s="4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s="4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s="4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s="4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s="4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s="4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s="4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s="4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s="4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s="4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s="4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s="4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s="4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s="4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s="4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s="4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s="4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s="4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s="4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s="4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s="4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s="4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s="4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s="4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s="4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s="4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s="4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s="4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s="4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s="4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s="4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s="4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s="4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s="4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s="4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s="4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s="4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s="4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s="4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s="4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s="4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s="4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s="4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s="4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s="4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s="4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s="4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s="4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s="4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s="4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s="4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s="4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s="4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s="4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s="4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s="4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s="4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s="4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s="4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s="4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s="4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s="4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s="4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s="4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s="4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s="4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s="4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s="4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s="4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s="4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s="4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s="4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s="4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s="4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s="4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s="4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s="4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s="4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s="4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s="4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s="4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s="4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s="4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s="4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s="4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s="4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s="4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s="4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s="4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s="4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s="4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s="4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s="4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s="4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s="4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s="4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s="4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s="4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s="4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s="4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s="4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s="4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s="4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s="4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s="4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s="4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s="4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s="4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s="4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s="4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s="4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s="4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s="4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s="4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s="4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s="4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s="4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s="4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s="4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s="4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s="4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s="4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s="4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s="4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s="4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s="4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s="4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s="4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s="4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s="4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s="4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s="4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s="4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s="4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s="4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s="4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s="4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s="4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s="4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s="4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s="4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s="4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s="4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s="4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s="4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s="4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s="4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s="4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s="4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s="4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s="4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s="4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s="4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s="4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s="4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s="4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s="4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s="4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s="4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s="4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s="4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s="4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s="4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s="4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s="4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s="4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s="4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s="4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s="4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s="4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s="4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s="4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s="4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s="4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s="4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s="4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s="4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s="4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s="4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s="4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s="4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s="4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s="4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s="4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s="4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s="4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s="4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s="4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s="4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s="4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s="4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s="4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s="4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s="4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s="4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s="4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s="4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s="4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s="4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s="4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s="4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s="4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s="4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s="4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s="4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s="4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s="4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s="4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s="4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s="4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s="4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s="4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s="4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s="4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s="4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s="4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s="4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s="4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s="4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s="4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s="4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s="4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s="4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s="4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s="4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s="4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s="4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s="4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s="4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s="4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s="4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s="4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s="4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s="4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s="4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s="4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s="4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s="4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s="4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s="4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s="4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s="4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s="4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s="4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s="4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s="4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s="4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s="4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s="4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s="4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s="4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s="4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s="4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s="4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s="4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s="4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s="4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s="4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s="4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s="4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s="4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s="4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s="4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s="4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s="4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s="4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s="4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s="4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s="4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s="4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s="4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s="4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s="4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s="4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s="4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s="4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s="4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s="4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s="4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s="4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s="4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s="4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s="4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s="4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s="4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s="4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s="4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s="4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s="4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s="4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s="4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s="4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s="4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s="4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s="4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s="4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s="4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s="4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s="4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s="4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s="4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s="4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s="4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s="4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s="4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s="4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s="4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s="4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s="4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s="4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s="4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s="4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s="4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s="4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s="4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s="4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s="4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s="4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s="4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s="4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s="4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s="4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s="4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s="4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s="4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s="4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s="4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s="4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s="4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s="4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s="4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s="4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s="4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s="4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s="4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s="4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s="4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s="4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s="4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s="4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s="4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s="4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s="4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s="4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s="4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s="4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s="4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s="4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s="4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s="4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s="4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s="4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s="4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s="4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s="4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s="4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s="4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s="4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s="4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s="4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s="4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s="4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s="4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s="4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s="4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s="4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s="4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s="4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s="4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s="4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s="4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s="4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s="4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s="4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s="4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s="4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s="4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s="4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s="4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s="4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s="4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s="4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s="4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s="4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s="4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s="4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s="4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s="4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s="4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s="4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s="4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s="4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s="4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s="4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s="4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s="4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s="4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s="4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s="4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s="4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s="4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s="4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s="4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s="4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s="4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s="4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s="4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s="4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s="4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s="4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s="4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s="4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s="4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s="4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s="4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s="4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s="4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s="4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s="4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s="4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s="4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s="4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s="4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s="4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s="4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s="4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s="4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s="4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s="4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s="4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s="4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s="4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s="4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s="4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s="4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s="4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s="4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s="4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s="4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s="4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s="4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s="4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s="4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s="4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s="4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s="4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s="4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s="4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s="4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s="4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s="4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s="4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s="4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s="4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s="4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s="4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s="4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s="4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s="4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s="4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s="4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s="4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s="4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s="4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s="4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s="4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s="4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s="4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s="4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s="4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s="4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s="4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s="4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s="4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s="4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s="4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s="4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s="4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s="4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s="4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s="4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s="4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s="4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s="4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s="4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s="4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s="4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s="4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s="4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s="4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s="4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s="4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s="4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s="4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s="4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s="4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s="4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s="4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s="4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s="4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s="4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s="4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s="4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s="4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s="4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s="4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s="4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s="4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s="4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s="4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s="4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s="4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s="4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s="4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s="4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s="4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s="4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s="4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s="4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s="4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s="4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s="4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s="4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s="4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s="4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s="4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s="4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s="4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s="4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s="4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s="4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s="4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s="4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s="4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s="4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s="4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s="4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s="4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s="4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s="4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s="4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s="4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s="4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s="4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s="4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s="4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s="4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s="4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s="4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s="4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s="4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s="4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s="4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s="4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s="4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s="4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s="4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s="4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s="4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s="4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s="4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s="4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s="4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s="4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s="4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s="4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s="4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s="4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s="4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s="4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s="4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s="4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s="4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s="4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s="4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s="4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s="4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s="4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s="4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s="4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s="4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s="4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s="4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s="4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s="4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s="4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s="4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s="4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s="4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s="4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s="4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s="4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s="4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s="4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s="4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s="4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s="4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s="4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s="4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s="4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s="4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s="4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s="4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s="4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s="4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s="4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s="4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s="4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s="4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s="4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s="4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s="4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s="4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s="4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s="4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s="4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s="4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s="4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s="4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s="4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s="4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s="4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s="4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s="4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s="4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s="4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s="4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s="4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s="4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s="4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s="4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s="4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s="4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s="4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s="4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s="4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s="4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s="4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s="4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s="4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s="4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s="4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s="4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s="4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s="4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s="4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s="4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s="4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s="4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s="4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s="4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s="4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s="4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s="4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s="4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s="4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s="4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s="4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s="4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s="4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s="4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s="4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s="4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s="4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s="4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s="4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s="4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s="4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s="4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s="4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s="4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s="4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s="4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s="4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s="4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s="4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s="4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s="4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s="4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s="4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s="4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s="4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s="4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s="4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s="4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s="4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s="4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s="4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s="4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s="4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s="4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s="4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s="4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s="4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s="4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s="4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s="4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s="4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s="4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s="4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s="4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s="4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s="4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s="4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s="4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s="4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s="4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s="4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s="4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s="4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s="4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s="4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s="4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s="4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s="4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s="4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s="4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s="4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s="4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s="4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s="4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s="4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s="4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s="4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s="4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s="4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s="4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s="4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s="4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s="4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s="4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s="4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s="4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s="4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s="4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s="4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s="4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s="4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s="4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s="4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s="4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s="4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s="4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s="4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s="4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s="4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s="4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s="4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s="4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s="4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s="4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s="4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s="4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s="4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s="4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s="4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s="4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s="4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s="4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s="4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s="4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s="4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s="4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s="4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s="4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s="4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s="4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s="4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s="4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s="4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s="4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s="4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s="4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s="4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s="4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s="4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s="4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s="4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s="4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s="4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s="4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s="4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s="4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s="4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s="4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s="4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s="4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s="4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s="4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s="4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s="4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s="4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s="4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s="4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s="4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s="4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s="4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s="4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s="4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s="4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s="4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s="4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s="4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s="4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s="4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s="4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s="4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s="4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s="4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s="4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s="4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s="4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s="4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s="4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s="4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s="4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s="4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s="4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s="4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s="4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s="4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s="4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s="4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s="4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s="4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s="4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s="4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s="4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s="4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s="4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s="4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s="4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s="4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s="4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s="4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s="4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s="4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s="4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s="4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s="4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s="4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s="4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s="4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s="4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s="4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s="4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s="4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s="4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s="4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s="4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s="4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s="4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s="4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s="4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s="4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s="4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s="4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s="4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s="4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s="4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s="4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s="4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s="4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s="4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s="4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s="4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s="4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s="4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s="4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s="4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s="4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s="4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s="4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s="4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s="4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s="4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s="4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s="4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s="4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s="4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s="4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s="4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s="4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s="4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s="4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s="4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s="4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s="4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s="4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s="4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s="4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s="4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s="4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s="4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s="4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s="4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s="4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s="4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s="4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s="4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s="4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s="4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s="4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s="4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s="4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s="4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s="4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s="4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s="4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s="4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s="4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s="4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s="4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s="4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s="4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s="4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s="4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s="4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s="4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s="4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s="4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s="4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s="4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s="4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s="4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s="4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s="4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s="4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s="4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s="4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s="4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s="4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s="4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s="4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s="4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s="4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s="4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s="4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s="4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s="4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s="4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s="4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s="4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s="4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s="4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s="4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s="4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s="4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s="44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s="44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s="44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s="44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</sheetData>
  <mergeCells count="21">
    <mergeCell ref="D1:P1"/>
    <mergeCell ref="H3:Q3"/>
    <mergeCell ref="P4:Q4"/>
    <mergeCell ref="P5:P6"/>
    <mergeCell ref="Q5:Q6"/>
    <mergeCell ref="B2:P2"/>
    <mergeCell ref="G3:G6"/>
    <mergeCell ref="O4:O6"/>
    <mergeCell ref="N5:N6"/>
    <mergeCell ref="D3:D6"/>
    <mergeCell ref="A3:A6"/>
    <mergeCell ref="B3:B6"/>
    <mergeCell ref="C3:C6"/>
    <mergeCell ref="H4:H6"/>
    <mergeCell ref="E3:F5"/>
    <mergeCell ref="J5:J6"/>
    <mergeCell ref="I5:I6"/>
    <mergeCell ref="I4:N4"/>
    <mergeCell ref="K5:K6"/>
    <mergeCell ref="L5:L6"/>
    <mergeCell ref="M5:M6"/>
  </mergeCells>
  <printOptions/>
  <pageMargins left="0.1968503937007874" right="0.1968503937007874" top="0.3937007874015748" bottom="0.31496062992125984" header="0.15748031496062992" footer="0.2755905511811024"/>
  <pageSetup horizontalDpi="600" verticalDpi="600" orientation="landscape" paperSize="9" scale="76" r:id="rId1"/>
  <headerFooter alignWithMargins="0">
    <oddFooter>&amp;CStrona &amp;P</oddFooter>
  </headerFooter>
  <rowBreaks count="24" manualBreakCount="24">
    <brk id="31" max="14" man="1"/>
    <brk id="56" max="14" man="1"/>
    <brk id="83" max="14" man="1"/>
    <brk id="112" max="14" man="1"/>
    <brk id="139" max="14" man="1"/>
    <brk id="159" max="14" man="1"/>
    <brk id="186" max="14" man="1"/>
    <brk id="215" max="14" man="1"/>
    <brk id="242" max="14" man="1"/>
    <brk id="271" max="14" man="1"/>
    <brk id="298" max="14" man="1"/>
    <brk id="327" max="14" man="1"/>
    <brk id="357" max="14" man="1"/>
    <brk id="381" max="14" man="1"/>
    <brk id="412" max="14" man="1"/>
    <brk id="446" max="14" man="1"/>
    <brk id="477" max="14" man="1"/>
    <brk id="509" max="14" man="1"/>
    <brk id="537" max="14" man="1"/>
    <brk id="566" max="14" man="1"/>
    <brk id="593" max="14" man="1"/>
    <brk id="622" max="14" man="1"/>
    <brk id="643" max="16" man="1"/>
    <brk id="66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D1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2.25390625" style="0" bestFit="1" customWidth="1"/>
    <col min="7" max="7" width="13.875" style="0" bestFit="1" customWidth="1"/>
    <col min="8" max="8" width="10.75390625" style="0" bestFit="1" customWidth="1"/>
    <col min="9" max="9" width="10.125" style="0" hidden="1" customWidth="1"/>
    <col min="10" max="10" width="10.75390625" style="0" bestFit="1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0.75390625" style="0" bestFit="1" customWidth="1"/>
    <col min="16" max="16" width="22.375" style="0" customWidth="1"/>
  </cols>
  <sheetData>
    <row r="2" spans="6:16" ht="17.25" customHeight="1">
      <c r="F2" s="12"/>
      <c r="J2" s="516" t="s">
        <v>204</v>
      </c>
      <c r="K2" s="516"/>
      <c r="L2" s="516"/>
      <c r="M2" s="516"/>
      <c r="N2" s="516"/>
      <c r="O2" s="516"/>
      <c r="P2" s="516"/>
    </row>
    <row r="3" spans="1:16" ht="27" customHeight="1" thickBot="1">
      <c r="A3" s="520" t="s">
        <v>946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</row>
    <row r="4" spans="1:16" ht="24.75" customHeight="1">
      <c r="A4" s="541" t="s">
        <v>401</v>
      </c>
      <c r="B4" s="506" t="s">
        <v>363</v>
      </c>
      <c r="C4" s="506" t="s">
        <v>364</v>
      </c>
      <c r="D4" s="673" t="s">
        <v>648</v>
      </c>
      <c r="E4" s="674" t="s">
        <v>475</v>
      </c>
      <c r="F4" s="674" t="s">
        <v>201</v>
      </c>
      <c r="G4" s="675" t="s">
        <v>407</v>
      </c>
      <c r="H4" s="676"/>
      <c r="I4" s="676"/>
      <c r="J4" s="676"/>
      <c r="K4" s="676"/>
      <c r="L4" s="676"/>
      <c r="M4" s="676"/>
      <c r="N4" s="676"/>
      <c r="O4" s="677"/>
      <c r="P4" s="678" t="s">
        <v>216</v>
      </c>
    </row>
    <row r="5" spans="1:16" ht="22.5" customHeight="1">
      <c r="A5" s="542"/>
      <c r="B5" s="507"/>
      <c r="C5" s="507"/>
      <c r="D5" s="679"/>
      <c r="E5" s="680"/>
      <c r="F5" s="680"/>
      <c r="G5" s="681" t="s">
        <v>947</v>
      </c>
      <c r="H5" s="682" t="s">
        <v>219</v>
      </c>
      <c r="I5" s="683"/>
      <c r="J5" s="683"/>
      <c r="K5" s="683"/>
      <c r="L5" s="683"/>
      <c r="M5" s="684"/>
      <c r="N5" s="685">
        <v>2011</v>
      </c>
      <c r="O5" s="685">
        <v>2012</v>
      </c>
      <c r="P5" s="686"/>
    </row>
    <row r="6" spans="1:16" ht="58.5" customHeight="1">
      <c r="A6" s="543"/>
      <c r="B6" s="512"/>
      <c r="C6" s="512"/>
      <c r="D6" s="687"/>
      <c r="E6" s="688"/>
      <c r="F6" s="688"/>
      <c r="G6" s="688"/>
      <c r="H6" s="689" t="s">
        <v>218</v>
      </c>
      <c r="I6" s="689" t="s">
        <v>476</v>
      </c>
      <c r="J6" s="689" t="s">
        <v>217</v>
      </c>
      <c r="K6" s="690" t="s">
        <v>541</v>
      </c>
      <c r="L6" s="691"/>
      <c r="M6" s="689" t="s">
        <v>948</v>
      </c>
      <c r="N6" s="687"/>
      <c r="O6" s="687"/>
      <c r="P6" s="692"/>
    </row>
    <row r="7" spans="1:16" ht="12.75">
      <c r="A7" s="315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8</v>
      </c>
      <c r="J7" s="29">
        <v>9</v>
      </c>
      <c r="K7" s="510">
        <v>10</v>
      </c>
      <c r="L7" s="511"/>
      <c r="M7" s="29">
        <v>11</v>
      </c>
      <c r="N7" s="29">
        <v>12</v>
      </c>
      <c r="O7" s="29">
        <v>13</v>
      </c>
      <c r="P7" s="316">
        <v>14</v>
      </c>
    </row>
    <row r="8" spans="1:16" ht="18" customHeight="1">
      <c r="A8" s="526" t="s">
        <v>413</v>
      </c>
      <c r="B8" s="529">
        <v>600</v>
      </c>
      <c r="C8" s="529">
        <v>60014</v>
      </c>
      <c r="D8" s="391"/>
      <c r="E8" s="523" t="s">
        <v>126</v>
      </c>
      <c r="F8" s="513">
        <v>6223835</v>
      </c>
      <c r="G8" s="513">
        <f>H8+H9+H10+J8+L8+L9+L10+M8</f>
        <v>2445051</v>
      </c>
      <c r="H8" s="513">
        <v>533515</v>
      </c>
      <c r="I8" s="85">
        <v>0</v>
      </c>
      <c r="J8" s="513"/>
      <c r="K8" s="89" t="s">
        <v>379</v>
      </c>
      <c r="L8" s="84"/>
      <c r="M8" s="513">
        <v>1711536</v>
      </c>
      <c r="N8" s="513">
        <v>3716327</v>
      </c>
      <c r="O8" s="513"/>
      <c r="P8" s="517" t="s">
        <v>474</v>
      </c>
    </row>
    <row r="9" spans="1:16" ht="20.25" customHeight="1">
      <c r="A9" s="544"/>
      <c r="B9" s="508"/>
      <c r="C9" s="508"/>
      <c r="D9" s="392" t="s">
        <v>343</v>
      </c>
      <c r="E9" s="546"/>
      <c r="F9" s="508"/>
      <c r="G9" s="508"/>
      <c r="H9" s="508"/>
      <c r="I9" s="85"/>
      <c r="J9" s="514"/>
      <c r="K9" s="89" t="s">
        <v>381</v>
      </c>
      <c r="L9" s="84">
        <v>200000</v>
      </c>
      <c r="M9" s="514"/>
      <c r="N9" s="514"/>
      <c r="O9" s="514"/>
      <c r="P9" s="518"/>
    </row>
    <row r="10" spans="1:16" ht="22.5" customHeight="1">
      <c r="A10" s="545"/>
      <c r="B10" s="509"/>
      <c r="C10" s="509"/>
      <c r="D10" s="393" t="s">
        <v>447</v>
      </c>
      <c r="E10" s="547"/>
      <c r="F10" s="509"/>
      <c r="G10" s="509"/>
      <c r="H10" s="509"/>
      <c r="I10" s="85"/>
      <c r="J10" s="515"/>
      <c r="K10" s="89" t="s">
        <v>383</v>
      </c>
      <c r="L10" s="84"/>
      <c r="M10" s="515"/>
      <c r="N10" s="515"/>
      <c r="O10" s="515"/>
      <c r="P10" s="519"/>
    </row>
    <row r="11" spans="1:16" ht="25.5" customHeight="1">
      <c r="A11" s="526" t="s">
        <v>414</v>
      </c>
      <c r="B11" s="529">
        <v>600</v>
      </c>
      <c r="C11" s="529">
        <v>60014</v>
      </c>
      <c r="D11" s="177"/>
      <c r="E11" s="523" t="s">
        <v>9</v>
      </c>
      <c r="F11" s="513">
        <v>5540017</v>
      </c>
      <c r="G11" s="513">
        <f>H11+J11+L11+L12+L13+M11</f>
        <v>5228917</v>
      </c>
      <c r="H11" s="513">
        <v>870615</v>
      </c>
      <c r="I11" s="48">
        <v>0</v>
      </c>
      <c r="J11" s="513"/>
      <c r="K11" s="89" t="s">
        <v>379</v>
      </c>
      <c r="L11" s="84"/>
      <c r="M11" s="513">
        <v>3660242</v>
      </c>
      <c r="N11" s="513"/>
      <c r="O11" s="513"/>
      <c r="P11" s="517" t="s">
        <v>474</v>
      </c>
    </row>
    <row r="12" spans="1:16" ht="23.25" customHeight="1">
      <c r="A12" s="527"/>
      <c r="B12" s="530"/>
      <c r="C12" s="530"/>
      <c r="D12" s="178">
        <v>6058</v>
      </c>
      <c r="E12" s="524"/>
      <c r="F12" s="514"/>
      <c r="G12" s="514"/>
      <c r="H12" s="514"/>
      <c r="I12" s="48"/>
      <c r="J12" s="514"/>
      <c r="K12" s="89" t="s">
        <v>381</v>
      </c>
      <c r="L12" s="84">
        <v>698060</v>
      </c>
      <c r="M12" s="514"/>
      <c r="N12" s="514"/>
      <c r="O12" s="514"/>
      <c r="P12" s="518"/>
    </row>
    <row r="13" spans="1:16" ht="22.5" customHeight="1">
      <c r="A13" s="528"/>
      <c r="B13" s="531"/>
      <c r="C13" s="531"/>
      <c r="D13" s="179">
        <v>6059</v>
      </c>
      <c r="E13" s="525"/>
      <c r="F13" s="515"/>
      <c r="G13" s="515"/>
      <c r="H13" s="515"/>
      <c r="I13" s="48"/>
      <c r="J13" s="515"/>
      <c r="K13" s="89" t="s">
        <v>383</v>
      </c>
      <c r="L13" s="84"/>
      <c r="M13" s="515"/>
      <c r="N13" s="515"/>
      <c r="O13" s="515"/>
      <c r="P13" s="519"/>
    </row>
    <row r="14" spans="1:16" ht="12.75">
      <c r="A14" s="526" t="s">
        <v>416</v>
      </c>
      <c r="B14" s="529">
        <v>600</v>
      </c>
      <c r="C14" s="529">
        <v>60014</v>
      </c>
      <c r="D14" s="177"/>
      <c r="E14" s="523" t="s">
        <v>129</v>
      </c>
      <c r="F14" s="513">
        <v>6061656</v>
      </c>
      <c r="G14" s="513">
        <f>H14+J14+L14+L15+L16+M14</f>
        <v>2739478</v>
      </c>
      <c r="H14" s="513">
        <v>739660</v>
      </c>
      <c r="I14" s="48"/>
      <c r="J14" s="513"/>
      <c r="K14" s="89" t="s">
        <v>379</v>
      </c>
      <c r="L14" s="84"/>
      <c r="M14" s="513">
        <v>1260159</v>
      </c>
      <c r="N14" s="513">
        <v>229766</v>
      </c>
      <c r="O14" s="513"/>
      <c r="P14" s="517" t="s">
        <v>474</v>
      </c>
    </row>
    <row r="15" spans="1:16" ht="12.75">
      <c r="A15" s="527"/>
      <c r="B15" s="530"/>
      <c r="C15" s="530"/>
      <c r="D15" s="178">
        <v>6058</v>
      </c>
      <c r="E15" s="524"/>
      <c r="F15" s="514"/>
      <c r="G15" s="514"/>
      <c r="H15" s="514"/>
      <c r="I15" s="48"/>
      <c r="J15" s="514"/>
      <c r="K15" s="89" t="s">
        <v>381</v>
      </c>
      <c r="L15" s="84">
        <v>739659</v>
      </c>
      <c r="M15" s="514"/>
      <c r="N15" s="514"/>
      <c r="O15" s="514"/>
      <c r="P15" s="518"/>
    </row>
    <row r="16" spans="1:16" ht="12.75">
      <c r="A16" s="528"/>
      <c r="B16" s="531"/>
      <c r="C16" s="531"/>
      <c r="D16" s="179">
        <v>6059</v>
      </c>
      <c r="E16" s="525"/>
      <c r="F16" s="515"/>
      <c r="G16" s="515"/>
      <c r="H16" s="515"/>
      <c r="I16" s="48"/>
      <c r="J16" s="515"/>
      <c r="K16" s="90" t="s">
        <v>383</v>
      </c>
      <c r="L16" s="84"/>
      <c r="M16" s="515"/>
      <c r="N16" s="515"/>
      <c r="O16" s="515"/>
      <c r="P16" s="519"/>
    </row>
    <row r="17" spans="1:16" ht="12.75">
      <c r="A17" s="526" t="s">
        <v>418</v>
      </c>
      <c r="B17" s="529">
        <v>801</v>
      </c>
      <c r="C17" s="529">
        <v>80195</v>
      </c>
      <c r="D17" s="177"/>
      <c r="E17" s="523" t="s">
        <v>1014</v>
      </c>
      <c r="F17" s="513">
        <v>4285708</v>
      </c>
      <c r="G17" s="513">
        <f>H17+J17+L17+L18+L19+M17</f>
        <v>2993216</v>
      </c>
      <c r="H17" s="513">
        <v>366032</v>
      </c>
      <c r="I17" s="48"/>
      <c r="J17" s="513"/>
      <c r="K17" s="89" t="s">
        <v>379</v>
      </c>
      <c r="L17" s="86"/>
      <c r="M17" s="513">
        <v>2193184</v>
      </c>
      <c r="N17" s="513">
        <v>837995</v>
      </c>
      <c r="O17" s="513"/>
      <c r="P17" s="550" t="s">
        <v>477</v>
      </c>
    </row>
    <row r="18" spans="1:16" ht="12.75">
      <c r="A18" s="527"/>
      <c r="B18" s="530"/>
      <c r="C18" s="530"/>
      <c r="D18" s="178">
        <v>6058</v>
      </c>
      <c r="E18" s="524"/>
      <c r="F18" s="514"/>
      <c r="G18" s="514"/>
      <c r="H18" s="514"/>
      <c r="I18" s="48"/>
      <c r="J18" s="514"/>
      <c r="K18" s="89" t="s">
        <v>381</v>
      </c>
      <c r="L18" s="86"/>
      <c r="M18" s="514"/>
      <c r="N18" s="514"/>
      <c r="O18" s="514"/>
      <c r="P18" s="551"/>
    </row>
    <row r="19" spans="1:16" ht="12.75">
      <c r="A19" s="528"/>
      <c r="B19" s="531"/>
      <c r="C19" s="531"/>
      <c r="D19" s="179">
        <v>6059</v>
      </c>
      <c r="E19" s="525"/>
      <c r="F19" s="515"/>
      <c r="G19" s="515"/>
      <c r="H19" s="515"/>
      <c r="I19" s="48"/>
      <c r="J19" s="515"/>
      <c r="K19" s="89" t="s">
        <v>383</v>
      </c>
      <c r="L19" s="86">
        <v>434000</v>
      </c>
      <c r="M19" s="515"/>
      <c r="N19" s="515"/>
      <c r="O19" s="515"/>
      <c r="P19" s="552"/>
    </row>
    <row r="20" spans="1:16" ht="12.75">
      <c r="A20" s="527" t="s">
        <v>420</v>
      </c>
      <c r="B20" s="530">
        <v>851</v>
      </c>
      <c r="C20" s="530">
        <v>85111</v>
      </c>
      <c r="D20" s="178"/>
      <c r="E20" s="524" t="s">
        <v>1013</v>
      </c>
      <c r="F20" s="514">
        <v>1592959</v>
      </c>
      <c r="G20" s="514">
        <f>H20+J20+L20+L21+L22+M20</f>
        <v>358995</v>
      </c>
      <c r="H20" s="514">
        <v>71799</v>
      </c>
      <c r="I20" s="270"/>
      <c r="J20" s="514"/>
      <c r="K20" s="92" t="s">
        <v>379</v>
      </c>
      <c r="L20" s="275"/>
      <c r="M20" s="514">
        <v>287196</v>
      </c>
      <c r="N20" s="514"/>
      <c r="O20" s="514"/>
      <c r="P20" s="561" t="s">
        <v>477</v>
      </c>
    </row>
    <row r="21" spans="1:16" ht="12.75">
      <c r="A21" s="527"/>
      <c r="B21" s="530"/>
      <c r="C21" s="530"/>
      <c r="D21" s="178">
        <v>6058</v>
      </c>
      <c r="E21" s="524"/>
      <c r="F21" s="514"/>
      <c r="G21" s="514"/>
      <c r="H21" s="514"/>
      <c r="I21" s="48"/>
      <c r="J21" s="514"/>
      <c r="K21" s="89" t="s">
        <v>381</v>
      </c>
      <c r="L21" s="86"/>
      <c r="M21" s="514"/>
      <c r="N21" s="514"/>
      <c r="O21" s="514"/>
      <c r="P21" s="561"/>
    </row>
    <row r="22" spans="1:16" ht="12" customHeight="1">
      <c r="A22" s="527"/>
      <c r="B22" s="530"/>
      <c r="C22" s="530"/>
      <c r="D22" s="178">
        <v>6059</v>
      </c>
      <c r="E22" s="524"/>
      <c r="F22" s="514"/>
      <c r="G22" s="514"/>
      <c r="H22" s="514"/>
      <c r="I22" s="48"/>
      <c r="J22" s="514"/>
      <c r="K22" s="91" t="s">
        <v>383</v>
      </c>
      <c r="L22" s="84"/>
      <c r="M22" s="514"/>
      <c r="N22" s="514"/>
      <c r="O22" s="514"/>
      <c r="P22" s="561"/>
    </row>
    <row r="23" spans="1:16" ht="12.75">
      <c r="A23" s="526" t="s">
        <v>436</v>
      </c>
      <c r="B23" s="529">
        <v>851</v>
      </c>
      <c r="C23" s="529">
        <v>85195</v>
      </c>
      <c r="D23" s="529">
        <v>6050</v>
      </c>
      <c r="E23" s="523" t="s">
        <v>1015</v>
      </c>
      <c r="F23" s="513">
        <v>2965566</v>
      </c>
      <c r="G23" s="513">
        <f>H23+J23+L23+L24+L25+M23</f>
        <v>1386488</v>
      </c>
      <c r="H23" s="513">
        <v>161391</v>
      </c>
      <c r="I23" s="49"/>
      <c r="J23" s="513">
        <v>1000000</v>
      </c>
      <c r="K23" s="89" t="s">
        <v>379</v>
      </c>
      <c r="L23" s="86"/>
      <c r="M23" s="513"/>
      <c r="N23" s="513">
        <v>34160</v>
      </c>
      <c r="O23" s="513"/>
      <c r="P23" s="561" t="s">
        <v>477</v>
      </c>
    </row>
    <row r="24" spans="1:16" ht="12.75">
      <c r="A24" s="527"/>
      <c r="B24" s="530"/>
      <c r="C24" s="530"/>
      <c r="D24" s="530"/>
      <c r="E24" s="524"/>
      <c r="F24" s="514"/>
      <c r="G24" s="514"/>
      <c r="H24" s="514"/>
      <c r="I24" s="49"/>
      <c r="J24" s="514"/>
      <c r="K24" s="89" t="s">
        <v>381</v>
      </c>
      <c r="L24" s="86"/>
      <c r="M24" s="514"/>
      <c r="N24" s="514"/>
      <c r="O24" s="514"/>
      <c r="P24" s="561"/>
    </row>
    <row r="25" spans="1:16" ht="12.75">
      <c r="A25" s="528"/>
      <c r="B25" s="531"/>
      <c r="C25" s="531"/>
      <c r="D25" s="531"/>
      <c r="E25" s="525"/>
      <c r="F25" s="515"/>
      <c r="G25" s="515"/>
      <c r="H25" s="515"/>
      <c r="I25" s="49"/>
      <c r="J25" s="515"/>
      <c r="K25" s="89" t="s">
        <v>383</v>
      </c>
      <c r="L25" s="86">
        <v>225097</v>
      </c>
      <c r="M25" s="515"/>
      <c r="N25" s="515"/>
      <c r="O25" s="515"/>
      <c r="P25" s="561"/>
    </row>
    <row r="26" spans="1:16" ht="12.75">
      <c r="A26" s="526" t="s">
        <v>437</v>
      </c>
      <c r="B26" s="529">
        <v>851</v>
      </c>
      <c r="C26" s="529">
        <v>85195</v>
      </c>
      <c r="D26" s="529">
        <v>6050</v>
      </c>
      <c r="E26" s="523" t="s">
        <v>142</v>
      </c>
      <c r="F26" s="444"/>
      <c r="G26" s="444"/>
      <c r="H26" s="444"/>
      <c r="I26" s="49"/>
      <c r="J26" s="444"/>
      <c r="K26" s="89"/>
      <c r="L26" s="86"/>
      <c r="M26" s="444"/>
      <c r="N26" s="444"/>
      <c r="O26" s="444"/>
      <c r="P26" s="561" t="s">
        <v>477</v>
      </c>
    </row>
    <row r="27" spans="1:16" ht="12.75">
      <c r="A27" s="527"/>
      <c r="B27" s="530"/>
      <c r="C27" s="530"/>
      <c r="D27" s="530"/>
      <c r="E27" s="524"/>
      <c r="F27" s="444">
        <f>G27+N27</f>
        <v>600000</v>
      </c>
      <c r="G27" s="444">
        <f>H26+H27+H28+J26+J27+J28+L26+L27+L28</f>
        <v>240000</v>
      </c>
      <c r="H27" s="444">
        <v>140000</v>
      </c>
      <c r="I27" s="49"/>
      <c r="J27" s="444"/>
      <c r="K27" s="89"/>
      <c r="L27" s="86"/>
      <c r="M27" s="444"/>
      <c r="N27" s="444">
        <v>360000</v>
      </c>
      <c r="O27" s="444"/>
      <c r="P27" s="561"/>
    </row>
    <row r="28" spans="1:16" ht="12.75">
      <c r="A28" s="528"/>
      <c r="B28" s="531"/>
      <c r="C28" s="531"/>
      <c r="D28" s="531"/>
      <c r="E28" s="525"/>
      <c r="F28" s="444"/>
      <c r="G28" s="444"/>
      <c r="H28" s="444"/>
      <c r="I28" s="49"/>
      <c r="J28" s="444"/>
      <c r="K28" s="89"/>
      <c r="L28" s="86">
        <v>100000</v>
      </c>
      <c r="M28" s="444"/>
      <c r="N28" s="444"/>
      <c r="O28" s="444"/>
      <c r="P28" s="561"/>
    </row>
    <row r="29" spans="1:16" ht="14.25" customHeight="1">
      <c r="A29" s="526" t="s">
        <v>425</v>
      </c>
      <c r="B29" s="529">
        <v>853</v>
      </c>
      <c r="C29" s="529">
        <v>85333</v>
      </c>
      <c r="D29" s="529">
        <v>6050</v>
      </c>
      <c r="E29" s="523" t="s">
        <v>128</v>
      </c>
      <c r="F29" s="513">
        <v>85282</v>
      </c>
      <c r="G29" s="513">
        <f>H29+J29+L29+L30+L31+M29</f>
        <v>11750</v>
      </c>
      <c r="H29" s="513">
        <v>11750</v>
      </c>
      <c r="I29" s="49"/>
      <c r="J29" s="513"/>
      <c r="K29" s="89" t="s">
        <v>379</v>
      </c>
      <c r="L29" s="86"/>
      <c r="M29" s="513"/>
      <c r="N29" s="513"/>
      <c r="O29" s="513"/>
      <c r="P29" s="561" t="s">
        <v>127</v>
      </c>
    </row>
    <row r="30" spans="1:16" ht="12.75">
      <c r="A30" s="527"/>
      <c r="B30" s="530"/>
      <c r="C30" s="530"/>
      <c r="D30" s="530"/>
      <c r="E30" s="524"/>
      <c r="F30" s="514"/>
      <c r="G30" s="514"/>
      <c r="H30" s="514"/>
      <c r="I30" s="49"/>
      <c r="J30" s="514"/>
      <c r="K30" s="89" t="s">
        <v>381</v>
      </c>
      <c r="L30" s="86"/>
      <c r="M30" s="514"/>
      <c r="N30" s="514"/>
      <c r="O30" s="514"/>
      <c r="P30" s="561"/>
    </row>
    <row r="31" spans="1:16" ht="12" customHeight="1" thickBot="1">
      <c r="A31" s="527"/>
      <c r="B31" s="530"/>
      <c r="C31" s="530"/>
      <c r="D31" s="562"/>
      <c r="E31" s="524"/>
      <c r="F31" s="514"/>
      <c r="G31" s="514"/>
      <c r="H31" s="514"/>
      <c r="I31" s="48"/>
      <c r="J31" s="514"/>
      <c r="K31" s="91" t="s">
        <v>383</v>
      </c>
      <c r="L31" s="84"/>
      <c r="M31" s="514"/>
      <c r="N31" s="514"/>
      <c r="O31" s="514"/>
      <c r="P31" s="550"/>
    </row>
    <row r="32" spans="1:16" ht="26.25" customHeight="1" thickBot="1">
      <c r="A32" s="556" t="s">
        <v>478</v>
      </c>
      <c r="B32" s="557"/>
      <c r="C32" s="557"/>
      <c r="D32" s="557"/>
      <c r="E32" s="558"/>
      <c r="F32" s="317">
        <f>F8+F11+F14+F17+F23+F20+F26+F27+F28+F29</f>
        <v>27355023</v>
      </c>
      <c r="G32" s="317">
        <f>G8+G11+G14+G17+G23+G20+G26+G27+G28+G29</f>
        <v>15403895</v>
      </c>
      <c r="H32" s="317">
        <f>H8+H11+H14+H17+H23+H20+H26+H27+H28+H29</f>
        <v>2894762</v>
      </c>
      <c r="I32" s="317">
        <f>I8+I11+I14+I17+I23+I20+I26+I27+I28+I29</f>
        <v>0</v>
      </c>
      <c r="J32" s="317">
        <f>J8+J11+J14+J17+J23+J20+J26+J27+J28+J29</f>
        <v>1000000</v>
      </c>
      <c r="K32" s="554">
        <f>SUM(L9+L12+L15+L19+L25+L26+L27+L28+L29+L30+L31)</f>
        <v>2396816</v>
      </c>
      <c r="L32" s="555"/>
      <c r="M32" s="317">
        <f>SUM(M8:M31)</f>
        <v>9112317</v>
      </c>
      <c r="N32" s="317">
        <f>SUM(N8:N31)</f>
        <v>5178248</v>
      </c>
      <c r="O32" s="317">
        <f>O11+O14+O17+O20</f>
        <v>0</v>
      </c>
      <c r="P32" s="318" t="s">
        <v>341</v>
      </c>
    </row>
    <row r="33" spans="1:15" ht="16.5" customHeight="1">
      <c r="A33" s="548" t="s">
        <v>220</v>
      </c>
      <c r="B33" s="548"/>
      <c r="C33" s="548"/>
      <c r="D33" s="548"/>
      <c r="E33" s="548"/>
      <c r="F33" s="548"/>
      <c r="G33" s="548"/>
      <c r="H33" s="30"/>
      <c r="I33" s="30"/>
      <c r="J33" s="30"/>
      <c r="K33" s="30"/>
      <c r="L33" s="30"/>
      <c r="M33" s="30"/>
      <c r="N33" s="30"/>
      <c r="O33" s="30"/>
    </row>
    <row r="34" spans="1:15" ht="12.75">
      <c r="A34" s="549" t="s">
        <v>221</v>
      </c>
      <c r="B34" s="549"/>
      <c r="C34" s="549"/>
      <c r="D34" s="549"/>
      <c r="E34" s="549"/>
      <c r="F34" s="549"/>
      <c r="G34" s="549"/>
      <c r="H34" s="30"/>
      <c r="I34" s="30"/>
      <c r="J34" s="559"/>
      <c r="K34" s="559"/>
      <c r="L34" s="559"/>
      <c r="M34" s="559"/>
      <c r="N34" s="559"/>
      <c r="O34" s="559"/>
    </row>
    <row r="35" spans="1:15" ht="12.75" customHeight="1">
      <c r="A35" s="553" t="s">
        <v>713</v>
      </c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30"/>
      <c r="M35" s="30"/>
      <c r="N35" s="30"/>
      <c r="O35" s="394"/>
    </row>
    <row r="36" spans="1:15" ht="10.5" customHeight="1">
      <c r="A36" s="549" t="s">
        <v>223</v>
      </c>
      <c r="B36" s="549"/>
      <c r="C36" s="549"/>
      <c r="D36" s="549"/>
      <c r="E36" s="30"/>
      <c r="F36" s="30"/>
      <c r="G36" s="30"/>
      <c r="H36" s="30"/>
      <c r="I36" s="30"/>
      <c r="J36" s="30"/>
      <c r="K36" s="30"/>
      <c r="L36" s="30"/>
      <c r="M36" s="30"/>
      <c r="N36" s="560"/>
      <c r="O36" s="560"/>
    </row>
    <row r="37" spans="2:15" ht="12.7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ht="12" customHeight="1"/>
    <row r="39" ht="12.75" hidden="1"/>
    <row r="40" ht="18" customHeight="1">
      <c r="N40" s="394"/>
    </row>
  </sheetData>
  <mergeCells count="116">
    <mergeCell ref="J29:J31"/>
    <mergeCell ref="H29:H31"/>
    <mergeCell ref="G29:G31"/>
    <mergeCell ref="F29:F31"/>
    <mergeCell ref="E29:E31"/>
    <mergeCell ref="C29:C31"/>
    <mergeCell ref="B29:B31"/>
    <mergeCell ref="D29:D31"/>
    <mergeCell ref="O29:O31"/>
    <mergeCell ref="N29:N31"/>
    <mergeCell ref="M29:M31"/>
    <mergeCell ref="P20:P22"/>
    <mergeCell ref="P26:P28"/>
    <mergeCell ref="P29:P31"/>
    <mergeCell ref="G20:G22"/>
    <mergeCell ref="N23:N25"/>
    <mergeCell ref="O23:O25"/>
    <mergeCell ref="P23:P25"/>
    <mergeCell ref="G23:G25"/>
    <mergeCell ref="H23:H25"/>
    <mergeCell ref="J23:J25"/>
    <mergeCell ref="M23:M25"/>
    <mergeCell ref="C23:C25"/>
    <mergeCell ref="E23:E25"/>
    <mergeCell ref="A23:A25"/>
    <mergeCell ref="D23:D25"/>
    <mergeCell ref="A36:D36"/>
    <mergeCell ref="A35:K35"/>
    <mergeCell ref="K32:L32"/>
    <mergeCell ref="A32:E32"/>
    <mergeCell ref="J34:O34"/>
    <mergeCell ref="N36:O36"/>
    <mergeCell ref="A29:A31"/>
    <mergeCell ref="O17:O19"/>
    <mergeCell ref="N17:N19"/>
    <mergeCell ref="M17:M19"/>
    <mergeCell ref="H20:H22"/>
    <mergeCell ref="J20:J22"/>
    <mergeCell ref="M20:M22"/>
    <mergeCell ref="N20:N22"/>
    <mergeCell ref="O20:O22"/>
    <mergeCell ref="B23:B25"/>
    <mergeCell ref="N14:N16"/>
    <mergeCell ref="O14:O16"/>
    <mergeCell ref="P14:P16"/>
    <mergeCell ref="A17:A19"/>
    <mergeCell ref="B17:B19"/>
    <mergeCell ref="C17:C19"/>
    <mergeCell ref="F17:F19"/>
    <mergeCell ref="G17:G19"/>
    <mergeCell ref="P17:P19"/>
    <mergeCell ref="J17:J19"/>
    <mergeCell ref="A14:A16"/>
    <mergeCell ref="C14:C16"/>
    <mergeCell ref="A33:G33"/>
    <mergeCell ref="A34:G34"/>
    <mergeCell ref="A20:A22"/>
    <mergeCell ref="B20:B22"/>
    <mergeCell ref="F14:F16"/>
    <mergeCell ref="G14:G16"/>
    <mergeCell ref="B14:B16"/>
    <mergeCell ref="C20:C22"/>
    <mergeCell ref="A4:A6"/>
    <mergeCell ref="A8:A10"/>
    <mergeCell ref="F8:F10"/>
    <mergeCell ref="G8:G10"/>
    <mergeCell ref="E8:E10"/>
    <mergeCell ref="B8:B10"/>
    <mergeCell ref="E4:E6"/>
    <mergeCell ref="B4:B6"/>
    <mergeCell ref="C4:C6"/>
    <mergeCell ref="C8:C10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M14:M16"/>
    <mergeCell ref="H17:H19"/>
    <mergeCell ref="H14:H16"/>
    <mergeCell ref="J14:J16"/>
    <mergeCell ref="J11:J13"/>
    <mergeCell ref="M11:M13"/>
    <mergeCell ref="M8:M10"/>
    <mergeCell ref="D4:D6"/>
    <mergeCell ref="H8:H10"/>
    <mergeCell ref="K7:L7"/>
    <mergeCell ref="K6:L6"/>
    <mergeCell ref="H5:M5"/>
    <mergeCell ref="F4:F6"/>
    <mergeCell ref="G5:G6"/>
    <mergeCell ref="J2:P2"/>
    <mergeCell ref="O8:O10"/>
    <mergeCell ref="P8:P10"/>
    <mergeCell ref="A3:P3"/>
    <mergeCell ref="J8:J10"/>
    <mergeCell ref="G4:O4"/>
    <mergeCell ref="N5:N6"/>
    <mergeCell ref="O5:O6"/>
    <mergeCell ref="N8:N10"/>
    <mergeCell ref="P4:P6"/>
    <mergeCell ref="E14:E16"/>
    <mergeCell ref="E17:E19"/>
    <mergeCell ref="E20:E22"/>
    <mergeCell ref="F23:F25"/>
    <mergeCell ref="F20:F22"/>
    <mergeCell ref="E26:E28"/>
    <mergeCell ref="A26:A28"/>
    <mergeCell ref="B26:B28"/>
    <mergeCell ref="C26:C28"/>
    <mergeCell ref="D26:D28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92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0"/>
  <sheetViews>
    <sheetView workbookViewId="0" topLeftCell="A1">
      <selection activeCell="A3" sqref="A3:N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53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625" style="0" bestFit="1" customWidth="1"/>
    <col min="13" max="13" width="11.00390625" style="0" customWidth="1"/>
    <col min="14" max="14" width="27.75390625" style="0" customWidth="1"/>
  </cols>
  <sheetData>
    <row r="2" spans="6:14" ht="17.25" customHeight="1">
      <c r="F2" s="12"/>
      <c r="J2" s="516" t="s">
        <v>205</v>
      </c>
      <c r="K2" s="516"/>
      <c r="L2" s="516"/>
      <c r="M2" s="516"/>
      <c r="N2" s="516"/>
    </row>
    <row r="3" spans="1:14" ht="27" customHeight="1" thickBot="1">
      <c r="A3" s="520" t="s">
        <v>949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</row>
    <row r="4" spans="1:14" ht="18" customHeight="1">
      <c r="A4" s="693" t="s">
        <v>401</v>
      </c>
      <c r="B4" s="667" t="s">
        <v>363</v>
      </c>
      <c r="C4" s="667" t="s">
        <v>364</v>
      </c>
      <c r="D4" s="673" t="s">
        <v>648</v>
      </c>
      <c r="E4" s="694" t="s">
        <v>666</v>
      </c>
      <c r="F4" s="694" t="s">
        <v>201</v>
      </c>
      <c r="G4" s="695" t="s">
        <v>407</v>
      </c>
      <c r="H4" s="695"/>
      <c r="I4" s="695"/>
      <c r="J4" s="695"/>
      <c r="K4" s="695"/>
      <c r="L4" s="695"/>
      <c r="M4" s="695"/>
      <c r="N4" s="678" t="s">
        <v>216</v>
      </c>
    </row>
    <row r="5" spans="1:14" ht="15.75" customHeight="1">
      <c r="A5" s="696"/>
      <c r="B5" s="697"/>
      <c r="C5" s="697"/>
      <c r="D5" s="679"/>
      <c r="E5" s="698"/>
      <c r="F5" s="698"/>
      <c r="G5" s="681" t="s">
        <v>947</v>
      </c>
      <c r="H5" s="682" t="s">
        <v>219</v>
      </c>
      <c r="I5" s="683"/>
      <c r="J5" s="683"/>
      <c r="K5" s="683"/>
      <c r="L5" s="683"/>
      <c r="M5" s="684"/>
      <c r="N5" s="686"/>
    </row>
    <row r="6" spans="1:14" ht="53.25" customHeight="1">
      <c r="A6" s="699"/>
      <c r="B6" s="697"/>
      <c r="C6" s="697"/>
      <c r="D6" s="687"/>
      <c r="E6" s="698"/>
      <c r="F6" s="698"/>
      <c r="G6" s="688"/>
      <c r="H6" s="689" t="s">
        <v>218</v>
      </c>
      <c r="I6" s="689" t="s">
        <v>476</v>
      </c>
      <c r="J6" s="689" t="s">
        <v>217</v>
      </c>
      <c r="K6" s="690" t="s">
        <v>541</v>
      </c>
      <c r="L6" s="691"/>
      <c r="M6" s="689" t="s">
        <v>948</v>
      </c>
      <c r="N6" s="692"/>
    </row>
    <row r="7" spans="1:14" ht="12.75">
      <c r="A7" s="305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8">
        <v>8</v>
      </c>
      <c r="J7" s="118">
        <v>9</v>
      </c>
      <c r="K7" s="570">
        <v>10</v>
      </c>
      <c r="L7" s="571"/>
      <c r="M7" s="118">
        <v>11</v>
      </c>
      <c r="N7" s="306">
        <v>12</v>
      </c>
    </row>
    <row r="8" spans="1:14" ht="9.75" customHeight="1">
      <c r="A8" s="566" t="s">
        <v>413</v>
      </c>
      <c r="B8" s="529">
        <v>600</v>
      </c>
      <c r="C8" s="529">
        <v>60014</v>
      </c>
      <c r="D8" s="529">
        <v>6050</v>
      </c>
      <c r="E8" s="563" t="s">
        <v>121</v>
      </c>
      <c r="F8" s="513">
        <f>G8</f>
        <v>480000</v>
      </c>
      <c r="G8" s="513">
        <f>M8+L8+L9+L10+J8+H8</f>
        <v>480000</v>
      </c>
      <c r="H8" s="513">
        <v>215000</v>
      </c>
      <c r="I8" s="48">
        <v>0</v>
      </c>
      <c r="J8" s="513">
        <v>0</v>
      </c>
      <c r="K8" s="88" t="s">
        <v>379</v>
      </c>
      <c r="L8" s="84">
        <v>0</v>
      </c>
      <c r="M8" s="513">
        <v>0</v>
      </c>
      <c r="N8" s="517" t="s">
        <v>474</v>
      </c>
    </row>
    <row r="9" spans="1:14" ht="12.75">
      <c r="A9" s="567"/>
      <c r="B9" s="530"/>
      <c r="C9" s="530"/>
      <c r="D9" s="530"/>
      <c r="E9" s="580"/>
      <c r="F9" s="514"/>
      <c r="G9" s="514"/>
      <c r="H9" s="514"/>
      <c r="I9" s="48"/>
      <c r="J9" s="514"/>
      <c r="K9" s="88" t="s">
        <v>381</v>
      </c>
      <c r="L9" s="84">
        <v>215000</v>
      </c>
      <c r="M9" s="514"/>
      <c r="N9" s="518"/>
    </row>
    <row r="10" spans="1:14" ht="12.75">
      <c r="A10" s="568"/>
      <c r="B10" s="531"/>
      <c r="C10" s="531"/>
      <c r="D10" s="531"/>
      <c r="E10" s="581"/>
      <c r="F10" s="515"/>
      <c r="G10" s="515"/>
      <c r="H10" s="515"/>
      <c r="I10" s="48"/>
      <c r="J10" s="515"/>
      <c r="K10" s="88" t="s">
        <v>383</v>
      </c>
      <c r="L10" s="84">
        <v>50000</v>
      </c>
      <c r="M10" s="515"/>
      <c r="N10" s="519"/>
    </row>
    <row r="11" spans="1:14" ht="10.5" customHeight="1">
      <c r="A11" s="582" t="s">
        <v>416</v>
      </c>
      <c r="B11" s="583">
        <v>600</v>
      </c>
      <c r="C11" s="529">
        <v>60014</v>
      </c>
      <c r="D11" s="529">
        <v>6050</v>
      </c>
      <c r="E11" s="563" t="s">
        <v>10</v>
      </c>
      <c r="F11" s="513">
        <f>G11</f>
        <v>80000</v>
      </c>
      <c r="G11" s="513">
        <f>L12+H11</f>
        <v>80000</v>
      </c>
      <c r="H11" s="513">
        <v>80000</v>
      </c>
      <c r="I11" s="49"/>
      <c r="J11" s="513"/>
      <c r="K11" s="88" t="s">
        <v>379</v>
      </c>
      <c r="L11" s="86"/>
      <c r="M11" s="513"/>
      <c r="N11" s="517" t="s">
        <v>474</v>
      </c>
    </row>
    <row r="12" spans="1:14" ht="12" customHeight="1">
      <c r="A12" s="582"/>
      <c r="B12" s="583"/>
      <c r="C12" s="530"/>
      <c r="D12" s="530"/>
      <c r="E12" s="564"/>
      <c r="F12" s="514"/>
      <c r="G12" s="514"/>
      <c r="H12" s="514"/>
      <c r="I12" s="49"/>
      <c r="J12" s="514"/>
      <c r="K12" s="88" t="s">
        <v>381</v>
      </c>
      <c r="L12" s="86"/>
      <c r="M12" s="514"/>
      <c r="N12" s="518"/>
    </row>
    <row r="13" spans="1:14" ht="9.75" customHeight="1">
      <c r="A13" s="582"/>
      <c r="B13" s="583"/>
      <c r="C13" s="531"/>
      <c r="D13" s="531"/>
      <c r="E13" s="565"/>
      <c r="F13" s="515"/>
      <c r="G13" s="515"/>
      <c r="H13" s="515"/>
      <c r="I13" s="49"/>
      <c r="J13" s="515"/>
      <c r="K13" s="88" t="s">
        <v>383</v>
      </c>
      <c r="L13" s="86"/>
      <c r="M13" s="515"/>
      <c r="N13" s="519"/>
    </row>
    <row r="14" spans="1:14" ht="12.75">
      <c r="A14" s="566" t="s">
        <v>418</v>
      </c>
      <c r="B14" s="529">
        <v>600</v>
      </c>
      <c r="C14" s="529">
        <v>60014</v>
      </c>
      <c r="D14" s="529">
        <v>6050</v>
      </c>
      <c r="E14" s="563" t="s">
        <v>11</v>
      </c>
      <c r="F14" s="513">
        <f>G14</f>
        <v>6126100</v>
      </c>
      <c r="G14" s="513">
        <f>L14+L15+H14</f>
        <v>6126100</v>
      </c>
      <c r="H14" s="513">
        <v>1301470</v>
      </c>
      <c r="I14" s="49"/>
      <c r="J14" s="513"/>
      <c r="K14" s="88" t="s">
        <v>379</v>
      </c>
      <c r="L14" s="86">
        <v>3000000</v>
      </c>
      <c r="M14" s="513"/>
      <c r="N14" s="517" t="s">
        <v>474</v>
      </c>
    </row>
    <row r="15" spans="1:14" ht="11.25" customHeight="1">
      <c r="A15" s="567"/>
      <c r="B15" s="530"/>
      <c r="C15" s="530"/>
      <c r="D15" s="530"/>
      <c r="E15" s="564"/>
      <c r="F15" s="514"/>
      <c r="G15" s="514"/>
      <c r="H15" s="514"/>
      <c r="I15" s="49"/>
      <c r="J15" s="514"/>
      <c r="K15" s="88" t="s">
        <v>381</v>
      </c>
      <c r="L15" s="86">
        <v>1824630</v>
      </c>
      <c r="M15" s="514"/>
      <c r="N15" s="518"/>
    </row>
    <row r="16" spans="1:14" ht="10.5" customHeight="1">
      <c r="A16" s="568"/>
      <c r="B16" s="531"/>
      <c r="C16" s="531"/>
      <c r="D16" s="531"/>
      <c r="E16" s="565"/>
      <c r="F16" s="515"/>
      <c r="G16" s="515"/>
      <c r="H16" s="515"/>
      <c r="I16" s="49"/>
      <c r="J16" s="515"/>
      <c r="K16" s="88" t="s">
        <v>383</v>
      </c>
      <c r="L16" s="86"/>
      <c r="M16" s="515"/>
      <c r="N16" s="519"/>
    </row>
    <row r="17" spans="1:14" ht="9" customHeight="1">
      <c r="A17" s="566" t="s">
        <v>420</v>
      </c>
      <c r="B17" s="529">
        <v>600</v>
      </c>
      <c r="C17" s="529">
        <v>60014</v>
      </c>
      <c r="D17" s="529">
        <v>6050</v>
      </c>
      <c r="E17" s="563" t="s">
        <v>122</v>
      </c>
      <c r="F17" s="513">
        <f>G17</f>
        <v>110000</v>
      </c>
      <c r="G17" s="513">
        <f>L18+H17</f>
        <v>110000</v>
      </c>
      <c r="H17" s="513">
        <v>55000</v>
      </c>
      <c r="I17" s="49"/>
      <c r="J17" s="513"/>
      <c r="K17" s="88" t="s">
        <v>379</v>
      </c>
      <c r="L17" s="86"/>
      <c r="M17" s="513"/>
      <c r="N17" s="517" t="s">
        <v>474</v>
      </c>
    </row>
    <row r="18" spans="1:14" ht="12.75" customHeight="1">
      <c r="A18" s="567"/>
      <c r="B18" s="530"/>
      <c r="C18" s="530"/>
      <c r="D18" s="530"/>
      <c r="E18" s="564"/>
      <c r="F18" s="514"/>
      <c r="G18" s="514"/>
      <c r="H18" s="514"/>
      <c r="I18" s="49"/>
      <c r="J18" s="514"/>
      <c r="K18" s="88" t="s">
        <v>381</v>
      </c>
      <c r="L18" s="86">
        <v>55000</v>
      </c>
      <c r="M18" s="514"/>
      <c r="N18" s="518"/>
    </row>
    <row r="19" spans="1:14" ht="10.5" customHeight="1">
      <c r="A19" s="568"/>
      <c r="B19" s="531"/>
      <c r="C19" s="531"/>
      <c r="D19" s="531"/>
      <c r="E19" s="565"/>
      <c r="F19" s="515"/>
      <c r="G19" s="515"/>
      <c r="H19" s="515"/>
      <c r="I19" s="49"/>
      <c r="J19" s="515"/>
      <c r="K19" s="88" t="s">
        <v>383</v>
      </c>
      <c r="L19" s="86"/>
      <c r="M19" s="515"/>
      <c r="N19" s="519"/>
    </row>
    <row r="20" spans="1:14" ht="9.75" customHeight="1">
      <c r="A20" s="566" t="s">
        <v>436</v>
      </c>
      <c r="B20" s="529">
        <v>600</v>
      </c>
      <c r="C20" s="529">
        <v>60014</v>
      </c>
      <c r="D20" s="529">
        <v>6050</v>
      </c>
      <c r="E20" s="563" t="s">
        <v>921</v>
      </c>
      <c r="F20" s="513">
        <f>G20</f>
        <v>15000</v>
      </c>
      <c r="G20" s="513">
        <f>L21+H20</f>
        <v>15000</v>
      </c>
      <c r="H20" s="513">
        <v>15000</v>
      </c>
      <c r="I20" s="270"/>
      <c r="J20" s="513"/>
      <c r="K20" s="271" t="s">
        <v>379</v>
      </c>
      <c r="L20" s="272"/>
      <c r="M20" s="513"/>
      <c r="N20" s="517" t="s">
        <v>474</v>
      </c>
    </row>
    <row r="21" spans="1:14" ht="11.25" customHeight="1">
      <c r="A21" s="567"/>
      <c r="B21" s="530"/>
      <c r="C21" s="530"/>
      <c r="D21" s="530"/>
      <c r="E21" s="564"/>
      <c r="F21" s="514"/>
      <c r="G21" s="514"/>
      <c r="H21" s="514"/>
      <c r="I21" s="48"/>
      <c r="J21" s="514"/>
      <c r="K21" s="88" t="s">
        <v>381</v>
      </c>
      <c r="L21" s="84"/>
      <c r="M21" s="514"/>
      <c r="N21" s="518"/>
    </row>
    <row r="22" spans="1:14" ht="11.25" customHeight="1">
      <c r="A22" s="568"/>
      <c r="B22" s="531"/>
      <c r="C22" s="531"/>
      <c r="D22" s="531"/>
      <c r="E22" s="565"/>
      <c r="F22" s="515"/>
      <c r="G22" s="515"/>
      <c r="H22" s="515"/>
      <c r="I22" s="48"/>
      <c r="J22" s="515"/>
      <c r="K22" s="88" t="s">
        <v>383</v>
      </c>
      <c r="L22" s="84"/>
      <c r="M22" s="515"/>
      <c r="N22" s="519"/>
    </row>
    <row r="23" spans="1:14" ht="10.5" customHeight="1">
      <c r="A23" s="566" t="s">
        <v>437</v>
      </c>
      <c r="B23" s="529">
        <v>600</v>
      </c>
      <c r="C23" s="529">
        <v>60014</v>
      </c>
      <c r="D23" s="529">
        <v>6050</v>
      </c>
      <c r="E23" s="563" t="s">
        <v>12</v>
      </c>
      <c r="F23" s="513">
        <f>G23</f>
        <v>50000</v>
      </c>
      <c r="G23" s="513">
        <f>H23+J23+L23+L24+L25+M23</f>
        <v>50000</v>
      </c>
      <c r="H23" s="513">
        <v>50000</v>
      </c>
      <c r="I23" s="48"/>
      <c r="J23" s="513"/>
      <c r="K23" s="88" t="s">
        <v>379</v>
      </c>
      <c r="L23" s="84"/>
      <c r="M23" s="513"/>
      <c r="N23" s="517" t="s">
        <v>474</v>
      </c>
    </row>
    <row r="24" spans="1:14" ht="13.5" customHeight="1">
      <c r="A24" s="567"/>
      <c r="B24" s="530"/>
      <c r="C24" s="530"/>
      <c r="D24" s="530"/>
      <c r="E24" s="564"/>
      <c r="F24" s="514"/>
      <c r="G24" s="514"/>
      <c r="H24" s="514"/>
      <c r="I24" s="48"/>
      <c r="J24" s="514"/>
      <c r="K24" s="88" t="s">
        <v>381</v>
      </c>
      <c r="L24" s="84"/>
      <c r="M24" s="514"/>
      <c r="N24" s="518"/>
    </row>
    <row r="25" spans="1:14" ht="9.75" customHeight="1">
      <c r="A25" s="568"/>
      <c r="B25" s="531"/>
      <c r="C25" s="531"/>
      <c r="D25" s="531"/>
      <c r="E25" s="565"/>
      <c r="F25" s="515"/>
      <c r="G25" s="515"/>
      <c r="H25" s="515"/>
      <c r="I25" s="48"/>
      <c r="J25" s="515"/>
      <c r="K25" s="88" t="s">
        <v>383</v>
      </c>
      <c r="L25" s="84"/>
      <c r="M25" s="515"/>
      <c r="N25" s="519"/>
    </row>
    <row r="26" spans="1:14" ht="15" customHeight="1">
      <c r="A26" s="566" t="s">
        <v>425</v>
      </c>
      <c r="B26" s="529">
        <v>600</v>
      </c>
      <c r="C26" s="529">
        <v>60014</v>
      </c>
      <c r="D26" s="529">
        <v>6060</v>
      </c>
      <c r="E26" s="563" t="s">
        <v>123</v>
      </c>
      <c r="F26" s="513">
        <f>G26</f>
        <v>299000</v>
      </c>
      <c r="G26" s="513">
        <f>H26+J26+L26+L27+L28+M26</f>
        <v>299000</v>
      </c>
      <c r="H26" s="513">
        <v>139000</v>
      </c>
      <c r="I26" s="48"/>
      <c r="J26" s="513"/>
      <c r="K26" s="88" t="s">
        <v>379</v>
      </c>
      <c r="L26" s="84"/>
      <c r="M26" s="513"/>
      <c r="N26" s="517" t="s">
        <v>474</v>
      </c>
    </row>
    <row r="27" spans="1:14" ht="15" customHeight="1">
      <c r="A27" s="567"/>
      <c r="B27" s="530"/>
      <c r="C27" s="530"/>
      <c r="D27" s="530"/>
      <c r="E27" s="564"/>
      <c r="F27" s="514"/>
      <c r="G27" s="514"/>
      <c r="H27" s="514"/>
      <c r="I27" s="48"/>
      <c r="J27" s="514"/>
      <c r="K27" s="88" t="s">
        <v>381</v>
      </c>
      <c r="L27" s="84">
        <v>160000</v>
      </c>
      <c r="M27" s="514"/>
      <c r="N27" s="518"/>
    </row>
    <row r="28" spans="1:14" ht="15" customHeight="1">
      <c r="A28" s="568"/>
      <c r="B28" s="531"/>
      <c r="C28" s="531"/>
      <c r="D28" s="531"/>
      <c r="E28" s="565"/>
      <c r="F28" s="515"/>
      <c r="G28" s="515"/>
      <c r="H28" s="515"/>
      <c r="I28" s="48"/>
      <c r="J28" s="515"/>
      <c r="K28" s="88" t="s">
        <v>383</v>
      </c>
      <c r="L28" s="84"/>
      <c r="M28" s="515"/>
      <c r="N28" s="519"/>
    </row>
    <row r="29" spans="1:14" ht="15" customHeight="1">
      <c r="A29" s="456"/>
      <c r="B29" s="178"/>
      <c r="C29" s="178"/>
      <c r="D29" s="178"/>
      <c r="E29" s="563" t="s">
        <v>935</v>
      </c>
      <c r="F29" s="444"/>
      <c r="G29" s="444"/>
      <c r="H29" s="444"/>
      <c r="I29" s="48"/>
      <c r="J29" s="444"/>
      <c r="K29" s="88" t="s">
        <v>379</v>
      </c>
      <c r="L29" s="84"/>
      <c r="M29" s="444"/>
      <c r="N29" s="517" t="s">
        <v>936</v>
      </c>
    </row>
    <row r="30" spans="1:14" ht="15" customHeight="1">
      <c r="A30" s="456" t="s">
        <v>479</v>
      </c>
      <c r="B30" s="178">
        <v>801</v>
      </c>
      <c r="C30" s="178">
        <v>80130</v>
      </c>
      <c r="D30" s="178">
        <v>6050</v>
      </c>
      <c r="E30" s="564"/>
      <c r="F30" s="444">
        <f>G30</f>
        <v>176568</v>
      </c>
      <c r="G30" s="444">
        <f>H29+H30+H31+J29+J30+J31+L29+L30+L31</f>
        <v>176568</v>
      </c>
      <c r="H30" s="444">
        <v>88284</v>
      </c>
      <c r="I30" s="48"/>
      <c r="J30" s="444"/>
      <c r="K30" s="88" t="s">
        <v>381</v>
      </c>
      <c r="L30" s="84"/>
      <c r="M30" s="444"/>
      <c r="N30" s="518"/>
    </row>
    <row r="31" spans="1:14" ht="15" customHeight="1">
      <c r="A31" s="456"/>
      <c r="B31" s="178"/>
      <c r="C31" s="178"/>
      <c r="D31" s="178"/>
      <c r="E31" s="565"/>
      <c r="F31" s="444"/>
      <c r="G31" s="444"/>
      <c r="H31" s="444"/>
      <c r="I31" s="48"/>
      <c r="J31" s="444"/>
      <c r="K31" s="88" t="s">
        <v>383</v>
      </c>
      <c r="L31" s="84">
        <v>88284</v>
      </c>
      <c r="M31" s="444"/>
      <c r="N31" s="519"/>
    </row>
    <row r="32" spans="1:14" ht="9.75" customHeight="1">
      <c r="A32" s="566" t="s">
        <v>473</v>
      </c>
      <c r="B32" s="529">
        <v>854</v>
      </c>
      <c r="C32" s="529">
        <v>85406</v>
      </c>
      <c r="D32" s="529">
        <v>6050</v>
      </c>
      <c r="E32" s="563" t="s">
        <v>124</v>
      </c>
      <c r="F32" s="513">
        <f>G32</f>
        <v>150507</v>
      </c>
      <c r="G32" s="513">
        <f>M32+L32+L33+L34+J32+H32</f>
        <v>150507</v>
      </c>
      <c r="H32" s="513">
        <v>75254</v>
      </c>
      <c r="I32" s="48"/>
      <c r="J32" s="513">
        <v>0</v>
      </c>
      <c r="K32" s="88" t="s">
        <v>379</v>
      </c>
      <c r="L32" s="84"/>
      <c r="M32" s="513">
        <v>0</v>
      </c>
      <c r="N32" s="550" t="s">
        <v>125</v>
      </c>
    </row>
    <row r="33" spans="1:14" ht="11.25" customHeight="1">
      <c r="A33" s="567"/>
      <c r="B33" s="530"/>
      <c r="C33" s="530"/>
      <c r="D33" s="530"/>
      <c r="E33" s="564"/>
      <c r="F33" s="514"/>
      <c r="G33" s="514"/>
      <c r="H33" s="514"/>
      <c r="I33" s="48"/>
      <c r="J33" s="514"/>
      <c r="K33" s="88" t="s">
        <v>381</v>
      </c>
      <c r="L33" s="84"/>
      <c r="M33" s="514"/>
      <c r="N33" s="551"/>
    </row>
    <row r="34" spans="1:14" ht="13.5" thickBot="1">
      <c r="A34" s="567"/>
      <c r="B34" s="530"/>
      <c r="C34" s="530"/>
      <c r="D34" s="530"/>
      <c r="E34" s="564"/>
      <c r="F34" s="514"/>
      <c r="G34" s="514"/>
      <c r="H34" s="514"/>
      <c r="I34" s="48"/>
      <c r="J34" s="514"/>
      <c r="K34" s="307" t="s">
        <v>383</v>
      </c>
      <c r="L34" s="84">
        <v>75253</v>
      </c>
      <c r="M34" s="514"/>
      <c r="N34" s="551"/>
    </row>
    <row r="35" spans="1:14" ht="26.25" customHeight="1" thickBot="1">
      <c r="A35" s="577" t="s">
        <v>478</v>
      </c>
      <c r="B35" s="578"/>
      <c r="C35" s="578"/>
      <c r="D35" s="578"/>
      <c r="E35" s="579"/>
      <c r="F35" s="308">
        <f>F8+F11+F14+F17+F20+F23+F26+F29+F30+F31+F32+F33+F34</f>
        <v>7487175</v>
      </c>
      <c r="G35" s="308">
        <f>G8+G11+G14+G17+G20+G23+G26+G29+G30+G31+G32+G33+G34</f>
        <v>7487175</v>
      </c>
      <c r="H35" s="308">
        <f>H8+H11+H14+H17+H20+H23+H26+H29+H30+H31+H32+H33+H34</f>
        <v>2019008</v>
      </c>
      <c r="I35" s="308">
        <f>I8+I11+I14+I17+I20+I23+I26+I29+I30+I31+I32+I33+I34</f>
        <v>0</v>
      </c>
      <c r="J35" s="308">
        <f>J8+J11+J14+J17+J20+J23+J26+J29+J30+J31+J32+J33+J34</f>
        <v>0</v>
      </c>
      <c r="K35" s="584">
        <f>L8+L9+L10+L11+L12+L13+L14+L15+L16+L17+L18+L19+L20+L21+L22+L23+L24+L25+L26+L27+L28+L29+L30+L31+L32+L33+L34</f>
        <v>5468167</v>
      </c>
      <c r="L35" s="585"/>
      <c r="M35" s="308">
        <f>M8</f>
        <v>0</v>
      </c>
      <c r="N35" s="309" t="s">
        <v>341</v>
      </c>
    </row>
    <row r="36" spans="1:15" ht="16.5" customHeight="1">
      <c r="A36" s="548" t="s">
        <v>220</v>
      </c>
      <c r="B36" s="548"/>
      <c r="C36" s="548"/>
      <c r="D36" s="548"/>
      <c r="E36" s="548"/>
      <c r="F36" s="548"/>
      <c r="G36" s="548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549" t="s">
        <v>818</v>
      </c>
      <c r="B37" s="549"/>
      <c r="C37" s="549"/>
      <c r="D37" s="549"/>
      <c r="E37" s="549"/>
      <c r="F37" s="549"/>
      <c r="G37" s="549"/>
      <c r="H37" s="30"/>
      <c r="I37" s="30"/>
      <c r="J37" s="560"/>
      <c r="K37" s="560"/>
      <c r="L37" s="560"/>
      <c r="M37" s="560"/>
      <c r="N37" s="560"/>
      <c r="O37" s="560"/>
    </row>
    <row r="38" spans="1:15" ht="12.75" customHeight="1">
      <c r="A38" s="569" t="s">
        <v>222</v>
      </c>
      <c r="B38" s="569"/>
      <c r="C38" s="569"/>
      <c r="D38" s="569"/>
      <c r="E38" s="569"/>
      <c r="F38" s="569"/>
      <c r="G38" s="569"/>
      <c r="H38" s="182"/>
      <c r="I38" s="182"/>
      <c r="J38" s="182"/>
      <c r="K38" s="182"/>
      <c r="L38" s="560"/>
      <c r="M38" s="560"/>
      <c r="N38" s="560"/>
      <c r="O38" s="51"/>
    </row>
    <row r="39" spans="1:15" ht="12.75">
      <c r="A39" s="549" t="s">
        <v>916</v>
      </c>
      <c r="B39" s="549"/>
      <c r="C39" s="549"/>
      <c r="D39" s="549"/>
      <c r="E39" s="30"/>
      <c r="F39" s="30"/>
      <c r="G39" s="30"/>
      <c r="H39" s="30"/>
      <c r="I39" s="30"/>
      <c r="J39" s="30"/>
      <c r="K39" s="30"/>
      <c r="L39" s="560"/>
      <c r="M39" s="560"/>
      <c r="N39" s="560"/>
      <c r="O39" s="30"/>
    </row>
    <row r="40" spans="2:13" ht="12.7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ht="12" customHeight="1"/>
    <row r="42" ht="12.75" hidden="1"/>
    <row r="43" ht="18" customHeight="1"/>
  </sheetData>
  <mergeCells count="113">
    <mergeCell ref="J23:J25"/>
    <mergeCell ref="M23:M25"/>
    <mergeCell ref="N23:N25"/>
    <mergeCell ref="E23:E25"/>
    <mergeCell ref="F23:F25"/>
    <mergeCell ref="G23:G25"/>
    <mergeCell ref="H23:H25"/>
    <mergeCell ref="A23:A25"/>
    <mergeCell ref="B23:B25"/>
    <mergeCell ref="C23:C25"/>
    <mergeCell ref="D23:D25"/>
    <mergeCell ref="H20:H22"/>
    <mergeCell ref="J20:J22"/>
    <mergeCell ref="M20:M22"/>
    <mergeCell ref="N20:N22"/>
    <mergeCell ref="J17:J19"/>
    <mergeCell ref="M17:M19"/>
    <mergeCell ref="N17:N19"/>
    <mergeCell ref="A20:A22"/>
    <mergeCell ref="B20:B22"/>
    <mergeCell ref="C20:C22"/>
    <mergeCell ref="D20:D22"/>
    <mergeCell ref="E20:E22"/>
    <mergeCell ref="F20:F22"/>
    <mergeCell ref="G20:G22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G11:G13"/>
    <mergeCell ref="H11:H13"/>
    <mergeCell ref="J11:J13"/>
    <mergeCell ref="M11:M13"/>
    <mergeCell ref="C11:C13"/>
    <mergeCell ref="D11:D13"/>
    <mergeCell ref="E11:E13"/>
    <mergeCell ref="F11:F13"/>
    <mergeCell ref="L39:N39"/>
    <mergeCell ref="F32:F34"/>
    <mergeCell ref="N32:N34"/>
    <mergeCell ref="K35:L35"/>
    <mergeCell ref="J37:O37"/>
    <mergeCell ref="J32:J34"/>
    <mergeCell ref="M32:M34"/>
    <mergeCell ref="L38:N38"/>
    <mergeCell ref="A8:A10"/>
    <mergeCell ref="A35:E35"/>
    <mergeCell ref="B8:B10"/>
    <mergeCell ref="C8:C10"/>
    <mergeCell ref="D8:D10"/>
    <mergeCell ref="E8:E10"/>
    <mergeCell ref="C32:C34"/>
    <mergeCell ref="D32:D34"/>
    <mergeCell ref="A11:A13"/>
    <mergeCell ref="B11:B13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A39:D39"/>
    <mergeCell ref="E32:E34"/>
    <mergeCell ref="G32:G34"/>
    <mergeCell ref="H32:H34"/>
    <mergeCell ref="A38:G38"/>
    <mergeCell ref="A36:G36"/>
    <mergeCell ref="A37:G37"/>
    <mergeCell ref="A32:A34"/>
    <mergeCell ref="B32:B34"/>
    <mergeCell ref="A26:A28"/>
    <mergeCell ref="B26:B28"/>
    <mergeCell ref="C26:C28"/>
    <mergeCell ref="D26:D28"/>
    <mergeCell ref="E29:E31"/>
    <mergeCell ref="N29:N31"/>
    <mergeCell ref="J26:J28"/>
    <mergeCell ref="M26:M28"/>
    <mergeCell ref="N26:N28"/>
    <mergeCell ref="E26:E28"/>
    <mergeCell ref="F26:F28"/>
    <mergeCell ref="G26:G28"/>
    <mergeCell ref="H26:H2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G1" sqref="G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62.125" style="0" customWidth="1"/>
    <col min="6" max="6" width="18.00390625" style="0" customWidth="1"/>
    <col min="9" max="13" width="9.125" style="0" hidden="1" customWidth="1"/>
  </cols>
  <sheetData>
    <row r="1" spans="5:7" ht="49.5" customHeight="1">
      <c r="E1" s="589" t="s">
        <v>206</v>
      </c>
      <c r="F1" s="589"/>
      <c r="G1" s="182"/>
    </row>
    <row r="2" ht="20.25" customHeight="1"/>
    <row r="3" ht="12" customHeight="1"/>
    <row r="4" spans="1:13" s="57" customFormat="1" ht="21.75" customHeight="1">
      <c r="A4" s="590" t="s">
        <v>950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</row>
    <row r="5" ht="44.25" customHeight="1" thickBot="1"/>
    <row r="6" spans="1:6" s="13" customFormat="1" ht="36.75" customHeight="1" thickBot="1">
      <c r="A6" s="700" t="s">
        <v>471</v>
      </c>
      <c r="B6" s="701" t="s">
        <v>363</v>
      </c>
      <c r="C6" s="701" t="s">
        <v>364</v>
      </c>
      <c r="D6" s="701" t="s">
        <v>648</v>
      </c>
      <c r="E6" s="701" t="s">
        <v>472</v>
      </c>
      <c r="F6" s="702" t="s">
        <v>685</v>
      </c>
    </row>
    <row r="7" spans="1:6" s="58" customFormat="1" ht="14.25" customHeight="1" thickBot="1">
      <c r="A7" s="186">
        <v>1</v>
      </c>
      <c r="B7" s="187">
        <v>2</v>
      </c>
      <c r="C7" s="187">
        <v>3</v>
      </c>
      <c r="D7" s="187">
        <v>4</v>
      </c>
      <c r="E7" s="187">
        <v>5</v>
      </c>
      <c r="F7" s="188">
        <v>7</v>
      </c>
    </row>
    <row r="8" spans="1:6" ht="38.25" customHeight="1">
      <c r="A8" s="527" t="s">
        <v>413</v>
      </c>
      <c r="B8" s="595">
        <v>600</v>
      </c>
      <c r="C8" s="595">
        <v>60014</v>
      </c>
      <c r="D8" s="586">
        <v>6300</v>
      </c>
      <c r="E8" s="420" t="s">
        <v>546</v>
      </c>
      <c r="F8" s="593">
        <v>1191978</v>
      </c>
    </row>
    <row r="9" spans="1:6" ht="57.75" customHeight="1">
      <c r="A9" s="527"/>
      <c r="B9" s="595"/>
      <c r="C9" s="595"/>
      <c r="D9" s="587"/>
      <c r="E9" s="390" t="s">
        <v>540</v>
      </c>
      <c r="F9" s="594"/>
    </row>
    <row r="10" spans="1:6" ht="48.75" customHeight="1">
      <c r="A10" s="527"/>
      <c r="B10" s="595"/>
      <c r="C10" s="595"/>
      <c r="D10" s="587"/>
      <c r="E10" s="390" t="s">
        <v>538</v>
      </c>
      <c r="F10" s="594"/>
    </row>
    <row r="11" spans="1:6" ht="51.75" customHeight="1">
      <c r="A11" s="528"/>
      <c r="B11" s="586"/>
      <c r="C11" s="586"/>
      <c r="D11" s="587"/>
      <c r="E11" s="390" t="s">
        <v>539</v>
      </c>
      <c r="F11" s="594"/>
    </row>
    <row r="12" spans="1:6" ht="44.25" customHeight="1" thickBot="1">
      <c r="A12" s="299" t="s">
        <v>414</v>
      </c>
      <c r="B12" s="374">
        <v>754</v>
      </c>
      <c r="C12" s="374">
        <v>75405</v>
      </c>
      <c r="D12" s="374">
        <v>6170</v>
      </c>
      <c r="E12" s="375" t="s">
        <v>686</v>
      </c>
      <c r="F12" s="389">
        <v>13000</v>
      </c>
    </row>
    <row r="13" spans="1:6" ht="27.75" customHeight="1" thickBot="1">
      <c r="A13" s="591" t="s">
        <v>478</v>
      </c>
      <c r="B13" s="592"/>
      <c r="C13" s="592"/>
      <c r="D13" s="592"/>
      <c r="E13" s="592"/>
      <c r="F13" s="376">
        <f>F8+F12</f>
        <v>1204978</v>
      </c>
    </row>
    <row r="14" ht="13.5" customHeight="1"/>
    <row r="15" ht="20.25" customHeight="1"/>
    <row r="16" spans="5:6" ht="12.75">
      <c r="E16" s="588"/>
      <c r="F16" s="588"/>
    </row>
    <row r="17" ht="12" customHeight="1">
      <c r="F17" s="21"/>
    </row>
    <row r="18" spans="5:6" ht="12.75">
      <c r="E18" s="588"/>
      <c r="F18" s="588"/>
    </row>
  </sheetData>
  <mergeCells count="10">
    <mergeCell ref="D8:D11"/>
    <mergeCell ref="E18:F18"/>
    <mergeCell ref="E1:F1"/>
    <mergeCell ref="A4:M4"/>
    <mergeCell ref="A13:E13"/>
    <mergeCell ref="E16:F16"/>
    <mergeCell ref="F8:F11"/>
    <mergeCell ref="A8:A11"/>
    <mergeCell ref="B8:B11"/>
    <mergeCell ref="C8:C1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71"/>
  <sheetViews>
    <sheetView workbookViewId="0" topLeftCell="A1">
      <selection activeCell="I1" sqref="I1"/>
    </sheetView>
  </sheetViews>
  <sheetFormatPr defaultColWidth="9.00390625" defaultRowHeight="12.75"/>
  <cols>
    <col min="1" max="1" width="3.625" style="273" customWidth="1"/>
    <col min="2" max="2" width="39.8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418"/>
      <c r="K1" s="604" t="s">
        <v>207</v>
      </c>
      <c r="L1" s="604"/>
      <c r="M1" s="604"/>
      <c r="N1" s="604"/>
      <c r="O1" s="604"/>
      <c r="P1" s="604"/>
    </row>
    <row r="2" spans="1:16" ht="15">
      <c r="A2" s="615" t="s">
        <v>226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</row>
    <row r="3" ht="9.75" customHeight="1" thickBot="1">
      <c r="A3" s="418"/>
    </row>
    <row r="4" spans="1:16" ht="12" customHeight="1">
      <c r="A4" s="737" t="s">
        <v>401</v>
      </c>
      <c r="B4" s="575" t="s">
        <v>452</v>
      </c>
      <c r="C4" s="575" t="s">
        <v>453</v>
      </c>
      <c r="D4" s="575" t="s">
        <v>234</v>
      </c>
      <c r="E4" s="574" t="s">
        <v>399</v>
      </c>
      <c r="F4" s="574"/>
      <c r="G4" s="574" t="s">
        <v>454</v>
      </c>
      <c r="H4" s="574"/>
      <c r="I4" s="574"/>
      <c r="J4" s="574"/>
      <c r="K4" s="574"/>
      <c r="L4" s="574"/>
      <c r="M4" s="574"/>
      <c r="N4" s="574"/>
      <c r="O4" s="574"/>
      <c r="P4" s="738"/>
    </row>
    <row r="5" spans="1:16" ht="12.75" customHeight="1">
      <c r="A5" s="739"/>
      <c r="B5" s="576"/>
      <c r="C5" s="576"/>
      <c r="D5" s="576"/>
      <c r="E5" s="576" t="s">
        <v>232</v>
      </c>
      <c r="F5" s="576" t="s">
        <v>455</v>
      </c>
      <c r="G5" s="740" t="s">
        <v>951</v>
      </c>
      <c r="H5" s="740"/>
      <c r="I5" s="740"/>
      <c r="J5" s="740"/>
      <c r="K5" s="740"/>
      <c r="L5" s="740"/>
      <c r="M5" s="740"/>
      <c r="N5" s="740"/>
      <c r="O5" s="740"/>
      <c r="P5" s="741"/>
    </row>
    <row r="6" spans="1:16" ht="12.75" customHeight="1">
      <c r="A6" s="739"/>
      <c r="B6" s="576"/>
      <c r="C6" s="576"/>
      <c r="D6" s="576"/>
      <c r="E6" s="576"/>
      <c r="F6" s="576"/>
      <c r="G6" s="576" t="s">
        <v>456</v>
      </c>
      <c r="H6" s="742" t="s">
        <v>457</v>
      </c>
      <c r="I6" s="742"/>
      <c r="J6" s="742"/>
      <c r="K6" s="742"/>
      <c r="L6" s="742"/>
      <c r="M6" s="742"/>
      <c r="N6" s="742"/>
      <c r="O6" s="742"/>
      <c r="P6" s="743"/>
    </row>
    <row r="7" spans="1:16" ht="12.75" customHeight="1">
      <c r="A7" s="739"/>
      <c r="B7" s="576"/>
      <c r="C7" s="576"/>
      <c r="D7" s="576"/>
      <c r="E7" s="576"/>
      <c r="F7" s="576"/>
      <c r="G7" s="576"/>
      <c r="H7" s="740" t="s">
        <v>458</v>
      </c>
      <c r="I7" s="740"/>
      <c r="J7" s="740"/>
      <c r="K7" s="740"/>
      <c r="L7" s="576" t="s">
        <v>455</v>
      </c>
      <c r="M7" s="576"/>
      <c r="N7" s="576"/>
      <c r="O7" s="576"/>
      <c r="P7" s="744"/>
    </row>
    <row r="8" spans="1:16" ht="12.75" customHeight="1">
      <c r="A8" s="739"/>
      <c r="B8" s="576"/>
      <c r="C8" s="576"/>
      <c r="D8" s="576"/>
      <c r="E8" s="576"/>
      <c r="F8" s="576"/>
      <c r="G8" s="576"/>
      <c r="H8" s="576" t="s">
        <v>459</v>
      </c>
      <c r="I8" s="745" t="s">
        <v>460</v>
      </c>
      <c r="J8" s="745"/>
      <c r="K8" s="745"/>
      <c r="L8" s="576" t="s">
        <v>461</v>
      </c>
      <c r="M8" s="576" t="s">
        <v>460</v>
      </c>
      <c r="N8" s="576"/>
      <c r="O8" s="576"/>
      <c r="P8" s="744"/>
    </row>
    <row r="9" spans="1:16" ht="33" customHeight="1">
      <c r="A9" s="739"/>
      <c r="B9" s="576"/>
      <c r="C9" s="576"/>
      <c r="D9" s="576"/>
      <c r="E9" s="576"/>
      <c r="F9" s="576"/>
      <c r="G9" s="576"/>
      <c r="H9" s="576"/>
      <c r="I9" s="87" t="s">
        <v>462</v>
      </c>
      <c r="J9" s="87" t="s">
        <v>463</v>
      </c>
      <c r="K9" s="87" t="s">
        <v>464</v>
      </c>
      <c r="L9" s="576"/>
      <c r="M9" s="87" t="s">
        <v>465</v>
      </c>
      <c r="N9" s="87" t="s">
        <v>462</v>
      </c>
      <c r="O9" s="87" t="s">
        <v>463</v>
      </c>
      <c r="P9" s="746" t="s">
        <v>464</v>
      </c>
    </row>
    <row r="10" spans="1:16" s="52" customFormat="1" ht="13.5" customHeight="1">
      <c r="A10" s="750">
        <v>1</v>
      </c>
      <c r="B10" s="748">
        <v>2</v>
      </c>
      <c r="C10" s="748">
        <v>3</v>
      </c>
      <c r="D10" s="748">
        <v>4</v>
      </c>
      <c r="E10" s="748">
        <v>5</v>
      </c>
      <c r="F10" s="748">
        <v>6</v>
      </c>
      <c r="G10" s="748">
        <v>7</v>
      </c>
      <c r="H10" s="748">
        <v>8</v>
      </c>
      <c r="I10" s="748">
        <v>9</v>
      </c>
      <c r="J10" s="748">
        <v>10</v>
      </c>
      <c r="K10" s="748">
        <v>11</v>
      </c>
      <c r="L10" s="748">
        <v>12</v>
      </c>
      <c r="M10" s="748">
        <v>13</v>
      </c>
      <c r="N10" s="748">
        <v>14</v>
      </c>
      <c r="O10" s="748">
        <v>15</v>
      </c>
      <c r="P10" s="749">
        <v>16</v>
      </c>
    </row>
    <row r="11" spans="1:16" s="52" customFormat="1" ht="15.75" customHeight="1">
      <c r="A11" s="424" t="s">
        <v>413</v>
      </c>
      <c r="B11" s="466" t="s">
        <v>227</v>
      </c>
      <c r="C11" s="467"/>
      <c r="D11" s="468">
        <f>D17+D28+D38+D48+D58</f>
        <v>23696983</v>
      </c>
      <c r="E11" s="468">
        <f aca="true" t="shared" si="0" ref="E11:P11">E17+E28+E38+E48+E58</f>
        <v>8309703</v>
      </c>
      <c r="F11" s="468">
        <f t="shared" si="0"/>
        <v>15387280</v>
      </c>
      <c r="G11" s="468">
        <f t="shared" si="0"/>
        <v>13765657</v>
      </c>
      <c r="H11" s="468">
        <f t="shared" si="0"/>
        <v>4653340</v>
      </c>
      <c r="I11" s="468">
        <f t="shared" si="0"/>
        <v>0</v>
      </c>
      <c r="J11" s="468">
        <f t="shared" si="0"/>
        <v>600000</v>
      </c>
      <c r="K11" s="468">
        <f t="shared" si="0"/>
        <v>4053340</v>
      </c>
      <c r="L11" s="468">
        <f t="shared" si="0"/>
        <v>9112317</v>
      </c>
      <c r="M11" s="468">
        <f t="shared" si="0"/>
        <v>0</v>
      </c>
      <c r="N11" s="468">
        <f t="shared" si="0"/>
        <v>0</v>
      </c>
      <c r="O11" s="468">
        <f t="shared" si="0"/>
        <v>0</v>
      </c>
      <c r="P11" s="470">
        <f t="shared" si="0"/>
        <v>9112317</v>
      </c>
    </row>
    <row r="12" spans="1:16" s="6" customFormat="1" ht="13.5" customHeight="1">
      <c r="A12" s="598" t="s">
        <v>466</v>
      </c>
      <c r="B12" s="605" t="s">
        <v>728</v>
      </c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6"/>
    </row>
    <row r="13" spans="1:16" s="6" customFormat="1" ht="12.75">
      <c r="A13" s="598"/>
      <c r="B13" s="611" t="s">
        <v>729</v>
      </c>
      <c r="C13" s="611"/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2"/>
    </row>
    <row r="14" spans="1:16" s="6" customFormat="1" ht="12.75">
      <c r="A14" s="598"/>
      <c r="B14" s="607" t="s">
        <v>730</v>
      </c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8"/>
    </row>
    <row r="15" spans="1:16" s="6" customFormat="1" ht="12.75">
      <c r="A15" s="598"/>
      <c r="B15" s="613" t="s">
        <v>731</v>
      </c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4"/>
    </row>
    <row r="16" spans="1:16" s="6" customFormat="1" ht="12.75">
      <c r="A16" s="598"/>
      <c r="B16" s="607" t="s">
        <v>775</v>
      </c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7"/>
      <c r="N16" s="607"/>
      <c r="O16" s="607"/>
      <c r="P16" s="608"/>
    </row>
    <row r="17" spans="1:16" s="6" customFormat="1" ht="12.75">
      <c r="A17" s="598"/>
      <c r="B17" s="277" t="s">
        <v>467</v>
      </c>
      <c r="C17" s="277" t="s">
        <v>732</v>
      </c>
      <c r="D17" s="396">
        <f>D18+D19+D22</f>
        <v>6061656</v>
      </c>
      <c r="E17" s="396">
        <f aca="true" t="shared" si="1" ref="E17:P17">E18+E19+E22</f>
        <v>3276488</v>
      </c>
      <c r="F17" s="396">
        <f t="shared" si="1"/>
        <v>2785168</v>
      </c>
      <c r="G17" s="396">
        <f t="shared" si="1"/>
        <v>2739478</v>
      </c>
      <c r="H17" s="396">
        <f t="shared" si="1"/>
        <v>1479319</v>
      </c>
      <c r="I17" s="396">
        <f t="shared" si="1"/>
        <v>0</v>
      </c>
      <c r="J17" s="396">
        <f t="shared" si="1"/>
        <v>600000</v>
      </c>
      <c r="K17" s="396">
        <f t="shared" si="1"/>
        <v>879319</v>
      </c>
      <c r="L17" s="396">
        <f t="shared" si="1"/>
        <v>1260159</v>
      </c>
      <c r="M17" s="396">
        <f t="shared" si="1"/>
        <v>0</v>
      </c>
      <c r="N17" s="396">
        <f t="shared" si="1"/>
        <v>0</v>
      </c>
      <c r="O17" s="396">
        <f t="shared" si="1"/>
        <v>0</v>
      </c>
      <c r="P17" s="419">
        <f t="shared" si="1"/>
        <v>1260159</v>
      </c>
    </row>
    <row r="18" spans="1:16" s="6" customFormat="1" ht="12.75">
      <c r="A18" s="598"/>
      <c r="B18" s="611" t="s">
        <v>733</v>
      </c>
      <c r="C18" s="611"/>
      <c r="D18" s="164">
        <f>E18+F18</f>
        <v>3092413</v>
      </c>
      <c r="E18" s="164">
        <v>1673095</v>
      </c>
      <c r="F18" s="164">
        <v>1419318</v>
      </c>
      <c r="G18" s="164"/>
      <c r="H18" s="164"/>
      <c r="I18" s="164"/>
      <c r="J18" s="164"/>
      <c r="K18" s="164"/>
      <c r="L18" s="164"/>
      <c r="M18" s="164"/>
      <c r="N18" s="164"/>
      <c r="O18" s="164"/>
      <c r="P18" s="313"/>
    </row>
    <row r="19" spans="1:16" s="6" customFormat="1" ht="12.75">
      <c r="A19" s="598"/>
      <c r="B19" s="397" t="s">
        <v>719</v>
      </c>
      <c r="C19" s="397"/>
      <c r="D19" s="398">
        <f>E19+F19</f>
        <v>2739478</v>
      </c>
      <c r="E19" s="398">
        <f>H19</f>
        <v>1479319</v>
      </c>
      <c r="F19" s="398">
        <f>L19</f>
        <v>1260159</v>
      </c>
      <c r="G19" s="398">
        <f>H19+L19</f>
        <v>2739478</v>
      </c>
      <c r="H19" s="398">
        <f>I19+J19+K19</f>
        <v>1479319</v>
      </c>
      <c r="I19" s="398"/>
      <c r="J19" s="398">
        <f>J20+J21</f>
        <v>600000</v>
      </c>
      <c r="K19" s="398">
        <f>K20+K21</f>
        <v>879319</v>
      </c>
      <c r="L19" s="398">
        <f>L20</f>
        <v>1260159</v>
      </c>
      <c r="M19" s="398"/>
      <c r="N19" s="398"/>
      <c r="O19" s="398"/>
      <c r="P19" s="206">
        <f>P20</f>
        <v>1260159</v>
      </c>
    </row>
    <row r="20" spans="1:16" s="6" customFormat="1" ht="15" customHeight="1">
      <c r="A20" s="598"/>
      <c r="B20" s="32" t="s">
        <v>734</v>
      </c>
      <c r="C20" s="395" t="s">
        <v>735</v>
      </c>
      <c r="D20" s="164">
        <f>E20+F20</f>
        <v>1260159</v>
      </c>
      <c r="E20" s="164">
        <f>H20</f>
        <v>0</v>
      </c>
      <c r="F20" s="164">
        <f>L20</f>
        <v>1260159</v>
      </c>
      <c r="G20" s="164">
        <f>H20+L20</f>
        <v>1260159</v>
      </c>
      <c r="H20" s="164">
        <f>K20</f>
        <v>0</v>
      </c>
      <c r="I20" s="164"/>
      <c r="J20" s="164"/>
      <c r="K20" s="164"/>
      <c r="L20" s="164">
        <f>P20</f>
        <v>1260159</v>
      </c>
      <c r="M20" s="164"/>
      <c r="N20" s="164"/>
      <c r="O20" s="164"/>
      <c r="P20" s="313">
        <v>1260159</v>
      </c>
    </row>
    <row r="21" spans="1:16" s="6" customFormat="1" ht="15" customHeight="1">
      <c r="A21" s="598"/>
      <c r="B21" s="32" t="s">
        <v>734</v>
      </c>
      <c r="C21" s="395" t="s">
        <v>736</v>
      </c>
      <c r="D21" s="164">
        <f>E21+F21</f>
        <v>1479319</v>
      </c>
      <c r="E21" s="164">
        <f>H21</f>
        <v>1479319</v>
      </c>
      <c r="F21" s="164">
        <f>L21</f>
        <v>0</v>
      </c>
      <c r="G21" s="164">
        <f>H21+L21</f>
        <v>1479319</v>
      </c>
      <c r="H21" s="164">
        <f>I21+J21+K21</f>
        <v>1479319</v>
      </c>
      <c r="I21" s="164"/>
      <c r="J21" s="164">
        <v>600000</v>
      </c>
      <c r="K21" s="164">
        <v>879319</v>
      </c>
      <c r="L21" s="164"/>
      <c r="M21" s="164"/>
      <c r="N21" s="164"/>
      <c r="O21" s="164"/>
      <c r="P21" s="313"/>
    </row>
    <row r="22" spans="1:16" s="6" customFormat="1" ht="12.75">
      <c r="A22" s="598"/>
      <c r="B22" s="395" t="s">
        <v>676</v>
      </c>
      <c r="C22" s="395"/>
      <c r="D22" s="164">
        <f>E22+F22</f>
        <v>229765</v>
      </c>
      <c r="E22" s="164">
        <v>124074</v>
      </c>
      <c r="F22" s="164">
        <v>105691</v>
      </c>
      <c r="G22" s="164"/>
      <c r="H22" s="164"/>
      <c r="I22" s="164"/>
      <c r="J22" s="164"/>
      <c r="K22" s="164"/>
      <c r="L22" s="164"/>
      <c r="M22" s="164"/>
      <c r="N22" s="164"/>
      <c r="O22" s="164"/>
      <c r="P22" s="313"/>
    </row>
    <row r="23" spans="1:16" s="6" customFormat="1" ht="15" customHeight="1">
      <c r="A23" s="598" t="s">
        <v>784</v>
      </c>
      <c r="B23" s="605" t="s">
        <v>728</v>
      </c>
      <c r="C23" s="605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6"/>
    </row>
    <row r="24" spans="1:16" s="6" customFormat="1" ht="12.75">
      <c r="A24" s="598"/>
      <c r="B24" s="611" t="s">
        <v>729</v>
      </c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2"/>
    </row>
    <row r="25" spans="1:16" s="6" customFormat="1" ht="12.75">
      <c r="A25" s="598"/>
      <c r="B25" s="607" t="s">
        <v>737</v>
      </c>
      <c r="C25" s="607"/>
      <c r="D25" s="607"/>
      <c r="E25" s="607"/>
      <c r="F25" s="607"/>
      <c r="G25" s="607"/>
      <c r="H25" s="607"/>
      <c r="I25" s="607"/>
      <c r="J25" s="607"/>
      <c r="K25" s="607"/>
      <c r="L25" s="607"/>
      <c r="M25" s="607"/>
      <c r="N25" s="607"/>
      <c r="O25" s="607"/>
      <c r="P25" s="608"/>
    </row>
    <row r="26" spans="1:16" s="6" customFormat="1" ht="12.75">
      <c r="A26" s="598"/>
      <c r="B26" s="613" t="s">
        <v>738</v>
      </c>
      <c r="C26" s="613"/>
      <c r="D26" s="613"/>
      <c r="E26" s="613"/>
      <c r="F26" s="613"/>
      <c r="G26" s="613"/>
      <c r="H26" s="613"/>
      <c r="I26" s="613"/>
      <c r="J26" s="613"/>
      <c r="K26" s="613"/>
      <c r="L26" s="613"/>
      <c r="M26" s="613"/>
      <c r="N26" s="613"/>
      <c r="O26" s="613"/>
      <c r="P26" s="614"/>
    </row>
    <row r="27" spans="1:16" s="6" customFormat="1" ht="12.75">
      <c r="A27" s="598"/>
      <c r="B27" s="607" t="s">
        <v>739</v>
      </c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N27" s="607"/>
      <c r="O27" s="607"/>
      <c r="P27" s="608"/>
    </row>
    <row r="28" spans="1:16" s="6" customFormat="1" ht="12.75">
      <c r="A28" s="598"/>
      <c r="B28" s="277" t="s">
        <v>467</v>
      </c>
      <c r="C28" s="277" t="s">
        <v>732</v>
      </c>
      <c r="D28" s="396">
        <f>D29+D30</f>
        <v>5540017</v>
      </c>
      <c r="E28" s="396">
        <f aca="true" t="shared" si="2" ref="E28:P28">E29+E30</f>
        <v>1665421</v>
      </c>
      <c r="F28" s="396">
        <f t="shared" si="2"/>
        <v>3874596</v>
      </c>
      <c r="G28" s="396">
        <f t="shared" si="2"/>
        <v>5228917</v>
      </c>
      <c r="H28" s="396">
        <f t="shared" si="2"/>
        <v>1568675</v>
      </c>
      <c r="I28" s="396">
        <f t="shared" si="2"/>
        <v>0</v>
      </c>
      <c r="J28" s="396">
        <f t="shared" si="2"/>
        <v>0</v>
      </c>
      <c r="K28" s="396">
        <f t="shared" si="2"/>
        <v>1568675</v>
      </c>
      <c r="L28" s="396">
        <f t="shared" si="2"/>
        <v>3660242</v>
      </c>
      <c r="M28" s="396">
        <f t="shared" si="2"/>
        <v>0</v>
      </c>
      <c r="N28" s="396">
        <f t="shared" si="2"/>
        <v>0</v>
      </c>
      <c r="O28" s="396">
        <f t="shared" si="2"/>
        <v>0</v>
      </c>
      <c r="P28" s="419">
        <f t="shared" si="2"/>
        <v>3660242</v>
      </c>
    </row>
    <row r="29" spans="1:16" s="6" customFormat="1" ht="12.75">
      <c r="A29" s="598"/>
      <c r="B29" s="611" t="s">
        <v>733</v>
      </c>
      <c r="C29" s="611"/>
      <c r="D29" s="164">
        <f>SUM(E29+F29)</f>
        <v>311100</v>
      </c>
      <c r="E29" s="164">
        <v>96746</v>
      </c>
      <c r="F29" s="164">
        <v>214354</v>
      </c>
      <c r="G29" s="164"/>
      <c r="H29" s="164"/>
      <c r="I29" s="164"/>
      <c r="J29" s="164"/>
      <c r="K29" s="164"/>
      <c r="L29" s="164"/>
      <c r="M29" s="164"/>
      <c r="N29" s="164"/>
      <c r="O29" s="164"/>
      <c r="P29" s="313"/>
    </row>
    <row r="30" spans="1:16" s="6" customFormat="1" ht="12.75">
      <c r="A30" s="598"/>
      <c r="B30" s="397" t="s">
        <v>719</v>
      </c>
      <c r="C30" s="397"/>
      <c r="D30" s="398">
        <f>E30+F30</f>
        <v>5228917</v>
      </c>
      <c r="E30" s="398">
        <f>H30</f>
        <v>1568675</v>
      </c>
      <c r="F30" s="398">
        <f>L30</f>
        <v>3660242</v>
      </c>
      <c r="G30" s="398">
        <f>H30+L30</f>
        <v>5228917</v>
      </c>
      <c r="H30" s="398">
        <f>K30</f>
        <v>1568675</v>
      </c>
      <c r="I30" s="398"/>
      <c r="J30" s="398"/>
      <c r="K30" s="398">
        <f>K31+K32</f>
        <v>1568675</v>
      </c>
      <c r="L30" s="398">
        <f>L31</f>
        <v>3660242</v>
      </c>
      <c r="M30" s="398"/>
      <c r="N30" s="398"/>
      <c r="O30" s="398"/>
      <c r="P30" s="206">
        <f>P31</f>
        <v>3660242</v>
      </c>
    </row>
    <row r="31" spans="1:16" s="6" customFormat="1" ht="12.75" customHeight="1">
      <c r="A31" s="598"/>
      <c r="B31" s="32" t="s">
        <v>734</v>
      </c>
      <c r="C31" s="395" t="s">
        <v>735</v>
      </c>
      <c r="D31" s="164">
        <f>E31+F31</f>
        <v>3660242</v>
      </c>
      <c r="E31" s="164">
        <f>H31</f>
        <v>0</v>
      </c>
      <c r="F31" s="164">
        <f>L31</f>
        <v>3660242</v>
      </c>
      <c r="G31" s="164">
        <f>H31+L31</f>
        <v>3660242</v>
      </c>
      <c r="H31" s="164">
        <f>K31</f>
        <v>0</v>
      </c>
      <c r="I31" s="164"/>
      <c r="J31" s="164"/>
      <c r="K31" s="164"/>
      <c r="L31" s="164">
        <f>P31</f>
        <v>3660242</v>
      </c>
      <c r="M31" s="164"/>
      <c r="N31" s="164"/>
      <c r="O31" s="164"/>
      <c r="P31" s="313">
        <v>3660242</v>
      </c>
    </row>
    <row r="32" spans="1:16" s="6" customFormat="1" ht="12" customHeight="1">
      <c r="A32" s="598"/>
      <c r="B32" s="32" t="s">
        <v>734</v>
      </c>
      <c r="C32" s="395" t="s">
        <v>736</v>
      </c>
      <c r="D32" s="164">
        <f>E32+F32</f>
        <v>1568675</v>
      </c>
      <c r="E32" s="164">
        <f>H32</f>
        <v>1568675</v>
      </c>
      <c r="F32" s="164">
        <f>L32</f>
        <v>0</v>
      </c>
      <c r="G32" s="164">
        <f>H32+L32</f>
        <v>1568675</v>
      </c>
      <c r="H32" s="164">
        <f>K32</f>
        <v>1568675</v>
      </c>
      <c r="I32" s="164"/>
      <c r="J32" s="164"/>
      <c r="K32" s="164">
        <v>1568675</v>
      </c>
      <c r="L32" s="164"/>
      <c r="M32" s="164"/>
      <c r="N32" s="164"/>
      <c r="O32" s="164"/>
      <c r="P32" s="313"/>
    </row>
    <row r="33" spans="1:16" s="6" customFormat="1" ht="15" customHeight="1">
      <c r="A33" s="598" t="s">
        <v>785</v>
      </c>
      <c r="B33" s="605" t="s">
        <v>728</v>
      </c>
      <c r="C33" s="605"/>
      <c r="D33" s="605"/>
      <c r="E33" s="605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6"/>
    </row>
    <row r="34" spans="1:16" s="6" customFormat="1" ht="12.75">
      <c r="A34" s="598"/>
      <c r="B34" s="611" t="s">
        <v>729</v>
      </c>
      <c r="C34" s="611"/>
      <c r="D34" s="611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611"/>
      <c r="P34" s="612"/>
    </row>
    <row r="35" spans="1:16" s="6" customFormat="1" ht="12.75">
      <c r="A35" s="598"/>
      <c r="B35" s="607" t="s">
        <v>730</v>
      </c>
      <c r="C35" s="607"/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8"/>
    </row>
    <row r="36" spans="1:16" s="6" customFormat="1" ht="12.75">
      <c r="A36" s="598"/>
      <c r="B36" s="613" t="s">
        <v>776</v>
      </c>
      <c r="C36" s="613"/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4"/>
    </row>
    <row r="37" spans="1:16" s="6" customFormat="1" ht="12.75">
      <c r="A37" s="598"/>
      <c r="B37" s="607" t="s">
        <v>782</v>
      </c>
      <c r="C37" s="607"/>
      <c r="D37" s="607"/>
      <c r="E37" s="607"/>
      <c r="F37" s="607"/>
      <c r="G37" s="607"/>
      <c r="H37" s="607"/>
      <c r="I37" s="607"/>
      <c r="J37" s="607"/>
      <c r="K37" s="607"/>
      <c r="L37" s="607"/>
      <c r="M37" s="607"/>
      <c r="N37" s="607"/>
      <c r="O37" s="607"/>
      <c r="P37" s="608"/>
    </row>
    <row r="38" spans="1:16" s="6" customFormat="1" ht="12.75">
      <c r="A38" s="598"/>
      <c r="B38" s="277" t="s">
        <v>467</v>
      </c>
      <c r="C38" s="277" t="s">
        <v>732</v>
      </c>
      <c r="D38" s="409">
        <f>D39+D40+D43</f>
        <v>6223835</v>
      </c>
      <c r="E38" s="396">
        <f aca="true" t="shared" si="3" ref="E38:P38">E39+E40+E43</f>
        <v>1869921</v>
      </c>
      <c r="F38" s="396">
        <f t="shared" si="3"/>
        <v>4353914</v>
      </c>
      <c r="G38" s="396">
        <f t="shared" si="3"/>
        <v>2445051</v>
      </c>
      <c r="H38" s="396">
        <f t="shared" si="3"/>
        <v>733515</v>
      </c>
      <c r="I38" s="396">
        <f t="shared" si="3"/>
        <v>0</v>
      </c>
      <c r="J38" s="396">
        <f t="shared" si="3"/>
        <v>0</v>
      </c>
      <c r="K38" s="396">
        <f t="shared" si="3"/>
        <v>733515</v>
      </c>
      <c r="L38" s="396">
        <f t="shared" si="3"/>
        <v>1711536</v>
      </c>
      <c r="M38" s="396">
        <f t="shared" si="3"/>
        <v>0</v>
      </c>
      <c r="N38" s="396">
        <f t="shared" si="3"/>
        <v>0</v>
      </c>
      <c r="O38" s="396">
        <f t="shared" si="3"/>
        <v>0</v>
      </c>
      <c r="P38" s="419">
        <f t="shared" si="3"/>
        <v>1711536</v>
      </c>
    </row>
    <row r="39" spans="1:16" s="6" customFormat="1" ht="12.75">
      <c r="A39" s="598"/>
      <c r="B39" s="611" t="s">
        <v>733</v>
      </c>
      <c r="C39" s="611"/>
      <c r="D39" s="164">
        <f>SUM(E39+F39)</f>
        <v>62458</v>
      </c>
      <c r="E39" s="164">
        <v>21509</v>
      </c>
      <c r="F39" s="164">
        <v>40949</v>
      </c>
      <c r="G39" s="164"/>
      <c r="H39" s="164"/>
      <c r="I39" s="164"/>
      <c r="J39" s="164"/>
      <c r="K39" s="164"/>
      <c r="L39" s="164"/>
      <c r="M39" s="164"/>
      <c r="N39" s="164"/>
      <c r="O39" s="164"/>
      <c r="P39" s="313"/>
    </row>
    <row r="40" spans="1:16" s="6" customFormat="1" ht="12.75">
      <c r="A40" s="598"/>
      <c r="B40" s="397" t="s">
        <v>719</v>
      </c>
      <c r="C40" s="397"/>
      <c r="D40" s="398">
        <f>E40+F40</f>
        <v>2445051</v>
      </c>
      <c r="E40" s="398">
        <f>H40</f>
        <v>733515</v>
      </c>
      <c r="F40" s="398">
        <f>L40</f>
        <v>1711536</v>
      </c>
      <c r="G40" s="398">
        <f>H40+L40</f>
        <v>2445051</v>
      </c>
      <c r="H40" s="398">
        <f>K40</f>
        <v>733515</v>
      </c>
      <c r="I40" s="398"/>
      <c r="J40" s="398"/>
      <c r="K40" s="398">
        <f>K41+K42</f>
        <v>733515</v>
      </c>
      <c r="L40" s="398">
        <f>L41</f>
        <v>1711536</v>
      </c>
      <c r="M40" s="398"/>
      <c r="N40" s="398"/>
      <c r="O40" s="398"/>
      <c r="P40" s="206">
        <f>P41</f>
        <v>1711536</v>
      </c>
    </row>
    <row r="41" spans="1:16" s="6" customFormat="1" ht="12.75" customHeight="1">
      <c r="A41" s="598"/>
      <c r="B41" s="32" t="s">
        <v>734</v>
      </c>
      <c r="C41" s="395" t="s">
        <v>735</v>
      </c>
      <c r="D41" s="164">
        <f>E41+F41</f>
        <v>1711536</v>
      </c>
      <c r="E41" s="164">
        <f>H41</f>
        <v>0</v>
      </c>
      <c r="F41" s="164">
        <f>L41</f>
        <v>1711536</v>
      </c>
      <c r="G41" s="164">
        <f>H41+L41</f>
        <v>1711536</v>
      </c>
      <c r="H41" s="164">
        <f>K41</f>
        <v>0</v>
      </c>
      <c r="I41" s="164"/>
      <c r="J41" s="164"/>
      <c r="K41" s="164"/>
      <c r="L41" s="164">
        <f>P41</f>
        <v>1711536</v>
      </c>
      <c r="M41" s="164"/>
      <c r="N41" s="164"/>
      <c r="O41" s="164"/>
      <c r="P41" s="313">
        <v>1711536</v>
      </c>
    </row>
    <row r="42" spans="1:16" s="6" customFormat="1" ht="18" customHeight="1">
      <c r="A42" s="598"/>
      <c r="B42" s="32" t="s">
        <v>734</v>
      </c>
      <c r="C42" s="395" t="s">
        <v>736</v>
      </c>
      <c r="D42" s="164">
        <f>E42+F42</f>
        <v>733515</v>
      </c>
      <c r="E42" s="164">
        <f>H42</f>
        <v>733515</v>
      </c>
      <c r="F42" s="164">
        <f>L42</f>
        <v>0</v>
      </c>
      <c r="G42" s="164">
        <f>H42+L42</f>
        <v>733515</v>
      </c>
      <c r="H42" s="164">
        <f>K42</f>
        <v>733515</v>
      </c>
      <c r="I42" s="164"/>
      <c r="J42" s="164"/>
      <c r="K42" s="164">
        <v>733515</v>
      </c>
      <c r="L42" s="164"/>
      <c r="M42" s="164"/>
      <c r="N42" s="164"/>
      <c r="O42" s="164"/>
      <c r="P42" s="313"/>
    </row>
    <row r="43" spans="1:16" s="6" customFormat="1" ht="12.75">
      <c r="A43" s="598"/>
      <c r="B43" s="395" t="s">
        <v>677</v>
      </c>
      <c r="C43" s="395"/>
      <c r="D43" s="164">
        <f>E43+F43</f>
        <v>3716326</v>
      </c>
      <c r="E43" s="164">
        <v>1114897</v>
      </c>
      <c r="F43" s="164">
        <v>2601429</v>
      </c>
      <c r="G43" s="164"/>
      <c r="H43" s="164"/>
      <c r="I43" s="164"/>
      <c r="J43" s="164"/>
      <c r="K43" s="164"/>
      <c r="L43" s="164"/>
      <c r="M43" s="164"/>
      <c r="N43" s="164"/>
      <c r="O43" s="164"/>
      <c r="P43" s="313"/>
    </row>
    <row r="44" spans="1:16" s="6" customFormat="1" ht="16.5" customHeight="1">
      <c r="A44" s="598" t="s">
        <v>786</v>
      </c>
      <c r="B44" s="605" t="s">
        <v>728</v>
      </c>
      <c r="C44" s="605"/>
      <c r="D44" s="605"/>
      <c r="E44" s="605"/>
      <c r="F44" s="605"/>
      <c r="G44" s="605"/>
      <c r="H44" s="605"/>
      <c r="I44" s="605"/>
      <c r="J44" s="605"/>
      <c r="K44" s="605"/>
      <c r="L44" s="605"/>
      <c r="M44" s="605"/>
      <c r="N44" s="605"/>
      <c r="O44" s="605"/>
      <c r="P44" s="606"/>
    </row>
    <row r="45" spans="1:16" s="6" customFormat="1" ht="12.75">
      <c r="A45" s="598"/>
      <c r="B45" s="607" t="s">
        <v>740</v>
      </c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8"/>
    </row>
    <row r="46" spans="1:16" s="6" customFormat="1" ht="12.75">
      <c r="A46" s="598"/>
      <c r="B46" s="607" t="s">
        <v>741</v>
      </c>
      <c r="C46" s="607"/>
      <c r="D46" s="607"/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8"/>
    </row>
    <row r="47" spans="1:16" s="6" customFormat="1" ht="12.75">
      <c r="A47" s="598"/>
      <c r="B47" s="609" t="s">
        <v>742</v>
      </c>
      <c r="C47" s="609"/>
      <c r="D47" s="609"/>
      <c r="E47" s="609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10"/>
    </row>
    <row r="48" spans="1:16" s="6" customFormat="1" ht="12.75">
      <c r="A48" s="598"/>
      <c r="B48" s="277" t="s">
        <v>467</v>
      </c>
      <c r="C48" s="277" t="s">
        <v>843</v>
      </c>
      <c r="D48" s="399">
        <f>D49+D50</f>
        <v>4285708</v>
      </c>
      <c r="E48" s="399">
        <f aca="true" t="shared" si="4" ref="E48:P48">E49+E50</f>
        <v>1179743</v>
      </c>
      <c r="F48" s="399">
        <f t="shared" si="4"/>
        <v>3105965</v>
      </c>
      <c r="G48" s="399">
        <f t="shared" si="4"/>
        <v>2993216</v>
      </c>
      <c r="H48" s="399">
        <f t="shared" si="4"/>
        <v>800032</v>
      </c>
      <c r="I48" s="399">
        <f t="shared" si="4"/>
        <v>0</v>
      </c>
      <c r="J48" s="399">
        <f t="shared" si="4"/>
        <v>0</v>
      </c>
      <c r="K48" s="399">
        <f t="shared" si="4"/>
        <v>800032</v>
      </c>
      <c r="L48" s="399">
        <f t="shared" si="4"/>
        <v>2193184</v>
      </c>
      <c r="M48" s="399">
        <f t="shared" si="4"/>
        <v>0</v>
      </c>
      <c r="N48" s="399">
        <f t="shared" si="4"/>
        <v>0</v>
      </c>
      <c r="O48" s="399">
        <f t="shared" si="4"/>
        <v>0</v>
      </c>
      <c r="P48" s="400">
        <f t="shared" si="4"/>
        <v>2193184</v>
      </c>
    </row>
    <row r="49" spans="1:16" s="6" customFormat="1" ht="12.75">
      <c r="A49" s="598"/>
      <c r="B49" s="33" t="s">
        <v>733</v>
      </c>
      <c r="C49" s="33"/>
      <c r="D49" s="95">
        <f>SUM(E49+F49)</f>
        <v>1292492</v>
      </c>
      <c r="E49" s="95">
        <v>379711</v>
      </c>
      <c r="F49" s="95">
        <v>912781</v>
      </c>
      <c r="G49" s="95"/>
      <c r="H49" s="95"/>
      <c r="I49" s="95"/>
      <c r="J49" s="95"/>
      <c r="K49" s="95"/>
      <c r="L49" s="95"/>
      <c r="M49" s="95"/>
      <c r="N49" s="95"/>
      <c r="O49" s="95"/>
      <c r="P49" s="96"/>
    </row>
    <row r="50" spans="1:16" s="6" customFormat="1" ht="12.75">
      <c r="A50" s="598"/>
      <c r="B50" s="401" t="s">
        <v>719</v>
      </c>
      <c r="C50" s="34"/>
      <c r="D50" s="107">
        <f>SUM(E50+F50)</f>
        <v>2993216</v>
      </c>
      <c r="E50" s="107">
        <f>E52</f>
        <v>800032</v>
      </c>
      <c r="F50" s="107">
        <f>F51</f>
        <v>2193184</v>
      </c>
      <c r="G50" s="107">
        <f>G51+G52</f>
        <v>2993216</v>
      </c>
      <c r="H50" s="107">
        <f>H52</f>
        <v>800032</v>
      </c>
      <c r="I50" s="107">
        <v>0</v>
      </c>
      <c r="J50" s="107">
        <v>0</v>
      </c>
      <c r="K50" s="107">
        <f>K52</f>
        <v>800032</v>
      </c>
      <c r="L50" s="107">
        <f>L51</f>
        <v>2193184</v>
      </c>
      <c r="M50" s="107">
        <f>M51</f>
        <v>0</v>
      </c>
      <c r="N50" s="107">
        <f>N51</f>
        <v>0</v>
      </c>
      <c r="O50" s="107">
        <f>O51</f>
        <v>0</v>
      </c>
      <c r="P50" s="108">
        <f>P51</f>
        <v>2193184</v>
      </c>
    </row>
    <row r="51" spans="1:16" s="6" customFormat="1" ht="15.75" customHeight="1">
      <c r="A51" s="598"/>
      <c r="B51" s="32" t="s">
        <v>734</v>
      </c>
      <c r="C51" s="33" t="s">
        <v>735</v>
      </c>
      <c r="D51" s="184">
        <f>SUM(E51+F51)</f>
        <v>2193184</v>
      </c>
      <c r="E51" s="95"/>
      <c r="F51" s="95">
        <f>G51</f>
        <v>2193184</v>
      </c>
      <c r="G51" s="95">
        <f>L51</f>
        <v>2193184</v>
      </c>
      <c r="H51" s="95"/>
      <c r="I51" s="95"/>
      <c r="J51" s="95"/>
      <c r="K51" s="95"/>
      <c r="L51" s="95">
        <f>P51</f>
        <v>2193184</v>
      </c>
      <c r="M51" s="95"/>
      <c r="N51" s="95"/>
      <c r="O51" s="95"/>
      <c r="P51" s="96">
        <v>2193184</v>
      </c>
    </row>
    <row r="52" spans="1:16" s="6" customFormat="1" ht="15.75" customHeight="1">
      <c r="A52" s="598"/>
      <c r="B52" s="32" t="s">
        <v>734</v>
      </c>
      <c r="C52" s="33" t="s">
        <v>736</v>
      </c>
      <c r="D52" s="184">
        <f>SUM(E52+F52)</f>
        <v>800032</v>
      </c>
      <c r="E52" s="95">
        <f>G52</f>
        <v>800032</v>
      </c>
      <c r="F52" s="95"/>
      <c r="G52" s="95">
        <f>H52</f>
        <v>800032</v>
      </c>
      <c r="H52" s="95">
        <f>K52</f>
        <v>800032</v>
      </c>
      <c r="I52" s="95"/>
      <c r="J52" s="95"/>
      <c r="K52" s="95">
        <v>800032</v>
      </c>
      <c r="L52" s="95"/>
      <c r="M52" s="95"/>
      <c r="N52" s="95"/>
      <c r="O52" s="95"/>
      <c r="P52" s="96"/>
    </row>
    <row r="53" spans="1:16" s="6" customFormat="1" ht="12" customHeight="1">
      <c r="A53" s="598" t="s">
        <v>787</v>
      </c>
      <c r="B53" s="605" t="s">
        <v>728</v>
      </c>
      <c r="C53" s="605"/>
      <c r="D53" s="605"/>
      <c r="E53" s="605"/>
      <c r="F53" s="605"/>
      <c r="G53" s="605"/>
      <c r="H53" s="605"/>
      <c r="I53" s="605"/>
      <c r="J53" s="605"/>
      <c r="K53" s="605"/>
      <c r="L53" s="605"/>
      <c r="M53" s="605"/>
      <c r="N53" s="605"/>
      <c r="O53" s="605"/>
      <c r="P53" s="606"/>
    </row>
    <row r="54" spans="1:16" s="6" customFormat="1" ht="12.75">
      <c r="A54" s="598"/>
      <c r="B54" s="611" t="s">
        <v>740</v>
      </c>
      <c r="C54" s="611"/>
      <c r="D54" s="611"/>
      <c r="E54" s="611"/>
      <c r="F54" s="611"/>
      <c r="G54" s="611"/>
      <c r="H54" s="611"/>
      <c r="I54" s="611"/>
      <c r="J54" s="611"/>
      <c r="K54" s="611"/>
      <c r="L54" s="611"/>
      <c r="M54" s="611"/>
      <c r="N54" s="611"/>
      <c r="O54" s="611"/>
      <c r="P54" s="612"/>
    </row>
    <row r="55" spans="1:16" s="6" customFormat="1" ht="12.75">
      <c r="A55" s="598"/>
      <c r="B55" s="607" t="s">
        <v>98</v>
      </c>
      <c r="C55" s="607"/>
      <c r="D55" s="607"/>
      <c r="E55" s="607"/>
      <c r="F55" s="607"/>
      <c r="G55" s="607"/>
      <c r="H55" s="607"/>
      <c r="I55" s="607"/>
      <c r="J55" s="607"/>
      <c r="K55" s="607"/>
      <c r="L55" s="607"/>
      <c r="M55" s="607"/>
      <c r="N55" s="607"/>
      <c r="O55" s="607"/>
      <c r="P55" s="608"/>
    </row>
    <row r="56" spans="1:16" s="6" customFormat="1" ht="12.75">
      <c r="A56" s="598"/>
      <c r="B56" s="613" t="s">
        <v>97</v>
      </c>
      <c r="C56" s="613"/>
      <c r="D56" s="613"/>
      <c r="E56" s="613"/>
      <c r="F56" s="613"/>
      <c r="G56" s="613"/>
      <c r="H56" s="613"/>
      <c r="I56" s="613"/>
      <c r="J56" s="613"/>
      <c r="K56" s="613"/>
      <c r="L56" s="613"/>
      <c r="M56" s="613"/>
      <c r="N56" s="613"/>
      <c r="O56" s="613"/>
      <c r="P56" s="614"/>
    </row>
    <row r="57" spans="1:16" s="6" customFormat="1" ht="12.75">
      <c r="A57" s="598"/>
      <c r="B57" s="607" t="s">
        <v>783</v>
      </c>
      <c r="C57" s="607"/>
      <c r="D57" s="607"/>
      <c r="E57" s="607"/>
      <c r="F57" s="607"/>
      <c r="G57" s="607"/>
      <c r="H57" s="607"/>
      <c r="I57" s="607"/>
      <c r="J57" s="607"/>
      <c r="K57" s="607"/>
      <c r="L57" s="607"/>
      <c r="M57" s="607"/>
      <c r="N57" s="607"/>
      <c r="O57" s="607"/>
      <c r="P57" s="608"/>
    </row>
    <row r="58" spans="1:16" s="6" customFormat="1" ht="12.75">
      <c r="A58" s="598"/>
      <c r="B58" s="277" t="s">
        <v>467</v>
      </c>
      <c r="C58" s="277" t="s">
        <v>743</v>
      </c>
      <c r="D58" s="399">
        <f>D59+D60</f>
        <v>1585767</v>
      </c>
      <c r="E58" s="399">
        <f aca="true" t="shared" si="5" ref="E58:P58">E59+E60</f>
        <v>318130</v>
      </c>
      <c r="F58" s="399">
        <f t="shared" si="5"/>
        <v>1267637</v>
      </c>
      <c r="G58" s="399">
        <f t="shared" si="5"/>
        <v>358995</v>
      </c>
      <c r="H58" s="399">
        <f t="shared" si="5"/>
        <v>71799</v>
      </c>
      <c r="I58" s="399">
        <f t="shared" si="5"/>
        <v>0</v>
      </c>
      <c r="J58" s="399">
        <f t="shared" si="5"/>
        <v>0</v>
      </c>
      <c r="K58" s="399">
        <f t="shared" si="5"/>
        <v>71799</v>
      </c>
      <c r="L58" s="399">
        <f t="shared" si="5"/>
        <v>287196</v>
      </c>
      <c r="M58" s="399">
        <f t="shared" si="5"/>
        <v>0</v>
      </c>
      <c r="N58" s="399">
        <f t="shared" si="5"/>
        <v>0</v>
      </c>
      <c r="O58" s="399">
        <f t="shared" si="5"/>
        <v>0</v>
      </c>
      <c r="P58" s="400">
        <f t="shared" si="5"/>
        <v>287196</v>
      </c>
    </row>
    <row r="59" spans="1:16" s="6" customFormat="1" ht="12.75">
      <c r="A59" s="598"/>
      <c r="B59" s="611" t="s">
        <v>733</v>
      </c>
      <c r="C59" s="611"/>
      <c r="D59" s="164">
        <f>E59+F59</f>
        <v>1226772</v>
      </c>
      <c r="E59" s="164">
        <v>246331</v>
      </c>
      <c r="F59" s="164">
        <v>980441</v>
      </c>
      <c r="G59" s="402"/>
      <c r="H59" s="402"/>
      <c r="I59" s="402"/>
      <c r="J59" s="402"/>
      <c r="K59" s="402"/>
      <c r="L59" s="402"/>
      <c r="M59" s="402"/>
      <c r="N59" s="402"/>
      <c r="O59" s="402"/>
      <c r="P59" s="403"/>
    </row>
    <row r="60" spans="1:16" s="6" customFormat="1" ht="12.75">
      <c r="A60" s="598"/>
      <c r="B60" s="397" t="s">
        <v>719</v>
      </c>
      <c r="C60" s="397"/>
      <c r="D60" s="398">
        <f>D61+D62</f>
        <v>358995</v>
      </c>
      <c r="E60" s="398">
        <f aca="true" t="shared" si="6" ref="E60:P60">E61+E62</f>
        <v>71799</v>
      </c>
      <c r="F60" s="398">
        <f t="shared" si="6"/>
        <v>287196</v>
      </c>
      <c r="G60" s="398">
        <f t="shared" si="6"/>
        <v>358995</v>
      </c>
      <c r="H60" s="398">
        <f t="shared" si="6"/>
        <v>71799</v>
      </c>
      <c r="I60" s="398">
        <f t="shared" si="6"/>
        <v>0</v>
      </c>
      <c r="J60" s="398">
        <f t="shared" si="6"/>
        <v>0</v>
      </c>
      <c r="K60" s="398">
        <f t="shared" si="6"/>
        <v>71799</v>
      </c>
      <c r="L60" s="398">
        <f t="shared" si="6"/>
        <v>287196</v>
      </c>
      <c r="M60" s="398">
        <f t="shared" si="6"/>
        <v>0</v>
      </c>
      <c r="N60" s="398">
        <f t="shared" si="6"/>
        <v>0</v>
      </c>
      <c r="O60" s="398">
        <f t="shared" si="6"/>
        <v>0</v>
      </c>
      <c r="P60" s="206">
        <f t="shared" si="6"/>
        <v>287196</v>
      </c>
    </row>
    <row r="61" spans="1:16" s="6" customFormat="1" ht="15" customHeight="1">
      <c r="A61" s="598"/>
      <c r="B61" s="32" t="s">
        <v>734</v>
      </c>
      <c r="C61" s="395" t="s">
        <v>735</v>
      </c>
      <c r="D61" s="164">
        <f>E61+F61</f>
        <v>287196</v>
      </c>
      <c r="E61" s="164"/>
      <c r="F61" s="164">
        <f>L61</f>
        <v>287196</v>
      </c>
      <c r="G61" s="164">
        <f>H61+L61</f>
        <v>287196</v>
      </c>
      <c r="H61" s="164">
        <f>I61+J61+K61</f>
        <v>0</v>
      </c>
      <c r="I61" s="164"/>
      <c r="J61" s="164"/>
      <c r="K61" s="164"/>
      <c r="L61" s="164">
        <f>M61+N61+O61+P61</f>
        <v>287196</v>
      </c>
      <c r="M61" s="164"/>
      <c r="N61" s="164"/>
      <c r="O61" s="164"/>
      <c r="P61" s="313">
        <v>287196</v>
      </c>
    </row>
    <row r="62" spans="1:16" s="6" customFormat="1" ht="15.75" customHeight="1">
      <c r="A62" s="598"/>
      <c r="B62" s="32" t="s">
        <v>734</v>
      </c>
      <c r="C62" s="395" t="s">
        <v>736</v>
      </c>
      <c r="D62" s="164">
        <f>E62+F62</f>
        <v>71799</v>
      </c>
      <c r="E62" s="164">
        <f>H62</f>
        <v>71799</v>
      </c>
      <c r="F62" s="164"/>
      <c r="G62" s="164">
        <f>H62+L62</f>
        <v>71799</v>
      </c>
      <c r="H62" s="164">
        <f>I62+J62+K62</f>
        <v>71799</v>
      </c>
      <c r="I62" s="164"/>
      <c r="J62" s="164"/>
      <c r="K62" s="164">
        <v>71799</v>
      </c>
      <c r="L62" s="164">
        <f>M62+N62+O62+P62</f>
        <v>0</v>
      </c>
      <c r="M62" s="164"/>
      <c r="N62" s="164"/>
      <c r="O62" s="164"/>
      <c r="P62" s="313"/>
    </row>
    <row r="63" spans="1:16" s="6" customFormat="1" ht="19.5" customHeight="1">
      <c r="A63" s="471" t="s">
        <v>414</v>
      </c>
      <c r="B63" s="55" t="s">
        <v>233</v>
      </c>
      <c r="C63" s="55"/>
      <c r="D63" s="469">
        <f>D68+D75+D86+D95+D116+D138+D163+D186+D209+D230+D253+D268+D288+D304+D334+D353+D375+D397+D417</f>
        <v>5579783</v>
      </c>
      <c r="E63" s="469">
        <f aca="true" t="shared" si="7" ref="E63:P63">E68+E75+E86+E95+E116+E138+E163+E186+E209+E230+E253+E268+E288+E304+E334+E353+E375+E397+E417</f>
        <v>856721</v>
      </c>
      <c r="F63" s="469">
        <f t="shared" si="7"/>
        <v>4723062</v>
      </c>
      <c r="G63" s="469">
        <f t="shared" si="7"/>
        <v>3045919</v>
      </c>
      <c r="H63" s="469">
        <f t="shared" si="7"/>
        <v>465568</v>
      </c>
      <c r="I63" s="469">
        <f t="shared" si="7"/>
        <v>0</v>
      </c>
      <c r="J63" s="469">
        <f t="shared" si="7"/>
        <v>0</v>
      </c>
      <c r="K63" s="469">
        <f t="shared" si="7"/>
        <v>465568</v>
      </c>
      <c r="L63" s="469">
        <f t="shared" si="7"/>
        <v>2580351</v>
      </c>
      <c r="M63" s="469">
        <f t="shared" si="7"/>
        <v>0</v>
      </c>
      <c r="N63" s="469">
        <f t="shared" si="7"/>
        <v>0</v>
      </c>
      <c r="O63" s="469">
        <f t="shared" si="7"/>
        <v>0</v>
      </c>
      <c r="P63" s="227">
        <f t="shared" si="7"/>
        <v>2580351</v>
      </c>
    </row>
    <row r="64" spans="1:16" s="6" customFormat="1" ht="19.5" customHeight="1">
      <c r="A64" s="616" t="s">
        <v>229</v>
      </c>
      <c r="B64" s="605" t="s">
        <v>891</v>
      </c>
      <c r="C64" s="605"/>
      <c r="D64" s="605"/>
      <c r="E64" s="605"/>
      <c r="F64" s="605"/>
      <c r="G64" s="605"/>
      <c r="H64" s="605"/>
      <c r="I64" s="605"/>
      <c r="J64" s="605"/>
      <c r="K64" s="605"/>
      <c r="L64" s="605"/>
      <c r="M64" s="605"/>
      <c r="N64" s="605"/>
      <c r="O64" s="605"/>
      <c r="P64" s="606"/>
    </row>
    <row r="65" spans="1:16" s="6" customFormat="1" ht="19.5" customHeight="1">
      <c r="A65" s="616"/>
      <c r="B65" s="607" t="s">
        <v>890</v>
      </c>
      <c r="C65" s="607"/>
      <c r="D65" s="607"/>
      <c r="E65" s="607"/>
      <c r="F65" s="607"/>
      <c r="G65" s="607"/>
      <c r="H65" s="607"/>
      <c r="I65" s="607"/>
      <c r="J65" s="607"/>
      <c r="K65" s="607"/>
      <c r="L65" s="607"/>
      <c r="M65" s="607"/>
      <c r="N65" s="607"/>
      <c r="O65" s="607"/>
      <c r="P65" s="608"/>
    </row>
    <row r="66" spans="1:16" s="6" customFormat="1" ht="19.5" customHeight="1">
      <c r="A66" s="616"/>
      <c r="B66" s="607" t="s">
        <v>889</v>
      </c>
      <c r="C66" s="607"/>
      <c r="D66" s="607"/>
      <c r="E66" s="607"/>
      <c r="F66" s="607"/>
      <c r="G66" s="607"/>
      <c r="H66" s="607"/>
      <c r="I66" s="607"/>
      <c r="J66" s="607"/>
      <c r="K66" s="607"/>
      <c r="L66" s="607"/>
      <c r="M66" s="607"/>
      <c r="N66" s="607"/>
      <c r="O66" s="607"/>
      <c r="P66" s="608"/>
    </row>
    <row r="67" spans="1:16" s="6" customFormat="1" ht="19.5" customHeight="1">
      <c r="A67" s="616"/>
      <c r="B67" s="609" t="s">
        <v>888</v>
      </c>
      <c r="C67" s="609"/>
      <c r="D67" s="609"/>
      <c r="E67" s="609"/>
      <c r="F67" s="609"/>
      <c r="G67" s="609"/>
      <c r="H67" s="609"/>
      <c r="I67" s="609"/>
      <c r="J67" s="609"/>
      <c r="K67" s="609"/>
      <c r="L67" s="609"/>
      <c r="M67" s="609"/>
      <c r="N67" s="609"/>
      <c r="O67" s="609"/>
      <c r="P67" s="610"/>
    </row>
    <row r="68" spans="1:16" s="6" customFormat="1" ht="19.5" customHeight="1">
      <c r="A68" s="616"/>
      <c r="B68" s="277" t="s">
        <v>467</v>
      </c>
      <c r="C68" s="277" t="s">
        <v>13</v>
      </c>
      <c r="D68" s="399">
        <f>D69+D71</f>
        <v>1959</v>
      </c>
      <c r="E68" s="399">
        <f aca="true" t="shared" si="8" ref="E68:P68">E69+E71</f>
        <v>1959</v>
      </c>
      <c r="F68" s="399">
        <f t="shared" si="8"/>
        <v>0</v>
      </c>
      <c r="G68" s="399">
        <f t="shared" si="8"/>
        <v>1306</v>
      </c>
      <c r="H68" s="399">
        <f t="shared" si="8"/>
        <v>1306</v>
      </c>
      <c r="I68" s="399">
        <f t="shared" si="8"/>
        <v>0</v>
      </c>
      <c r="J68" s="399">
        <f t="shared" si="8"/>
        <v>0</v>
      </c>
      <c r="K68" s="399">
        <f t="shared" si="8"/>
        <v>1306</v>
      </c>
      <c r="L68" s="399">
        <f t="shared" si="8"/>
        <v>0</v>
      </c>
      <c r="M68" s="399">
        <f t="shared" si="8"/>
        <v>0</v>
      </c>
      <c r="N68" s="399">
        <f t="shared" si="8"/>
        <v>0</v>
      </c>
      <c r="O68" s="399">
        <f t="shared" si="8"/>
        <v>0</v>
      </c>
      <c r="P68" s="400">
        <f t="shared" si="8"/>
        <v>0</v>
      </c>
    </row>
    <row r="69" spans="1:16" s="6" customFormat="1" ht="17.25" customHeight="1">
      <c r="A69" s="616"/>
      <c r="B69" s="31" t="s">
        <v>719</v>
      </c>
      <c r="C69" s="34"/>
      <c r="D69" s="107">
        <f>SUM(D70:D70)</f>
        <v>1306</v>
      </c>
      <c r="E69" s="107">
        <f aca="true" t="shared" si="9" ref="E69:P69">SUM(E70:E70)</f>
        <v>1306</v>
      </c>
      <c r="F69" s="107">
        <f t="shared" si="9"/>
        <v>0</v>
      </c>
      <c r="G69" s="107">
        <f t="shared" si="9"/>
        <v>1306</v>
      </c>
      <c r="H69" s="107">
        <f t="shared" si="9"/>
        <v>1306</v>
      </c>
      <c r="I69" s="107">
        <f t="shared" si="9"/>
        <v>0</v>
      </c>
      <c r="J69" s="107">
        <f t="shared" si="9"/>
        <v>0</v>
      </c>
      <c r="K69" s="107">
        <f t="shared" si="9"/>
        <v>1306</v>
      </c>
      <c r="L69" s="107">
        <f t="shared" si="9"/>
        <v>0</v>
      </c>
      <c r="M69" s="107">
        <f t="shared" si="9"/>
        <v>0</v>
      </c>
      <c r="N69" s="107">
        <f t="shared" si="9"/>
        <v>0</v>
      </c>
      <c r="O69" s="107">
        <f t="shared" si="9"/>
        <v>0</v>
      </c>
      <c r="P69" s="108">
        <f t="shared" si="9"/>
        <v>0</v>
      </c>
    </row>
    <row r="70" spans="1:16" s="6" customFormat="1" ht="32.25" customHeight="1">
      <c r="A70" s="616"/>
      <c r="B70" s="32" t="s">
        <v>887</v>
      </c>
      <c r="C70" s="33" t="s">
        <v>886</v>
      </c>
      <c r="D70" s="167">
        <f>E70</f>
        <v>1306</v>
      </c>
      <c r="E70" s="167">
        <f>H70</f>
        <v>1306</v>
      </c>
      <c r="F70" s="167"/>
      <c r="G70" s="95">
        <f>H70</f>
        <v>1306</v>
      </c>
      <c r="H70" s="167">
        <f>K70</f>
        <v>1306</v>
      </c>
      <c r="I70" s="95"/>
      <c r="J70" s="95"/>
      <c r="K70" s="95">
        <f>'Z 2 '!G109</f>
        <v>1306</v>
      </c>
      <c r="L70" s="167"/>
      <c r="M70" s="95"/>
      <c r="N70" s="95"/>
      <c r="O70" s="95"/>
      <c r="P70" s="96"/>
    </row>
    <row r="71" spans="1:16" s="6" customFormat="1" ht="19.5" customHeight="1">
      <c r="A71" s="616"/>
      <c r="B71" s="404" t="s">
        <v>856</v>
      </c>
      <c r="C71" s="33"/>
      <c r="D71" s="167">
        <f>E71</f>
        <v>653</v>
      </c>
      <c r="E71" s="167">
        <v>653</v>
      </c>
      <c r="F71" s="167"/>
      <c r="G71" s="95"/>
      <c r="H71" s="167"/>
      <c r="I71" s="95"/>
      <c r="J71" s="95"/>
      <c r="K71" s="95"/>
      <c r="L71" s="167"/>
      <c r="M71" s="95"/>
      <c r="N71" s="95"/>
      <c r="O71" s="95"/>
      <c r="P71" s="96"/>
    </row>
    <row r="72" spans="1:16" s="6" customFormat="1" ht="13.5" customHeight="1">
      <c r="A72" s="598" t="s">
        <v>230</v>
      </c>
      <c r="B72" s="605" t="s">
        <v>4</v>
      </c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6"/>
    </row>
    <row r="73" spans="1:16" s="6" customFormat="1" ht="12.75">
      <c r="A73" s="598"/>
      <c r="B73" s="607" t="s">
        <v>3</v>
      </c>
      <c r="C73" s="607"/>
      <c r="D73" s="607"/>
      <c r="E73" s="607"/>
      <c r="F73" s="607"/>
      <c r="G73" s="607"/>
      <c r="H73" s="607"/>
      <c r="I73" s="607"/>
      <c r="J73" s="607"/>
      <c r="K73" s="607"/>
      <c r="L73" s="607"/>
      <c r="M73" s="607"/>
      <c r="N73" s="607"/>
      <c r="O73" s="607"/>
      <c r="P73" s="608"/>
    </row>
    <row r="74" spans="1:16" s="6" customFormat="1" ht="12.75">
      <c r="A74" s="598"/>
      <c r="B74" s="609" t="s">
        <v>99</v>
      </c>
      <c r="C74" s="609"/>
      <c r="D74" s="609"/>
      <c r="E74" s="609"/>
      <c r="F74" s="609"/>
      <c r="G74" s="609"/>
      <c r="H74" s="609"/>
      <c r="I74" s="609"/>
      <c r="J74" s="609"/>
      <c r="K74" s="609"/>
      <c r="L74" s="609"/>
      <c r="M74" s="609"/>
      <c r="N74" s="609"/>
      <c r="O74" s="609"/>
      <c r="P74" s="610"/>
    </row>
    <row r="75" spans="1:16" s="6" customFormat="1" ht="12.75">
      <c r="A75" s="598"/>
      <c r="B75" s="277" t="s">
        <v>467</v>
      </c>
      <c r="C75" s="277" t="s">
        <v>13</v>
      </c>
      <c r="D75" s="399">
        <f>D76+D77</f>
        <v>906544</v>
      </c>
      <c r="E75" s="399">
        <f aca="true" t="shared" si="10" ref="E75:P75">E76+E77</f>
        <v>135982</v>
      </c>
      <c r="F75" s="399">
        <f t="shared" si="10"/>
        <v>770562</v>
      </c>
      <c r="G75" s="399">
        <f t="shared" si="10"/>
        <v>187000</v>
      </c>
      <c r="H75" s="399">
        <f t="shared" si="10"/>
        <v>28050</v>
      </c>
      <c r="I75" s="399">
        <f t="shared" si="10"/>
        <v>0</v>
      </c>
      <c r="J75" s="399">
        <f t="shared" si="10"/>
        <v>0</v>
      </c>
      <c r="K75" s="399">
        <f t="shared" si="10"/>
        <v>28050</v>
      </c>
      <c r="L75" s="399">
        <f t="shared" si="10"/>
        <v>158950</v>
      </c>
      <c r="M75" s="399">
        <f t="shared" si="10"/>
        <v>0</v>
      </c>
      <c r="N75" s="399">
        <f t="shared" si="10"/>
        <v>0</v>
      </c>
      <c r="O75" s="399">
        <f t="shared" si="10"/>
        <v>0</v>
      </c>
      <c r="P75" s="400">
        <f t="shared" si="10"/>
        <v>158950</v>
      </c>
    </row>
    <row r="76" spans="1:16" s="6" customFormat="1" ht="12.75">
      <c r="A76" s="598"/>
      <c r="B76" s="33" t="s">
        <v>228</v>
      </c>
      <c r="C76" s="33"/>
      <c r="D76" s="167">
        <f aca="true" t="shared" si="11" ref="D76:D81">E76+F76</f>
        <v>719544</v>
      </c>
      <c r="E76" s="167">
        <v>107932</v>
      </c>
      <c r="F76" s="167">
        <v>611612</v>
      </c>
      <c r="G76" s="95"/>
      <c r="H76" s="167"/>
      <c r="I76" s="95"/>
      <c r="J76" s="95"/>
      <c r="K76" s="95"/>
      <c r="L76" s="167"/>
      <c r="M76" s="95"/>
      <c r="N76" s="95"/>
      <c r="O76" s="95"/>
      <c r="P76" s="96"/>
    </row>
    <row r="77" spans="1:16" s="6" customFormat="1" ht="12.75">
      <c r="A77" s="598"/>
      <c r="B77" s="397" t="s">
        <v>719</v>
      </c>
      <c r="C77" s="362"/>
      <c r="D77" s="170">
        <f t="shared" si="11"/>
        <v>187000</v>
      </c>
      <c r="E77" s="170">
        <f>H77</f>
        <v>28050</v>
      </c>
      <c r="F77" s="170">
        <f>L77</f>
        <v>158950</v>
      </c>
      <c r="G77" s="107">
        <f>H77+L77</f>
        <v>187000</v>
      </c>
      <c r="H77" s="170">
        <f>K77</f>
        <v>28050</v>
      </c>
      <c r="I77" s="170">
        <f aca="true" t="shared" si="12" ref="I77:P77">SUM(I78:I81)</f>
        <v>0</v>
      </c>
      <c r="J77" s="170">
        <f t="shared" si="12"/>
        <v>0</v>
      </c>
      <c r="K77" s="170">
        <f t="shared" si="12"/>
        <v>28050</v>
      </c>
      <c r="L77" s="170">
        <f t="shared" si="12"/>
        <v>158950</v>
      </c>
      <c r="M77" s="170">
        <f t="shared" si="12"/>
        <v>0</v>
      </c>
      <c r="N77" s="170">
        <f t="shared" si="12"/>
        <v>0</v>
      </c>
      <c r="O77" s="170">
        <f t="shared" si="12"/>
        <v>0</v>
      </c>
      <c r="P77" s="314">
        <f t="shared" si="12"/>
        <v>158950</v>
      </c>
    </row>
    <row r="78" spans="1:16" s="6" customFormat="1" ht="12.75">
      <c r="A78" s="598"/>
      <c r="B78" s="32" t="s">
        <v>346</v>
      </c>
      <c r="C78" s="33" t="s">
        <v>819</v>
      </c>
      <c r="D78" s="167">
        <f t="shared" si="11"/>
        <v>24225</v>
      </c>
      <c r="E78" s="167">
        <f>H78</f>
        <v>0</v>
      </c>
      <c r="F78" s="167">
        <f>L78</f>
        <v>24225</v>
      </c>
      <c r="G78" s="95">
        <f>H78+L78</f>
        <v>24225</v>
      </c>
      <c r="H78" s="167">
        <f>K78</f>
        <v>0</v>
      </c>
      <c r="I78" s="95"/>
      <c r="J78" s="95"/>
      <c r="K78" s="95"/>
      <c r="L78" s="167">
        <f>M78+N78+O78+P78</f>
        <v>24225</v>
      </c>
      <c r="M78" s="95"/>
      <c r="N78" s="95"/>
      <c r="O78" s="95"/>
      <c r="P78" s="96">
        <f>'Z 2 '!M144</f>
        <v>24225</v>
      </c>
    </row>
    <row r="79" spans="1:16" s="6" customFormat="1" ht="12.75">
      <c r="A79" s="598"/>
      <c r="B79" s="32" t="s">
        <v>346</v>
      </c>
      <c r="C79" s="33" t="s">
        <v>820</v>
      </c>
      <c r="D79" s="167">
        <f t="shared" si="11"/>
        <v>4275</v>
      </c>
      <c r="E79" s="167">
        <f>H79</f>
        <v>4275</v>
      </c>
      <c r="F79" s="167">
        <f>L79</f>
        <v>0</v>
      </c>
      <c r="G79" s="95">
        <f>H79+L79</f>
        <v>4275</v>
      </c>
      <c r="H79" s="167">
        <f>K79</f>
        <v>4275</v>
      </c>
      <c r="I79" s="95"/>
      <c r="J79" s="95"/>
      <c r="K79" s="95">
        <f>'Z 2 '!M145</f>
        <v>4275</v>
      </c>
      <c r="L79" s="167">
        <f>M79+N79+O79+P79</f>
        <v>0</v>
      </c>
      <c r="M79" s="95"/>
      <c r="N79" s="95"/>
      <c r="O79" s="95"/>
      <c r="P79" s="96"/>
    </row>
    <row r="80" spans="1:16" s="6" customFormat="1" ht="12.75">
      <c r="A80" s="598"/>
      <c r="B80" s="32" t="s">
        <v>161</v>
      </c>
      <c r="C80" s="33" t="s">
        <v>821</v>
      </c>
      <c r="D80" s="167">
        <f t="shared" si="11"/>
        <v>134725</v>
      </c>
      <c r="E80" s="167">
        <f>H80</f>
        <v>0</v>
      </c>
      <c r="F80" s="167">
        <f>L80</f>
        <v>134725</v>
      </c>
      <c r="G80" s="95">
        <f>H80+L80</f>
        <v>134725</v>
      </c>
      <c r="H80" s="167">
        <f>K80</f>
        <v>0</v>
      </c>
      <c r="I80" s="95"/>
      <c r="J80" s="95"/>
      <c r="K80" s="95"/>
      <c r="L80" s="167">
        <f>M80+N80+O80+P80</f>
        <v>134725</v>
      </c>
      <c r="M80" s="95"/>
      <c r="N80" s="95"/>
      <c r="O80" s="95"/>
      <c r="P80" s="96">
        <f>'Z 2 '!M148</f>
        <v>134725</v>
      </c>
    </row>
    <row r="81" spans="1:16" s="6" customFormat="1" ht="12.75">
      <c r="A81" s="598"/>
      <c r="B81" s="32" t="s">
        <v>161</v>
      </c>
      <c r="C81" s="33" t="s">
        <v>822</v>
      </c>
      <c r="D81" s="167">
        <f t="shared" si="11"/>
        <v>23775</v>
      </c>
      <c r="E81" s="167">
        <f>H81</f>
        <v>23775</v>
      </c>
      <c r="F81" s="167">
        <f>L81</f>
        <v>0</v>
      </c>
      <c r="G81" s="95">
        <f>H81+L81</f>
        <v>23775</v>
      </c>
      <c r="H81" s="167">
        <f>K81</f>
        <v>23775</v>
      </c>
      <c r="I81" s="95"/>
      <c r="J81" s="95"/>
      <c r="K81" s="95">
        <f>'Z 2 '!M149</f>
        <v>23775</v>
      </c>
      <c r="L81" s="167">
        <f>M81+N81+O81+P81</f>
        <v>0</v>
      </c>
      <c r="M81" s="95"/>
      <c r="N81" s="95"/>
      <c r="O81" s="95"/>
      <c r="P81" s="96"/>
    </row>
    <row r="82" spans="1:16" s="6" customFormat="1" ht="13.5" customHeight="1">
      <c r="A82" s="598" t="s">
        <v>2</v>
      </c>
      <c r="B82" s="605" t="s">
        <v>744</v>
      </c>
      <c r="C82" s="605"/>
      <c r="D82" s="605"/>
      <c r="E82" s="605"/>
      <c r="F82" s="605"/>
      <c r="G82" s="605"/>
      <c r="H82" s="605"/>
      <c r="I82" s="605"/>
      <c r="J82" s="605"/>
      <c r="K82" s="605"/>
      <c r="L82" s="605"/>
      <c r="M82" s="605"/>
      <c r="N82" s="605"/>
      <c r="O82" s="605"/>
      <c r="P82" s="606"/>
    </row>
    <row r="83" spans="1:16" s="6" customFormat="1" ht="12.75">
      <c r="A83" s="598"/>
      <c r="B83" s="607" t="s">
        <v>745</v>
      </c>
      <c r="C83" s="607"/>
      <c r="D83" s="607"/>
      <c r="E83" s="607"/>
      <c r="F83" s="607"/>
      <c r="G83" s="607"/>
      <c r="H83" s="607"/>
      <c r="I83" s="607"/>
      <c r="J83" s="607"/>
      <c r="K83" s="607"/>
      <c r="L83" s="607"/>
      <c r="M83" s="607"/>
      <c r="N83" s="607"/>
      <c r="O83" s="607"/>
      <c r="P83" s="608"/>
    </row>
    <row r="84" spans="1:16" s="6" customFormat="1" ht="12.75">
      <c r="A84" s="598"/>
      <c r="B84" s="607" t="s">
        <v>746</v>
      </c>
      <c r="C84" s="607"/>
      <c r="D84" s="607"/>
      <c r="E84" s="607"/>
      <c r="F84" s="607"/>
      <c r="G84" s="607"/>
      <c r="H84" s="607"/>
      <c r="I84" s="607"/>
      <c r="J84" s="607"/>
      <c r="K84" s="607"/>
      <c r="L84" s="607"/>
      <c r="M84" s="607"/>
      <c r="N84" s="607"/>
      <c r="O84" s="607"/>
      <c r="P84" s="608"/>
    </row>
    <row r="85" spans="1:16" s="6" customFormat="1" ht="12.75">
      <c r="A85" s="598"/>
      <c r="B85" s="609" t="s">
        <v>100</v>
      </c>
      <c r="C85" s="609"/>
      <c r="D85" s="609"/>
      <c r="E85" s="609"/>
      <c r="F85" s="609"/>
      <c r="G85" s="609"/>
      <c r="H85" s="609"/>
      <c r="I85" s="609"/>
      <c r="J85" s="609"/>
      <c r="K85" s="609"/>
      <c r="L85" s="609"/>
      <c r="M85" s="609"/>
      <c r="N85" s="609"/>
      <c r="O85" s="609"/>
      <c r="P85" s="610"/>
    </row>
    <row r="86" spans="1:16" s="6" customFormat="1" ht="12.75">
      <c r="A86" s="598"/>
      <c r="B86" s="277" t="s">
        <v>467</v>
      </c>
      <c r="C86" s="277" t="s">
        <v>13</v>
      </c>
      <c r="D86" s="399">
        <f>D87+D88+D90</f>
        <v>35000</v>
      </c>
      <c r="E86" s="399">
        <f aca="true" t="shared" si="13" ref="E86:P86">E87+E88+E90</f>
        <v>35000</v>
      </c>
      <c r="F86" s="399">
        <f t="shared" si="13"/>
        <v>0</v>
      </c>
      <c r="G86" s="399">
        <f t="shared" si="13"/>
        <v>20179</v>
      </c>
      <c r="H86" s="399">
        <f t="shared" si="13"/>
        <v>20179</v>
      </c>
      <c r="I86" s="399">
        <f t="shared" si="13"/>
        <v>0</v>
      </c>
      <c r="J86" s="399">
        <f t="shared" si="13"/>
        <v>0</v>
      </c>
      <c r="K86" s="399">
        <f t="shared" si="13"/>
        <v>20179</v>
      </c>
      <c r="L86" s="399">
        <f t="shared" si="13"/>
        <v>0</v>
      </c>
      <c r="M86" s="399">
        <f t="shared" si="13"/>
        <v>0</v>
      </c>
      <c r="N86" s="399">
        <f t="shared" si="13"/>
        <v>0</v>
      </c>
      <c r="O86" s="399">
        <f t="shared" si="13"/>
        <v>0</v>
      </c>
      <c r="P86" s="400">
        <f t="shared" si="13"/>
        <v>0</v>
      </c>
    </row>
    <row r="87" spans="1:16" s="6" customFormat="1" ht="12.75">
      <c r="A87" s="598"/>
      <c r="B87" s="408" t="s">
        <v>673</v>
      </c>
      <c r="C87" s="408"/>
      <c r="D87" s="167">
        <f>E87</f>
        <v>976</v>
      </c>
      <c r="E87" s="167">
        <v>976</v>
      </c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9"/>
    </row>
    <row r="88" spans="1:16" s="6" customFormat="1" ht="12.75">
      <c r="A88" s="598"/>
      <c r="B88" s="31" t="s">
        <v>719</v>
      </c>
      <c r="C88" s="34"/>
      <c r="D88" s="107">
        <f>SUM(D89:D89)</f>
        <v>20179</v>
      </c>
      <c r="E88" s="107">
        <f aca="true" t="shared" si="14" ref="E88:P88">SUM(E89:E89)</f>
        <v>20179</v>
      </c>
      <c r="F88" s="107">
        <f t="shared" si="14"/>
        <v>0</v>
      </c>
      <c r="G88" s="107">
        <f t="shared" si="14"/>
        <v>20179</v>
      </c>
      <c r="H88" s="107">
        <f t="shared" si="14"/>
        <v>20179</v>
      </c>
      <c r="I88" s="107">
        <f t="shared" si="14"/>
        <v>0</v>
      </c>
      <c r="J88" s="107">
        <f t="shared" si="14"/>
        <v>0</v>
      </c>
      <c r="K88" s="107">
        <f t="shared" si="14"/>
        <v>20179</v>
      </c>
      <c r="L88" s="107">
        <f t="shared" si="14"/>
        <v>0</v>
      </c>
      <c r="M88" s="107">
        <f t="shared" si="14"/>
        <v>0</v>
      </c>
      <c r="N88" s="107">
        <f t="shared" si="14"/>
        <v>0</v>
      </c>
      <c r="O88" s="107">
        <f t="shared" si="14"/>
        <v>0</v>
      </c>
      <c r="P88" s="108">
        <f t="shared" si="14"/>
        <v>0</v>
      </c>
    </row>
    <row r="89" spans="1:16" s="6" customFormat="1" ht="33.75">
      <c r="A89" s="598"/>
      <c r="B89" s="32" t="s">
        <v>747</v>
      </c>
      <c r="C89" s="33" t="s">
        <v>748</v>
      </c>
      <c r="D89" s="167">
        <f>E89</f>
        <v>20179</v>
      </c>
      <c r="E89" s="167">
        <f>H89</f>
        <v>20179</v>
      </c>
      <c r="F89" s="167"/>
      <c r="G89" s="95">
        <f>H89</f>
        <v>20179</v>
      </c>
      <c r="H89" s="167">
        <f>K89</f>
        <v>20179</v>
      </c>
      <c r="I89" s="95"/>
      <c r="J89" s="95"/>
      <c r="K89" s="95">
        <f>'Z 2 '!M141</f>
        <v>20179</v>
      </c>
      <c r="L89" s="167"/>
      <c r="M89" s="95"/>
      <c r="N89" s="95"/>
      <c r="O89" s="95"/>
      <c r="P89" s="96"/>
    </row>
    <row r="90" spans="1:16" s="6" customFormat="1" ht="12.75">
      <c r="A90" s="598"/>
      <c r="B90" s="404" t="s">
        <v>856</v>
      </c>
      <c r="C90" s="33"/>
      <c r="D90" s="167">
        <f>E90</f>
        <v>13845</v>
      </c>
      <c r="E90" s="167">
        <v>13845</v>
      </c>
      <c r="F90" s="167"/>
      <c r="G90" s="95"/>
      <c r="H90" s="167"/>
      <c r="I90" s="95"/>
      <c r="J90" s="95"/>
      <c r="K90" s="95"/>
      <c r="L90" s="167"/>
      <c r="M90" s="95"/>
      <c r="N90" s="95"/>
      <c r="O90" s="95"/>
      <c r="P90" s="96"/>
    </row>
    <row r="91" spans="1:16" s="6" customFormat="1" ht="16.5" customHeight="1">
      <c r="A91" s="598" t="s">
        <v>852</v>
      </c>
      <c r="B91" s="605" t="s">
        <v>823</v>
      </c>
      <c r="C91" s="605"/>
      <c r="D91" s="605"/>
      <c r="E91" s="605"/>
      <c r="F91" s="605"/>
      <c r="G91" s="605"/>
      <c r="H91" s="605"/>
      <c r="I91" s="605"/>
      <c r="J91" s="605"/>
      <c r="K91" s="605"/>
      <c r="L91" s="605"/>
      <c r="M91" s="605"/>
      <c r="N91" s="605"/>
      <c r="O91" s="605"/>
      <c r="P91" s="606"/>
    </row>
    <row r="92" spans="1:16" s="6" customFormat="1" ht="12.75">
      <c r="A92" s="598"/>
      <c r="B92" s="607" t="s">
        <v>749</v>
      </c>
      <c r="C92" s="607"/>
      <c r="D92" s="607"/>
      <c r="E92" s="607"/>
      <c r="F92" s="607"/>
      <c r="G92" s="607"/>
      <c r="H92" s="607"/>
      <c r="I92" s="607"/>
      <c r="J92" s="607"/>
      <c r="K92" s="607"/>
      <c r="L92" s="607"/>
      <c r="M92" s="607"/>
      <c r="N92" s="607"/>
      <c r="O92" s="607"/>
      <c r="P92" s="608"/>
    </row>
    <row r="93" spans="1:16" s="6" customFormat="1" ht="12.75">
      <c r="A93" s="598"/>
      <c r="B93" s="609" t="s">
        <v>750</v>
      </c>
      <c r="C93" s="609"/>
      <c r="D93" s="609"/>
      <c r="E93" s="609"/>
      <c r="F93" s="609"/>
      <c r="G93" s="609"/>
      <c r="H93" s="609"/>
      <c r="I93" s="609"/>
      <c r="J93" s="609"/>
      <c r="K93" s="609"/>
      <c r="L93" s="609"/>
      <c r="M93" s="609"/>
      <c r="N93" s="609"/>
      <c r="O93" s="609"/>
      <c r="P93" s="610"/>
    </row>
    <row r="94" spans="1:16" s="6" customFormat="1" ht="12.75">
      <c r="A94" s="598"/>
      <c r="B94" s="607" t="s">
        <v>842</v>
      </c>
      <c r="C94" s="607"/>
      <c r="D94" s="607"/>
      <c r="E94" s="607"/>
      <c r="F94" s="607"/>
      <c r="G94" s="607"/>
      <c r="H94" s="607"/>
      <c r="I94" s="607"/>
      <c r="J94" s="607"/>
      <c r="K94" s="607"/>
      <c r="L94" s="607"/>
      <c r="M94" s="607"/>
      <c r="N94" s="607"/>
      <c r="O94" s="607"/>
      <c r="P94" s="608"/>
    </row>
    <row r="95" spans="1:16" s="6" customFormat="1" ht="12.75">
      <c r="A95" s="598"/>
      <c r="B95" s="277" t="s">
        <v>467</v>
      </c>
      <c r="C95" s="277" t="s">
        <v>843</v>
      </c>
      <c r="D95" s="399">
        <f>SUM(D97+D96)</f>
        <v>179587</v>
      </c>
      <c r="E95" s="399">
        <f aca="true" t="shared" si="15" ref="E95:P95">SUM(E97+E96)</f>
        <v>26939</v>
      </c>
      <c r="F95" s="399">
        <f t="shared" si="15"/>
        <v>152648</v>
      </c>
      <c r="G95" s="399">
        <f t="shared" si="15"/>
        <v>27407</v>
      </c>
      <c r="H95" s="399">
        <f t="shared" si="15"/>
        <v>4112</v>
      </c>
      <c r="I95" s="399">
        <f t="shared" si="15"/>
        <v>0</v>
      </c>
      <c r="J95" s="399">
        <f t="shared" si="15"/>
        <v>0</v>
      </c>
      <c r="K95" s="399">
        <f t="shared" si="15"/>
        <v>4112</v>
      </c>
      <c r="L95" s="399">
        <f t="shared" si="15"/>
        <v>23295</v>
      </c>
      <c r="M95" s="399">
        <f t="shared" si="15"/>
        <v>0</v>
      </c>
      <c r="N95" s="399">
        <f t="shared" si="15"/>
        <v>0</v>
      </c>
      <c r="O95" s="399">
        <f t="shared" si="15"/>
        <v>0</v>
      </c>
      <c r="P95" s="400">
        <f t="shared" si="15"/>
        <v>23295</v>
      </c>
    </row>
    <row r="96" spans="1:17" s="6" customFormat="1" ht="12.75">
      <c r="A96" s="598"/>
      <c r="B96" s="410" t="s">
        <v>674</v>
      </c>
      <c r="C96" s="410"/>
      <c r="D96" s="363">
        <f>SUM(E96+F96)</f>
        <v>152180</v>
      </c>
      <c r="E96" s="363">
        <v>22827</v>
      </c>
      <c r="F96" s="363">
        <v>129353</v>
      </c>
      <c r="G96" s="363"/>
      <c r="H96" s="363"/>
      <c r="I96" s="363"/>
      <c r="J96" s="363"/>
      <c r="K96" s="363"/>
      <c r="L96" s="363"/>
      <c r="M96" s="363"/>
      <c r="N96" s="363"/>
      <c r="O96" s="363"/>
      <c r="P96" s="411"/>
      <c r="Q96" s="412"/>
    </row>
    <row r="97" spans="1:16" s="6" customFormat="1" ht="12.75">
      <c r="A97" s="598"/>
      <c r="B97" s="413" t="s">
        <v>719</v>
      </c>
      <c r="C97" s="34"/>
      <c r="D97" s="107">
        <f>SUM(D98:D111)</f>
        <v>27407</v>
      </c>
      <c r="E97" s="107">
        <f aca="true" t="shared" si="16" ref="E97:P97">SUM(E98:E111)</f>
        <v>4112</v>
      </c>
      <c r="F97" s="107">
        <f t="shared" si="16"/>
        <v>23295</v>
      </c>
      <c r="G97" s="107">
        <f t="shared" si="16"/>
        <v>27407</v>
      </c>
      <c r="H97" s="107">
        <f t="shared" si="16"/>
        <v>4112</v>
      </c>
      <c r="I97" s="107">
        <f t="shared" si="16"/>
        <v>0</v>
      </c>
      <c r="J97" s="107">
        <f t="shared" si="16"/>
        <v>0</v>
      </c>
      <c r="K97" s="107">
        <f t="shared" si="16"/>
        <v>4112</v>
      </c>
      <c r="L97" s="107">
        <f t="shared" si="16"/>
        <v>23295</v>
      </c>
      <c r="M97" s="107">
        <f t="shared" si="16"/>
        <v>0</v>
      </c>
      <c r="N97" s="107">
        <f t="shared" si="16"/>
        <v>0</v>
      </c>
      <c r="O97" s="107">
        <f t="shared" si="16"/>
        <v>0</v>
      </c>
      <c r="P97" s="108">
        <f t="shared" si="16"/>
        <v>23295</v>
      </c>
    </row>
    <row r="98" spans="1:16" s="6" customFormat="1" ht="12.75">
      <c r="A98" s="598"/>
      <c r="B98" s="32" t="s">
        <v>135</v>
      </c>
      <c r="C98" s="33" t="s">
        <v>844</v>
      </c>
      <c r="D98" s="167">
        <f>E98+F98</f>
        <v>2129</v>
      </c>
      <c r="E98" s="167">
        <f>H98</f>
        <v>0</v>
      </c>
      <c r="F98" s="167">
        <f>L98</f>
        <v>2129</v>
      </c>
      <c r="G98" s="95">
        <f>H98+L98</f>
        <v>2129</v>
      </c>
      <c r="H98" s="167">
        <f>K98</f>
        <v>0</v>
      </c>
      <c r="I98" s="107"/>
      <c r="J98" s="107"/>
      <c r="K98" s="107"/>
      <c r="L98" s="167">
        <f>P98</f>
        <v>2129</v>
      </c>
      <c r="M98" s="107"/>
      <c r="N98" s="107"/>
      <c r="O98" s="107"/>
      <c r="P98" s="438">
        <v>2129</v>
      </c>
    </row>
    <row r="99" spans="1:16" s="6" customFormat="1" ht="12.75">
      <c r="A99" s="598"/>
      <c r="B99" s="32" t="s">
        <v>135</v>
      </c>
      <c r="C99" s="33" t="s">
        <v>864</v>
      </c>
      <c r="D99" s="167">
        <f>E99+F99</f>
        <v>376</v>
      </c>
      <c r="E99" s="167">
        <f>H99</f>
        <v>376</v>
      </c>
      <c r="F99" s="167">
        <f>L99</f>
        <v>0</v>
      </c>
      <c r="G99" s="95">
        <f>H99+L99</f>
        <v>376</v>
      </c>
      <c r="H99" s="167">
        <f>K99</f>
        <v>376</v>
      </c>
      <c r="I99" s="107"/>
      <c r="J99" s="107"/>
      <c r="K99" s="184">
        <v>376</v>
      </c>
      <c r="L99" s="167">
        <f>P99</f>
        <v>0</v>
      </c>
      <c r="M99" s="107"/>
      <c r="N99" s="107"/>
      <c r="O99" s="107"/>
      <c r="P99" s="108"/>
    </row>
    <row r="100" spans="1:16" s="6" customFormat="1" ht="12.75">
      <c r="A100" s="598"/>
      <c r="B100" s="32" t="s">
        <v>63</v>
      </c>
      <c r="C100" s="33" t="s">
        <v>845</v>
      </c>
      <c r="D100" s="167">
        <f>E100+F100</f>
        <v>343</v>
      </c>
      <c r="E100" s="167">
        <f>H100</f>
        <v>0</v>
      </c>
      <c r="F100" s="167">
        <f>L100</f>
        <v>343</v>
      </c>
      <c r="G100" s="95">
        <f>H100+L100</f>
        <v>343</v>
      </c>
      <c r="H100" s="167">
        <f>K100</f>
        <v>0</v>
      </c>
      <c r="I100" s="107"/>
      <c r="J100" s="107"/>
      <c r="K100" s="107"/>
      <c r="L100" s="167">
        <f>P100</f>
        <v>343</v>
      </c>
      <c r="M100" s="107"/>
      <c r="N100" s="107"/>
      <c r="O100" s="107"/>
      <c r="P100" s="438">
        <v>343</v>
      </c>
    </row>
    <row r="101" spans="1:16" s="6" customFormat="1" ht="12.75">
      <c r="A101" s="598"/>
      <c r="B101" s="32" t="s">
        <v>63</v>
      </c>
      <c r="C101" s="33" t="s">
        <v>865</v>
      </c>
      <c r="D101" s="167">
        <f>E101+F101</f>
        <v>61</v>
      </c>
      <c r="E101" s="167">
        <f>H101</f>
        <v>61</v>
      </c>
      <c r="F101" s="167">
        <f>L101</f>
        <v>0</v>
      </c>
      <c r="G101" s="95">
        <f>H101+L101</f>
        <v>61</v>
      </c>
      <c r="H101" s="167">
        <f>K101</f>
        <v>61</v>
      </c>
      <c r="I101" s="107"/>
      <c r="J101" s="107"/>
      <c r="K101" s="184">
        <v>61</v>
      </c>
      <c r="L101" s="167">
        <f>P101</f>
        <v>0</v>
      </c>
      <c r="M101" s="107"/>
      <c r="N101" s="107"/>
      <c r="O101" s="107"/>
      <c r="P101" s="108"/>
    </row>
    <row r="102" spans="1:16" s="6" customFormat="1" ht="12.75">
      <c r="A102" s="598"/>
      <c r="B102" s="32" t="s">
        <v>346</v>
      </c>
      <c r="C102" s="33" t="s">
        <v>846</v>
      </c>
      <c r="D102" s="167">
        <f aca="true" t="shared" si="17" ref="D102:D111">E102+F102</f>
        <v>14013</v>
      </c>
      <c r="E102" s="167">
        <f aca="true" t="shared" si="18" ref="E102:E111">H102</f>
        <v>0</v>
      </c>
      <c r="F102" s="167">
        <f aca="true" t="shared" si="19" ref="F102:F111">L102</f>
        <v>14013</v>
      </c>
      <c r="G102" s="95">
        <f aca="true" t="shared" si="20" ref="G102:G111">H102+L102</f>
        <v>14013</v>
      </c>
      <c r="H102" s="167">
        <f aca="true" t="shared" si="21" ref="H102:H111">K102</f>
        <v>0</v>
      </c>
      <c r="I102" s="95"/>
      <c r="J102" s="95"/>
      <c r="K102" s="95"/>
      <c r="L102" s="167">
        <f aca="true" t="shared" si="22" ref="L102:L111">P102</f>
        <v>14013</v>
      </c>
      <c r="M102" s="95"/>
      <c r="N102" s="95"/>
      <c r="O102" s="95"/>
      <c r="P102" s="96">
        <v>14013</v>
      </c>
    </row>
    <row r="103" spans="1:16" s="6" customFormat="1" ht="12.75">
      <c r="A103" s="598"/>
      <c r="B103" s="32" t="s">
        <v>346</v>
      </c>
      <c r="C103" s="33" t="s">
        <v>866</v>
      </c>
      <c r="D103" s="167">
        <f t="shared" si="17"/>
        <v>2473</v>
      </c>
      <c r="E103" s="167">
        <f t="shared" si="18"/>
        <v>2473</v>
      </c>
      <c r="F103" s="167">
        <f t="shared" si="19"/>
        <v>0</v>
      </c>
      <c r="G103" s="95">
        <f t="shared" si="20"/>
        <v>2473</v>
      </c>
      <c r="H103" s="167">
        <f t="shared" si="21"/>
        <v>2473</v>
      </c>
      <c r="I103" s="95"/>
      <c r="J103" s="95"/>
      <c r="K103" s="95">
        <v>2473</v>
      </c>
      <c r="L103" s="167">
        <f t="shared" si="22"/>
        <v>0</v>
      </c>
      <c r="M103" s="95"/>
      <c r="N103" s="95"/>
      <c r="O103" s="95"/>
      <c r="P103" s="96"/>
    </row>
    <row r="104" spans="1:16" s="6" customFormat="1" ht="12.75">
      <c r="A104" s="598"/>
      <c r="B104" s="32" t="s">
        <v>65</v>
      </c>
      <c r="C104" s="33" t="s">
        <v>847</v>
      </c>
      <c r="D104" s="167">
        <f t="shared" si="17"/>
        <v>1101</v>
      </c>
      <c r="E104" s="167">
        <f t="shared" si="18"/>
        <v>0</v>
      </c>
      <c r="F104" s="167">
        <f t="shared" si="19"/>
        <v>1101</v>
      </c>
      <c r="G104" s="95">
        <f t="shared" si="20"/>
        <v>1101</v>
      </c>
      <c r="H104" s="167">
        <f t="shared" si="21"/>
        <v>0</v>
      </c>
      <c r="I104" s="95"/>
      <c r="J104" s="95"/>
      <c r="K104" s="95"/>
      <c r="L104" s="167">
        <f t="shared" si="22"/>
        <v>1101</v>
      </c>
      <c r="M104" s="95"/>
      <c r="N104" s="95"/>
      <c r="O104" s="95"/>
      <c r="P104" s="96">
        <v>1101</v>
      </c>
    </row>
    <row r="105" spans="1:16" s="6" customFormat="1" ht="12.75">
      <c r="A105" s="598"/>
      <c r="B105" s="32" t="s">
        <v>65</v>
      </c>
      <c r="C105" s="33" t="s">
        <v>867</v>
      </c>
      <c r="D105" s="167">
        <f t="shared" si="17"/>
        <v>194</v>
      </c>
      <c r="E105" s="167">
        <f t="shared" si="18"/>
        <v>194</v>
      </c>
      <c r="F105" s="167">
        <f t="shared" si="19"/>
        <v>0</v>
      </c>
      <c r="G105" s="95">
        <f t="shared" si="20"/>
        <v>194</v>
      </c>
      <c r="H105" s="167">
        <f t="shared" si="21"/>
        <v>194</v>
      </c>
      <c r="I105" s="95"/>
      <c r="J105" s="95"/>
      <c r="K105" s="95">
        <v>194</v>
      </c>
      <c r="L105" s="167">
        <f t="shared" si="22"/>
        <v>0</v>
      </c>
      <c r="M105" s="95"/>
      <c r="N105" s="95"/>
      <c r="O105" s="95"/>
      <c r="P105" s="96"/>
    </row>
    <row r="106" spans="1:16" s="6" customFormat="1" ht="12.75">
      <c r="A106" s="598"/>
      <c r="B106" s="32" t="s">
        <v>294</v>
      </c>
      <c r="C106" s="33" t="s">
        <v>848</v>
      </c>
      <c r="D106" s="167">
        <f t="shared" si="17"/>
        <v>2824</v>
      </c>
      <c r="E106" s="167">
        <f t="shared" si="18"/>
        <v>0</v>
      </c>
      <c r="F106" s="167">
        <f t="shared" si="19"/>
        <v>2824</v>
      </c>
      <c r="G106" s="95">
        <f t="shared" si="20"/>
        <v>2824</v>
      </c>
      <c r="H106" s="167">
        <f t="shared" si="21"/>
        <v>0</v>
      </c>
      <c r="I106" s="95"/>
      <c r="J106" s="95"/>
      <c r="K106" s="95"/>
      <c r="L106" s="167">
        <f t="shared" si="22"/>
        <v>2824</v>
      </c>
      <c r="M106" s="95"/>
      <c r="N106" s="95"/>
      <c r="O106" s="95"/>
      <c r="P106" s="96">
        <v>2824</v>
      </c>
    </row>
    <row r="107" spans="1:16" s="6" customFormat="1" ht="12.75">
      <c r="A107" s="598"/>
      <c r="B107" s="32" t="s">
        <v>294</v>
      </c>
      <c r="C107" s="33" t="s">
        <v>751</v>
      </c>
      <c r="D107" s="167">
        <f t="shared" si="17"/>
        <v>499</v>
      </c>
      <c r="E107" s="167">
        <f t="shared" si="18"/>
        <v>499</v>
      </c>
      <c r="F107" s="167">
        <f t="shared" si="19"/>
        <v>0</v>
      </c>
      <c r="G107" s="95">
        <f t="shared" si="20"/>
        <v>499</v>
      </c>
      <c r="H107" s="167">
        <f t="shared" si="21"/>
        <v>499</v>
      </c>
      <c r="I107" s="95"/>
      <c r="J107" s="95"/>
      <c r="K107" s="95">
        <v>499</v>
      </c>
      <c r="L107" s="167">
        <f t="shared" si="22"/>
        <v>0</v>
      </c>
      <c r="M107" s="95"/>
      <c r="N107" s="95"/>
      <c r="O107" s="95"/>
      <c r="P107" s="96"/>
    </row>
    <row r="108" spans="1:16" s="6" customFormat="1" ht="12.75">
      <c r="A108" s="598"/>
      <c r="B108" s="32" t="s">
        <v>161</v>
      </c>
      <c r="C108" s="33" t="s">
        <v>849</v>
      </c>
      <c r="D108" s="167">
        <f t="shared" si="17"/>
        <v>2580</v>
      </c>
      <c r="E108" s="167">
        <f t="shared" si="18"/>
        <v>0</v>
      </c>
      <c r="F108" s="167">
        <f t="shared" si="19"/>
        <v>2580</v>
      </c>
      <c r="G108" s="95">
        <f t="shared" si="20"/>
        <v>2580</v>
      </c>
      <c r="H108" s="167">
        <f t="shared" si="21"/>
        <v>0</v>
      </c>
      <c r="I108" s="95"/>
      <c r="J108" s="95"/>
      <c r="K108" s="95"/>
      <c r="L108" s="167">
        <f t="shared" si="22"/>
        <v>2580</v>
      </c>
      <c r="M108" s="95"/>
      <c r="N108" s="95"/>
      <c r="O108" s="95"/>
      <c r="P108" s="96">
        <v>2580</v>
      </c>
    </row>
    <row r="109" spans="1:16" s="6" customFormat="1" ht="12.75">
      <c r="A109" s="598"/>
      <c r="B109" s="32" t="s">
        <v>161</v>
      </c>
      <c r="C109" s="33" t="s">
        <v>868</v>
      </c>
      <c r="D109" s="167">
        <f t="shared" si="17"/>
        <v>455</v>
      </c>
      <c r="E109" s="167">
        <f t="shared" si="18"/>
        <v>455</v>
      </c>
      <c r="F109" s="167">
        <f t="shared" si="19"/>
        <v>0</v>
      </c>
      <c r="G109" s="95">
        <f t="shared" si="20"/>
        <v>455</v>
      </c>
      <c r="H109" s="167">
        <f t="shared" si="21"/>
        <v>455</v>
      </c>
      <c r="I109" s="95"/>
      <c r="J109" s="95"/>
      <c r="K109" s="95">
        <v>455</v>
      </c>
      <c r="L109" s="167">
        <f t="shared" si="22"/>
        <v>0</v>
      </c>
      <c r="M109" s="95"/>
      <c r="N109" s="95"/>
      <c r="O109" s="95"/>
      <c r="P109" s="96"/>
    </row>
    <row r="110" spans="1:16" s="6" customFormat="1" ht="12.75">
      <c r="A110" s="598"/>
      <c r="B110" s="32" t="s">
        <v>306</v>
      </c>
      <c r="C110" s="33" t="s">
        <v>850</v>
      </c>
      <c r="D110" s="167">
        <f t="shared" si="17"/>
        <v>305</v>
      </c>
      <c r="E110" s="167">
        <f t="shared" si="18"/>
        <v>0</v>
      </c>
      <c r="F110" s="167">
        <f t="shared" si="19"/>
        <v>305</v>
      </c>
      <c r="G110" s="95">
        <f t="shared" si="20"/>
        <v>305</v>
      </c>
      <c r="H110" s="167">
        <f t="shared" si="21"/>
        <v>0</v>
      </c>
      <c r="I110" s="95"/>
      <c r="J110" s="95"/>
      <c r="K110" s="95"/>
      <c r="L110" s="167">
        <f t="shared" si="22"/>
        <v>305</v>
      </c>
      <c r="M110" s="95"/>
      <c r="N110" s="95"/>
      <c r="O110" s="95"/>
      <c r="P110" s="96">
        <v>305</v>
      </c>
    </row>
    <row r="111" spans="1:16" s="6" customFormat="1" ht="12.75">
      <c r="A111" s="598"/>
      <c r="B111" s="32" t="s">
        <v>306</v>
      </c>
      <c r="C111" s="33" t="s">
        <v>869</v>
      </c>
      <c r="D111" s="167">
        <f t="shared" si="17"/>
        <v>54</v>
      </c>
      <c r="E111" s="167">
        <f t="shared" si="18"/>
        <v>54</v>
      </c>
      <c r="F111" s="167">
        <f t="shared" si="19"/>
        <v>0</v>
      </c>
      <c r="G111" s="95">
        <f t="shared" si="20"/>
        <v>54</v>
      </c>
      <c r="H111" s="167">
        <f t="shared" si="21"/>
        <v>54</v>
      </c>
      <c r="I111" s="95"/>
      <c r="J111" s="95"/>
      <c r="K111" s="95">
        <v>54</v>
      </c>
      <c r="L111" s="167">
        <f t="shared" si="22"/>
        <v>0</v>
      </c>
      <c r="M111" s="95"/>
      <c r="N111" s="95"/>
      <c r="O111" s="95"/>
      <c r="P111" s="96"/>
    </row>
    <row r="112" spans="1:16" s="6" customFormat="1" ht="14.25" customHeight="1">
      <c r="A112" s="598" t="s">
        <v>860</v>
      </c>
      <c r="B112" s="599" t="s">
        <v>752</v>
      </c>
      <c r="C112" s="599"/>
      <c r="D112" s="599"/>
      <c r="E112" s="599"/>
      <c r="F112" s="599"/>
      <c r="G112" s="599"/>
      <c r="H112" s="599"/>
      <c r="I112" s="599"/>
      <c r="J112" s="599"/>
      <c r="K112" s="599"/>
      <c r="L112" s="599"/>
      <c r="M112" s="599"/>
      <c r="N112" s="599"/>
      <c r="O112" s="599"/>
      <c r="P112" s="600"/>
    </row>
    <row r="113" spans="1:16" s="6" customFormat="1" ht="12.75">
      <c r="A113" s="598"/>
      <c r="B113" s="596" t="s">
        <v>753</v>
      </c>
      <c r="C113" s="596"/>
      <c r="D113" s="596"/>
      <c r="E113" s="596"/>
      <c r="F113" s="596"/>
      <c r="G113" s="596"/>
      <c r="H113" s="596"/>
      <c r="I113" s="596"/>
      <c r="J113" s="596"/>
      <c r="K113" s="596"/>
      <c r="L113" s="596"/>
      <c r="M113" s="596"/>
      <c r="N113" s="596"/>
      <c r="O113" s="596"/>
      <c r="P113" s="597"/>
    </row>
    <row r="114" spans="1:16" s="6" customFormat="1" ht="12.75">
      <c r="A114" s="598"/>
      <c r="B114" s="601" t="s">
        <v>754</v>
      </c>
      <c r="C114" s="601"/>
      <c r="D114" s="601"/>
      <c r="E114" s="601"/>
      <c r="F114" s="601"/>
      <c r="G114" s="601"/>
      <c r="H114" s="601"/>
      <c r="I114" s="601"/>
      <c r="J114" s="601"/>
      <c r="K114" s="601"/>
      <c r="L114" s="601"/>
      <c r="M114" s="601"/>
      <c r="N114" s="601"/>
      <c r="O114" s="601"/>
      <c r="P114" s="602"/>
    </row>
    <row r="115" spans="1:16" s="6" customFormat="1" ht="12.75">
      <c r="A115" s="598"/>
      <c r="B115" s="596" t="s">
        <v>842</v>
      </c>
      <c r="C115" s="596"/>
      <c r="D115" s="596"/>
      <c r="E115" s="596"/>
      <c r="F115" s="596"/>
      <c r="G115" s="596"/>
      <c r="H115" s="596"/>
      <c r="I115" s="596"/>
      <c r="J115" s="596"/>
      <c r="K115" s="596"/>
      <c r="L115" s="596"/>
      <c r="M115" s="596"/>
      <c r="N115" s="596"/>
      <c r="O115" s="596"/>
      <c r="P115" s="597"/>
    </row>
    <row r="116" spans="1:16" s="6" customFormat="1" ht="12.75">
      <c r="A116" s="598"/>
      <c r="B116" s="405" t="s">
        <v>467</v>
      </c>
      <c r="C116" s="277" t="s">
        <v>843</v>
      </c>
      <c r="D116" s="399">
        <f>SUM(D118+D117)</f>
        <v>317032</v>
      </c>
      <c r="E116" s="399">
        <f aca="true" t="shared" si="23" ref="E116:P116">SUM(E118+E117)</f>
        <v>47555</v>
      </c>
      <c r="F116" s="399">
        <f t="shared" si="23"/>
        <v>269477</v>
      </c>
      <c r="G116" s="399">
        <f t="shared" si="23"/>
        <v>187368</v>
      </c>
      <c r="H116" s="399">
        <f t="shared" si="23"/>
        <v>28105</v>
      </c>
      <c r="I116" s="399">
        <f t="shared" si="23"/>
        <v>0</v>
      </c>
      <c r="J116" s="399">
        <f t="shared" si="23"/>
        <v>0</v>
      </c>
      <c r="K116" s="399">
        <f t="shared" si="23"/>
        <v>28105</v>
      </c>
      <c r="L116" s="399">
        <f t="shared" si="23"/>
        <v>159263</v>
      </c>
      <c r="M116" s="399">
        <f t="shared" si="23"/>
        <v>0</v>
      </c>
      <c r="N116" s="399">
        <f t="shared" si="23"/>
        <v>0</v>
      </c>
      <c r="O116" s="399">
        <f t="shared" si="23"/>
        <v>0</v>
      </c>
      <c r="P116" s="400">
        <f t="shared" si="23"/>
        <v>159263</v>
      </c>
    </row>
    <row r="117" spans="1:16" s="6" customFormat="1" ht="12.75">
      <c r="A117" s="598"/>
      <c r="B117" s="410" t="s">
        <v>674</v>
      </c>
      <c r="C117" s="410"/>
      <c r="D117" s="363">
        <f>SUM(E117+F117)</f>
        <v>129664</v>
      </c>
      <c r="E117" s="363">
        <v>19450</v>
      </c>
      <c r="F117" s="363">
        <v>110214</v>
      </c>
      <c r="G117" s="363"/>
      <c r="H117" s="363"/>
      <c r="I117" s="363"/>
      <c r="J117" s="363"/>
      <c r="K117" s="363"/>
      <c r="L117" s="363"/>
      <c r="M117" s="363"/>
      <c r="N117" s="363"/>
      <c r="O117" s="363"/>
      <c r="P117" s="411"/>
    </row>
    <row r="118" spans="1:16" s="6" customFormat="1" ht="12.75">
      <c r="A118" s="598"/>
      <c r="B118" s="31" t="s">
        <v>719</v>
      </c>
      <c r="C118" s="34"/>
      <c r="D118" s="170">
        <f>SUM(E118+F118)</f>
        <v>187368</v>
      </c>
      <c r="E118" s="170">
        <f>H118</f>
        <v>28105</v>
      </c>
      <c r="F118" s="170">
        <f>L118</f>
        <v>159263</v>
      </c>
      <c r="G118" s="107">
        <f>H118+L118</f>
        <v>187368</v>
      </c>
      <c r="H118" s="170">
        <f>K118</f>
        <v>28105</v>
      </c>
      <c r="I118" s="107">
        <v>0</v>
      </c>
      <c r="J118" s="107">
        <v>0</v>
      </c>
      <c r="K118" s="107">
        <f>SUM(K119:K132)</f>
        <v>28105</v>
      </c>
      <c r="L118" s="170">
        <f>SUM(L119:L132)</f>
        <v>159263</v>
      </c>
      <c r="M118" s="107">
        <v>0</v>
      </c>
      <c r="N118" s="107">
        <v>0</v>
      </c>
      <c r="O118" s="107">
        <v>0</v>
      </c>
      <c r="P118" s="108">
        <f>SUM(P119:P132)</f>
        <v>159263</v>
      </c>
    </row>
    <row r="119" spans="1:16" s="6" customFormat="1" ht="12.75">
      <c r="A119" s="598"/>
      <c r="B119" s="32" t="s">
        <v>135</v>
      </c>
      <c r="C119" s="33" t="s">
        <v>844</v>
      </c>
      <c r="D119" s="167">
        <f>E119+F119</f>
        <v>11711</v>
      </c>
      <c r="E119" s="167">
        <f>H119</f>
        <v>0</v>
      </c>
      <c r="F119" s="167">
        <f>L119</f>
        <v>11711</v>
      </c>
      <c r="G119" s="95">
        <f>H119+L119</f>
        <v>11711</v>
      </c>
      <c r="H119" s="167">
        <f>SUM(K119)</f>
        <v>0</v>
      </c>
      <c r="I119" s="95"/>
      <c r="J119" s="95"/>
      <c r="K119" s="95">
        <v>0</v>
      </c>
      <c r="L119" s="167">
        <f>SUM(P119)</f>
        <v>11711</v>
      </c>
      <c r="M119" s="95"/>
      <c r="N119" s="95"/>
      <c r="O119" s="95"/>
      <c r="P119" s="96">
        <v>11711</v>
      </c>
    </row>
    <row r="120" spans="1:16" s="6" customFormat="1" ht="12.75">
      <c r="A120" s="598"/>
      <c r="B120" s="32" t="s">
        <v>135</v>
      </c>
      <c r="C120" s="33" t="s">
        <v>864</v>
      </c>
      <c r="D120" s="167">
        <f aca="true" t="shared" si="24" ref="D120:D132">E120+F120</f>
        <v>2067</v>
      </c>
      <c r="E120" s="167">
        <f aca="true" t="shared" si="25" ref="E120:E132">H120</f>
        <v>2067</v>
      </c>
      <c r="F120" s="167">
        <f aca="true" t="shared" si="26" ref="F120:F132">L120</f>
        <v>0</v>
      </c>
      <c r="G120" s="95">
        <f aca="true" t="shared" si="27" ref="G120:G132">H120+L120</f>
        <v>2067</v>
      </c>
      <c r="H120" s="167">
        <f aca="true" t="shared" si="28" ref="H120:H132">SUM(K120)</f>
        <v>2067</v>
      </c>
      <c r="I120" s="95"/>
      <c r="J120" s="95"/>
      <c r="K120" s="95">
        <v>2067</v>
      </c>
      <c r="L120" s="167">
        <f aca="true" t="shared" si="29" ref="L120:L132">SUM(P120)</f>
        <v>0</v>
      </c>
      <c r="M120" s="95"/>
      <c r="N120" s="95"/>
      <c r="O120" s="95"/>
      <c r="P120" s="96">
        <v>0</v>
      </c>
    </row>
    <row r="121" spans="1:16" s="6" customFormat="1" ht="12.75">
      <c r="A121" s="598"/>
      <c r="B121" s="32" t="s">
        <v>63</v>
      </c>
      <c r="C121" s="33" t="s">
        <v>845</v>
      </c>
      <c r="D121" s="167">
        <f t="shared" si="24"/>
        <v>1889</v>
      </c>
      <c r="E121" s="167">
        <f t="shared" si="25"/>
        <v>0</v>
      </c>
      <c r="F121" s="167">
        <f t="shared" si="26"/>
        <v>1889</v>
      </c>
      <c r="G121" s="95">
        <f t="shared" si="27"/>
        <v>1889</v>
      </c>
      <c r="H121" s="167">
        <f t="shared" si="28"/>
        <v>0</v>
      </c>
      <c r="I121" s="95"/>
      <c r="J121" s="95"/>
      <c r="K121" s="95">
        <v>0</v>
      </c>
      <c r="L121" s="167">
        <f t="shared" si="29"/>
        <v>1889</v>
      </c>
      <c r="M121" s="95"/>
      <c r="N121" s="95"/>
      <c r="O121" s="95"/>
      <c r="P121" s="96">
        <v>1889</v>
      </c>
    </row>
    <row r="122" spans="1:16" s="6" customFormat="1" ht="12.75">
      <c r="A122" s="598"/>
      <c r="B122" s="32" t="s">
        <v>63</v>
      </c>
      <c r="C122" s="33" t="s">
        <v>865</v>
      </c>
      <c r="D122" s="167">
        <f t="shared" si="24"/>
        <v>333</v>
      </c>
      <c r="E122" s="167">
        <f t="shared" si="25"/>
        <v>333</v>
      </c>
      <c r="F122" s="167">
        <f t="shared" si="26"/>
        <v>0</v>
      </c>
      <c r="G122" s="95">
        <f t="shared" si="27"/>
        <v>333</v>
      </c>
      <c r="H122" s="167">
        <f t="shared" si="28"/>
        <v>333</v>
      </c>
      <c r="I122" s="95"/>
      <c r="J122" s="95"/>
      <c r="K122" s="95">
        <v>333</v>
      </c>
      <c r="L122" s="167">
        <f t="shared" si="29"/>
        <v>0</v>
      </c>
      <c r="M122" s="95"/>
      <c r="N122" s="95"/>
      <c r="O122" s="95"/>
      <c r="P122" s="96">
        <v>0</v>
      </c>
    </row>
    <row r="123" spans="1:16" s="6" customFormat="1" ht="12.75">
      <c r="A123" s="598"/>
      <c r="B123" s="32" t="s">
        <v>346</v>
      </c>
      <c r="C123" s="33" t="s">
        <v>846</v>
      </c>
      <c r="D123" s="167">
        <f t="shared" si="24"/>
        <v>77095</v>
      </c>
      <c r="E123" s="167">
        <f t="shared" si="25"/>
        <v>0</v>
      </c>
      <c r="F123" s="167">
        <f t="shared" si="26"/>
        <v>77095</v>
      </c>
      <c r="G123" s="95">
        <f t="shared" si="27"/>
        <v>77095</v>
      </c>
      <c r="H123" s="167">
        <f t="shared" si="28"/>
        <v>0</v>
      </c>
      <c r="I123" s="95"/>
      <c r="J123" s="95"/>
      <c r="K123" s="95">
        <v>0</v>
      </c>
      <c r="L123" s="167">
        <f t="shared" si="29"/>
        <v>77095</v>
      </c>
      <c r="M123" s="95"/>
      <c r="N123" s="95"/>
      <c r="O123" s="95"/>
      <c r="P123" s="96">
        <v>77095</v>
      </c>
    </row>
    <row r="124" spans="1:16" s="6" customFormat="1" ht="12.75">
      <c r="A124" s="598"/>
      <c r="B124" s="32" t="s">
        <v>346</v>
      </c>
      <c r="C124" s="33" t="s">
        <v>866</v>
      </c>
      <c r="D124" s="167">
        <f t="shared" si="24"/>
        <v>13605</v>
      </c>
      <c r="E124" s="167">
        <f t="shared" si="25"/>
        <v>13605</v>
      </c>
      <c r="F124" s="167">
        <f t="shared" si="26"/>
        <v>0</v>
      </c>
      <c r="G124" s="95">
        <f t="shared" si="27"/>
        <v>13605</v>
      </c>
      <c r="H124" s="167">
        <f t="shared" si="28"/>
        <v>13605</v>
      </c>
      <c r="I124" s="95"/>
      <c r="J124" s="95"/>
      <c r="K124" s="95">
        <v>13605</v>
      </c>
      <c r="L124" s="167">
        <f t="shared" si="29"/>
        <v>0</v>
      </c>
      <c r="M124" s="95"/>
      <c r="N124" s="95"/>
      <c r="O124" s="95"/>
      <c r="P124" s="96">
        <v>0</v>
      </c>
    </row>
    <row r="125" spans="1:16" s="6" customFormat="1" ht="12.75">
      <c r="A125" s="598"/>
      <c r="B125" s="32" t="s">
        <v>65</v>
      </c>
      <c r="C125" s="33" t="s">
        <v>847</v>
      </c>
      <c r="D125" s="167">
        <f t="shared" si="24"/>
        <v>6645</v>
      </c>
      <c r="E125" s="167">
        <f t="shared" si="25"/>
        <v>0</v>
      </c>
      <c r="F125" s="167">
        <f t="shared" si="26"/>
        <v>6645</v>
      </c>
      <c r="G125" s="95">
        <f t="shared" si="27"/>
        <v>6645</v>
      </c>
      <c r="H125" s="167">
        <f t="shared" si="28"/>
        <v>0</v>
      </c>
      <c r="I125" s="95"/>
      <c r="J125" s="95"/>
      <c r="K125" s="95">
        <v>0</v>
      </c>
      <c r="L125" s="167">
        <f t="shared" si="29"/>
        <v>6645</v>
      </c>
      <c r="M125" s="95"/>
      <c r="N125" s="95"/>
      <c r="O125" s="95"/>
      <c r="P125" s="96">
        <v>6645</v>
      </c>
    </row>
    <row r="126" spans="1:16" s="6" customFormat="1" ht="12.75">
      <c r="A126" s="598"/>
      <c r="B126" s="32" t="s">
        <v>65</v>
      </c>
      <c r="C126" s="33" t="s">
        <v>867</v>
      </c>
      <c r="D126" s="167">
        <f t="shared" si="24"/>
        <v>1173</v>
      </c>
      <c r="E126" s="167">
        <f t="shared" si="25"/>
        <v>1173</v>
      </c>
      <c r="F126" s="167">
        <f t="shared" si="26"/>
        <v>0</v>
      </c>
      <c r="G126" s="95">
        <f t="shared" si="27"/>
        <v>1173</v>
      </c>
      <c r="H126" s="167">
        <f t="shared" si="28"/>
        <v>1173</v>
      </c>
      <c r="I126" s="95"/>
      <c r="J126" s="95"/>
      <c r="K126" s="95">
        <v>1173</v>
      </c>
      <c r="L126" s="167">
        <f t="shared" si="29"/>
        <v>0</v>
      </c>
      <c r="M126" s="95"/>
      <c r="N126" s="95"/>
      <c r="O126" s="95"/>
      <c r="P126" s="96">
        <v>0</v>
      </c>
    </row>
    <row r="127" spans="1:16" s="6" customFormat="1" ht="12.75">
      <c r="A127" s="598"/>
      <c r="B127" s="32" t="s">
        <v>161</v>
      </c>
      <c r="C127" s="33" t="s">
        <v>849</v>
      </c>
      <c r="D127" s="167">
        <f t="shared" si="24"/>
        <v>55327</v>
      </c>
      <c r="E127" s="167">
        <f t="shared" si="25"/>
        <v>0</v>
      </c>
      <c r="F127" s="167">
        <f t="shared" si="26"/>
        <v>55327</v>
      </c>
      <c r="G127" s="95">
        <f t="shared" si="27"/>
        <v>55327</v>
      </c>
      <c r="H127" s="167">
        <f t="shared" si="28"/>
        <v>0</v>
      </c>
      <c r="I127" s="95"/>
      <c r="J127" s="95"/>
      <c r="K127" s="95">
        <v>0</v>
      </c>
      <c r="L127" s="167">
        <f t="shared" si="29"/>
        <v>55327</v>
      </c>
      <c r="M127" s="95"/>
      <c r="N127" s="95"/>
      <c r="O127" s="95"/>
      <c r="P127" s="96">
        <v>55327</v>
      </c>
    </row>
    <row r="128" spans="1:16" s="6" customFormat="1" ht="12.75">
      <c r="A128" s="598"/>
      <c r="B128" s="32" t="s">
        <v>161</v>
      </c>
      <c r="C128" s="33" t="s">
        <v>868</v>
      </c>
      <c r="D128" s="167">
        <f t="shared" si="24"/>
        <v>9763</v>
      </c>
      <c r="E128" s="167">
        <f t="shared" si="25"/>
        <v>9763</v>
      </c>
      <c r="F128" s="167">
        <f t="shared" si="26"/>
        <v>0</v>
      </c>
      <c r="G128" s="95">
        <f t="shared" si="27"/>
        <v>9763</v>
      </c>
      <c r="H128" s="167">
        <f t="shared" si="28"/>
        <v>9763</v>
      </c>
      <c r="I128" s="95"/>
      <c r="J128" s="95"/>
      <c r="K128" s="95">
        <v>9763</v>
      </c>
      <c r="L128" s="167">
        <f t="shared" si="29"/>
        <v>0</v>
      </c>
      <c r="M128" s="95"/>
      <c r="N128" s="95"/>
      <c r="O128" s="95"/>
      <c r="P128" s="96">
        <v>0</v>
      </c>
    </row>
    <row r="129" spans="1:16" s="6" customFormat="1" ht="12.75">
      <c r="A129" s="598"/>
      <c r="B129" s="32" t="s">
        <v>306</v>
      </c>
      <c r="C129" s="33" t="s">
        <v>850</v>
      </c>
      <c r="D129" s="167">
        <f t="shared" si="24"/>
        <v>1156</v>
      </c>
      <c r="E129" s="167">
        <f t="shared" si="25"/>
        <v>0</v>
      </c>
      <c r="F129" s="167">
        <f t="shared" si="26"/>
        <v>1156</v>
      </c>
      <c r="G129" s="95">
        <f t="shared" si="27"/>
        <v>1156</v>
      </c>
      <c r="H129" s="167">
        <f t="shared" si="28"/>
        <v>0</v>
      </c>
      <c r="I129" s="95"/>
      <c r="J129" s="95"/>
      <c r="K129" s="95">
        <v>0</v>
      </c>
      <c r="L129" s="167">
        <f t="shared" si="29"/>
        <v>1156</v>
      </c>
      <c r="M129" s="95"/>
      <c r="N129" s="95"/>
      <c r="O129" s="95"/>
      <c r="P129" s="96">
        <v>1156</v>
      </c>
    </row>
    <row r="130" spans="1:16" s="6" customFormat="1" ht="12.75">
      <c r="A130" s="598"/>
      <c r="B130" s="32" t="s">
        <v>306</v>
      </c>
      <c r="C130" s="33" t="s">
        <v>869</v>
      </c>
      <c r="D130" s="167">
        <f t="shared" si="24"/>
        <v>204</v>
      </c>
      <c r="E130" s="167">
        <f t="shared" si="25"/>
        <v>204</v>
      </c>
      <c r="F130" s="167">
        <f t="shared" si="26"/>
        <v>0</v>
      </c>
      <c r="G130" s="95">
        <f t="shared" si="27"/>
        <v>204</v>
      </c>
      <c r="H130" s="167">
        <f t="shared" si="28"/>
        <v>204</v>
      </c>
      <c r="I130" s="95"/>
      <c r="J130" s="95"/>
      <c r="K130" s="95">
        <v>204</v>
      </c>
      <c r="L130" s="167">
        <f t="shared" si="29"/>
        <v>0</v>
      </c>
      <c r="M130" s="95"/>
      <c r="N130" s="95"/>
      <c r="O130" s="95"/>
      <c r="P130" s="96">
        <v>0</v>
      </c>
    </row>
    <row r="131" spans="1:16" s="6" customFormat="1" ht="12.75">
      <c r="A131" s="598"/>
      <c r="B131" s="32" t="s">
        <v>17</v>
      </c>
      <c r="C131" s="33" t="s">
        <v>851</v>
      </c>
      <c r="D131" s="167">
        <f t="shared" si="24"/>
        <v>5440</v>
      </c>
      <c r="E131" s="167">
        <f t="shared" si="25"/>
        <v>0</v>
      </c>
      <c r="F131" s="167">
        <f t="shared" si="26"/>
        <v>5440</v>
      </c>
      <c r="G131" s="95">
        <f t="shared" si="27"/>
        <v>5440</v>
      </c>
      <c r="H131" s="167">
        <f t="shared" si="28"/>
        <v>0</v>
      </c>
      <c r="I131" s="95"/>
      <c r="J131" s="95"/>
      <c r="K131" s="95">
        <v>0</v>
      </c>
      <c r="L131" s="167">
        <f t="shared" si="29"/>
        <v>5440</v>
      </c>
      <c r="M131" s="95"/>
      <c r="N131" s="95"/>
      <c r="O131" s="95"/>
      <c r="P131" s="96">
        <v>5440</v>
      </c>
    </row>
    <row r="132" spans="1:16" s="6" customFormat="1" ht="12.75">
      <c r="A132" s="598"/>
      <c r="B132" s="32" t="s">
        <v>17</v>
      </c>
      <c r="C132" s="33" t="s">
        <v>903</v>
      </c>
      <c r="D132" s="167">
        <f t="shared" si="24"/>
        <v>960</v>
      </c>
      <c r="E132" s="167">
        <f t="shared" si="25"/>
        <v>960</v>
      </c>
      <c r="F132" s="167">
        <f t="shared" si="26"/>
        <v>0</v>
      </c>
      <c r="G132" s="95">
        <f t="shared" si="27"/>
        <v>960</v>
      </c>
      <c r="H132" s="167">
        <f t="shared" si="28"/>
        <v>960</v>
      </c>
      <c r="I132" s="95"/>
      <c r="J132" s="95"/>
      <c r="K132" s="95">
        <v>960</v>
      </c>
      <c r="L132" s="167">
        <f t="shared" si="29"/>
        <v>0</v>
      </c>
      <c r="M132" s="95"/>
      <c r="N132" s="95"/>
      <c r="O132" s="95"/>
      <c r="P132" s="96">
        <v>0</v>
      </c>
    </row>
    <row r="133" spans="1:16" s="6" customFormat="1" ht="15.75" customHeight="1">
      <c r="A133" s="598" t="s">
        <v>897</v>
      </c>
      <c r="B133" s="599" t="s">
        <v>752</v>
      </c>
      <c r="C133" s="599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600"/>
    </row>
    <row r="134" spans="1:16" s="6" customFormat="1" ht="12.75">
      <c r="A134" s="598"/>
      <c r="B134" s="596" t="s">
        <v>755</v>
      </c>
      <c r="C134" s="596"/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7"/>
    </row>
    <row r="135" spans="1:16" s="6" customFormat="1" ht="12.75">
      <c r="A135" s="598"/>
      <c r="B135" s="596" t="s">
        <v>756</v>
      </c>
      <c r="C135" s="596"/>
      <c r="D135" s="596"/>
      <c r="E135" s="596"/>
      <c r="F135" s="596"/>
      <c r="G135" s="596"/>
      <c r="H135" s="596"/>
      <c r="I135" s="596"/>
      <c r="J135" s="596"/>
      <c r="K135" s="596"/>
      <c r="L135" s="596"/>
      <c r="M135" s="596"/>
      <c r="N135" s="596"/>
      <c r="O135" s="596"/>
      <c r="P135" s="597"/>
    </row>
    <row r="136" spans="1:16" s="6" customFormat="1" ht="12.75">
      <c r="A136" s="598"/>
      <c r="B136" s="601" t="s">
        <v>757</v>
      </c>
      <c r="C136" s="601"/>
      <c r="D136" s="601"/>
      <c r="E136" s="601"/>
      <c r="F136" s="601"/>
      <c r="G136" s="601"/>
      <c r="H136" s="601"/>
      <c r="I136" s="601"/>
      <c r="J136" s="601"/>
      <c r="K136" s="601"/>
      <c r="L136" s="601"/>
      <c r="M136" s="601"/>
      <c r="N136" s="601"/>
      <c r="O136" s="601"/>
      <c r="P136" s="602"/>
    </row>
    <row r="137" spans="1:16" s="6" customFormat="1" ht="12.75">
      <c r="A137" s="598"/>
      <c r="B137" s="596" t="s">
        <v>842</v>
      </c>
      <c r="C137" s="596"/>
      <c r="D137" s="596"/>
      <c r="E137" s="596"/>
      <c r="F137" s="596"/>
      <c r="G137" s="596"/>
      <c r="H137" s="596"/>
      <c r="I137" s="596"/>
      <c r="J137" s="596"/>
      <c r="K137" s="596"/>
      <c r="L137" s="596"/>
      <c r="M137" s="596"/>
      <c r="N137" s="596"/>
      <c r="O137" s="596"/>
      <c r="P137" s="597"/>
    </row>
    <row r="138" spans="1:16" s="6" customFormat="1" ht="12.75">
      <c r="A138" s="598"/>
      <c r="B138" s="405" t="s">
        <v>467</v>
      </c>
      <c r="C138" s="277" t="s">
        <v>843</v>
      </c>
      <c r="D138" s="399">
        <f>D140+D139+D157</f>
        <v>321805</v>
      </c>
      <c r="E138" s="399">
        <f aca="true" t="shared" si="30" ref="E138:P138">E140+E139+E157</f>
        <v>48270</v>
      </c>
      <c r="F138" s="399">
        <f t="shared" si="30"/>
        <v>273535</v>
      </c>
      <c r="G138" s="399">
        <f t="shared" si="30"/>
        <v>145034</v>
      </c>
      <c r="H138" s="399">
        <f t="shared" si="30"/>
        <v>21755</v>
      </c>
      <c r="I138" s="399">
        <f t="shared" si="30"/>
        <v>0</v>
      </c>
      <c r="J138" s="399">
        <f t="shared" si="30"/>
        <v>0</v>
      </c>
      <c r="K138" s="399">
        <f t="shared" si="30"/>
        <v>21755</v>
      </c>
      <c r="L138" s="399">
        <f t="shared" si="30"/>
        <v>123279</v>
      </c>
      <c r="M138" s="399">
        <f t="shared" si="30"/>
        <v>0</v>
      </c>
      <c r="N138" s="399">
        <f t="shared" si="30"/>
        <v>0</v>
      </c>
      <c r="O138" s="399">
        <f t="shared" si="30"/>
        <v>0</v>
      </c>
      <c r="P138" s="400">
        <f t="shared" si="30"/>
        <v>123279</v>
      </c>
    </row>
    <row r="139" spans="1:16" s="412" customFormat="1" ht="12.75">
      <c r="A139" s="598"/>
      <c r="B139" s="410" t="s">
        <v>674</v>
      </c>
      <c r="C139" s="410"/>
      <c r="D139" s="363">
        <f>E139+F139</f>
        <v>87229</v>
      </c>
      <c r="E139" s="363">
        <v>13084</v>
      </c>
      <c r="F139" s="363">
        <v>74145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411"/>
    </row>
    <row r="140" spans="1:16" s="6" customFormat="1" ht="12.75">
      <c r="A140" s="598"/>
      <c r="B140" s="31" t="s">
        <v>719</v>
      </c>
      <c r="C140" s="34"/>
      <c r="D140" s="170">
        <f>E140+F140</f>
        <v>145034</v>
      </c>
      <c r="E140" s="170">
        <f>H140</f>
        <v>21755</v>
      </c>
      <c r="F140" s="170">
        <f>L140</f>
        <v>123279</v>
      </c>
      <c r="G140" s="107">
        <f>H140+L140</f>
        <v>145034</v>
      </c>
      <c r="H140" s="170">
        <f>K140</f>
        <v>21755</v>
      </c>
      <c r="I140" s="107">
        <v>0</v>
      </c>
      <c r="J140" s="107">
        <v>0</v>
      </c>
      <c r="K140" s="107">
        <f>SUM(K141:K156)</f>
        <v>21755</v>
      </c>
      <c r="L140" s="170">
        <f>P140</f>
        <v>123279</v>
      </c>
      <c r="M140" s="107">
        <v>0</v>
      </c>
      <c r="N140" s="107">
        <v>0</v>
      </c>
      <c r="O140" s="107">
        <v>0</v>
      </c>
      <c r="P140" s="108">
        <f>SUM(P141:P156)</f>
        <v>123279</v>
      </c>
    </row>
    <row r="141" spans="1:16" s="6" customFormat="1" ht="12.75">
      <c r="A141" s="598"/>
      <c r="B141" s="32" t="s">
        <v>135</v>
      </c>
      <c r="C141" s="33" t="s">
        <v>844</v>
      </c>
      <c r="D141" s="167">
        <f>E141+F141</f>
        <v>7770</v>
      </c>
      <c r="E141" s="167">
        <f>H141</f>
        <v>0</v>
      </c>
      <c r="F141" s="167">
        <f>L141</f>
        <v>7770</v>
      </c>
      <c r="G141" s="95">
        <f>H141+L141</f>
        <v>7770</v>
      </c>
      <c r="H141" s="167">
        <f>K141</f>
        <v>0</v>
      </c>
      <c r="I141" s="95"/>
      <c r="J141" s="95"/>
      <c r="K141" s="95">
        <v>0</v>
      </c>
      <c r="L141" s="167">
        <f>P141</f>
        <v>7770</v>
      </c>
      <c r="M141" s="95"/>
      <c r="N141" s="95"/>
      <c r="O141" s="95"/>
      <c r="P141" s="96">
        <v>7770</v>
      </c>
    </row>
    <row r="142" spans="1:16" s="6" customFormat="1" ht="12.75">
      <c r="A142" s="598"/>
      <c r="B142" s="32" t="s">
        <v>135</v>
      </c>
      <c r="C142" s="33" t="s">
        <v>864</v>
      </c>
      <c r="D142" s="167">
        <f aca="true" t="shared" si="31" ref="D142:D156">E142+F142</f>
        <v>1371</v>
      </c>
      <c r="E142" s="167">
        <f aca="true" t="shared" si="32" ref="E142:E156">H142</f>
        <v>1371</v>
      </c>
      <c r="F142" s="167">
        <f aca="true" t="shared" si="33" ref="F142:F156">L142</f>
        <v>0</v>
      </c>
      <c r="G142" s="95">
        <f aca="true" t="shared" si="34" ref="G142:G156">H142+L142</f>
        <v>1371</v>
      </c>
      <c r="H142" s="167">
        <f aca="true" t="shared" si="35" ref="H142:H156">K142</f>
        <v>1371</v>
      </c>
      <c r="I142" s="95"/>
      <c r="J142" s="95"/>
      <c r="K142" s="95">
        <v>1371</v>
      </c>
      <c r="L142" s="167">
        <f aca="true" t="shared" si="36" ref="L142:L156">P142</f>
        <v>0</v>
      </c>
      <c r="M142" s="95"/>
      <c r="N142" s="95"/>
      <c r="O142" s="95"/>
      <c r="P142" s="96">
        <v>0</v>
      </c>
    </row>
    <row r="143" spans="1:16" s="6" customFormat="1" ht="12.75">
      <c r="A143" s="598"/>
      <c r="B143" s="32" t="s">
        <v>63</v>
      </c>
      <c r="C143" s="33" t="s">
        <v>845</v>
      </c>
      <c r="D143" s="167">
        <f t="shared" si="31"/>
        <v>1261</v>
      </c>
      <c r="E143" s="167">
        <f t="shared" si="32"/>
        <v>0</v>
      </c>
      <c r="F143" s="167">
        <f t="shared" si="33"/>
        <v>1261</v>
      </c>
      <c r="G143" s="95">
        <f t="shared" si="34"/>
        <v>1261</v>
      </c>
      <c r="H143" s="167">
        <f t="shared" si="35"/>
        <v>0</v>
      </c>
      <c r="I143" s="95"/>
      <c r="J143" s="95"/>
      <c r="K143" s="95">
        <v>0</v>
      </c>
      <c r="L143" s="167">
        <f t="shared" si="36"/>
        <v>1261</v>
      </c>
      <c r="M143" s="95"/>
      <c r="N143" s="95"/>
      <c r="O143" s="95"/>
      <c r="P143" s="96">
        <v>1261</v>
      </c>
    </row>
    <row r="144" spans="1:16" s="6" customFormat="1" ht="12.75">
      <c r="A144" s="598"/>
      <c r="B144" s="32" t="s">
        <v>63</v>
      </c>
      <c r="C144" s="33" t="s">
        <v>865</v>
      </c>
      <c r="D144" s="167">
        <f t="shared" si="31"/>
        <v>223</v>
      </c>
      <c r="E144" s="167">
        <f t="shared" si="32"/>
        <v>223</v>
      </c>
      <c r="F144" s="167">
        <f t="shared" si="33"/>
        <v>0</v>
      </c>
      <c r="G144" s="95">
        <f t="shared" si="34"/>
        <v>223</v>
      </c>
      <c r="H144" s="167">
        <f t="shared" si="35"/>
        <v>223</v>
      </c>
      <c r="I144" s="95"/>
      <c r="J144" s="95"/>
      <c r="K144" s="95">
        <v>223</v>
      </c>
      <c r="L144" s="167">
        <f t="shared" si="36"/>
        <v>0</v>
      </c>
      <c r="M144" s="95"/>
      <c r="N144" s="95"/>
      <c r="O144" s="95"/>
      <c r="P144" s="96">
        <v>0</v>
      </c>
    </row>
    <row r="145" spans="1:16" s="6" customFormat="1" ht="12.75">
      <c r="A145" s="598"/>
      <c r="B145" s="32" t="s">
        <v>346</v>
      </c>
      <c r="C145" s="33" t="s">
        <v>846</v>
      </c>
      <c r="D145" s="167">
        <f t="shared" si="31"/>
        <v>89875</v>
      </c>
      <c r="E145" s="167">
        <f t="shared" si="32"/>
        <v>0</v>
      </c>
      <c r="F145" s="167">
        <f t="shared" si="33"/>
        <v>89875</v>
      </c>
      <c r="G145" s="95">
        <f t="shared" si="34"/>
        <v>89875</v>
      </c>
      <c r="H145" s="167">
        <f t="shared" si="35"/>
        <v>0</v>
      </c>
      <c r="I145" s="95"/>
      <c r="J145" s="95"/>
      <c r="K145" s="95">
        <v>0</v>
      </c>
      <c r="L145" s="167">
        <f t="shared" si="36"/>
        <v>89875</v>
      </c>
      <c r="M145" s="95"/>
      <c r="N145" s="95"/>
      <c r="O145" s="95"/>
      <c r="P145" s="96">
        <v>89875</v>
      </c>
    </row>
    <row r="146" spans="1:16" s="6" customFormat="1" ht="12.75">
      <c r="A146" s="598"/>
      <c r="B146" s="32" t="s">
        <v>346</v>
      </c>
      <c r="C146" s="33" t="s">
        <v>866</v>
      </c>
      <c r="D146" s="167">
        <f t="shared" si="31"/>
        <v>15860</v>
      </c>
      <c r="E146" s="167">
        <f t="shared" si="32"/>
        <v>15860</v>
      </c>
      <c r="F146" s="167">
        <f t="shared" si="33"/>
        <v>0</v>
      </c>
      <c r="G146" s="95">
        <f t="shared" si="34"/>
        <v>15860</v>
      </c>
      <c r="H146" s="167">
        <f t="shared" si="35"/>
        <v>15860</v>
      </c>
      <c r="I146" s="95"/>
      <c r="J146" s="95"/>
      <c r="K146" s="95">
        <v>15860</v>
      </c>
      <c r="L146" s="167">
        <f t="shared" si="36"/>
        <v>0</v>
      </c>
      <c r="M146" s="95"/>
      <c r="N146" s="95"/>
      <c r="O146" s="95"/>
      <c r="P146" s="96">
        <v>0</v>
      </c>
    </row>
    <row r="147" spans="1:16" s="6" customFormat="1" ht="12.75">
      <c r="A147" s="598"/>
      <c r="B147" s="32" t="s">
        <v>65</v>
      </c>
      <c r="C147" s="33" t="s">
        <v>847</v>
      </c>
      <c r="D147" s="167">
        <f t="shared" si="31"/>
        <v>10914</v>
      </c>
      <c r="E147" s="167">
        <f t="shared" si="32"/>
        <v>0</v>
      </c>
      <c r="F147" s="167">
        <f t="shared" si="33"/>
        <v>10914</v>
      </c>
      <c r="G147" s="95">
        <f t="shared" si="34"/>
        <v>10914</v>
      </c>
      <c r="H147" s="167">
        <f t="shared" si="35"/>
        <v>0</v>
      </c>
      <c r="I147" s="95"/>
      <c r="J147" s="95"/>
      <c r="K147" s="95">
        <v>0</v>
      </c>
      <c r="L147" s="167">
        <f t="shared" si="36"/>
        <v>10914</v>
      </c>
      <c r="M147" s="95"/>
      <c r="N147" s="95"/>
      <c r="O147" s="95"/>
      <c r="P147" s="96">
        <v>10914</v>
      </c>
    </row>
    <row r="148" spans="1:16" s="6" customFormat="1" ht="12.75">
      <c r="A148" s="598"/>
      <c r="B148" s="32" t="s">
        <v>65</v>
      </c>
      <c r="C148" s="33" t="s">
        <v>867</v>
      </c>
      <c r="D148" s="167">
        <f t="shared" si="31"/>
        <v>1926</v>
      </c>
      <c r="E148" s="167">
        <f t="shared" si="32"/>
        <v>1926</v>
      </c>
      <c r="F148" s="167">
        <f t="shared" si="33"/>
        <v>0</v>
      </c>
      <c r="G148" s="95">
        <f t="shared" si="34"/>
        <v>1926</v>
      </c>
      <c r="H148" s="167">
        <f t="shared" si="35"/>
        <v>1926</v>
      </c>
      <c r="I148" s="95"/>
      <c r="J148" s="95"/>
      <c r="K148" s="95">
        <v>1926</v>
      </c>
      <c r="L148" s="167">
        <f t="shared" si="36"/>
        <v>0</v>
      </c>
      <c r="M148" s="95"/>
      <c r="N148" s="95"/>
      <c r="O148" s="95"/>
      <c r="P148" s="96">
        <v>0</v>
      </c>
    </row>
    <row r="149" spans="1:16" s="6" customFormat="1" ht="12.75">
      <c r="A149" s="598"/>
      <c r="B149" s="32" t="s">
        <v>294</v>
      </c>
      <c r="C149" s="33" t="s">
        <v>848</v>
      </c>
      <c r="D149" s="167">
        <f t="shared" si="31"/>
        <v>3021</v>
      </c>
      <c r="E149" s="167">
        <f t="shared" si="32"/>
        <v>0</v>
      </c>
      <c r="F149" s="167">
        <f t="shared" si="33"/>
        <v>3021</v>
      </c>
      <c r="G149" s="95">
        <f t="shared" si="34"/>
        <v>3021</v>
      </c>
      <c r="H149" s="167">
        <f t="shared" si="35"/>
        <v>0</v>
      </c>
      <c r="I149" s="95"/>
      <c r="J149" s="95"/>
      <c r="K149" s="95">
        <v>0</v>
      </c>
      <c r="L149" s="167">
        <f t="shared" si="36"/>
        <v>3021</v>
      </c>
      <c r="M149" s="95"/>
      <c r="N149" s="95"/>
      <c r="O149" s="95"/>
      <c r="P149" s="96">
        <v>3021</v>
      </c>
    </row>
    <row r="150" spans="1:16" s="6" customFormat="1" ht="12.75">
      <c r="A150" s="598"/>
      <c r="B150" s="32" t="s">
        <v>294</v>
      </c>
      <c r="C150" s="33" t="s">
        <v>751</v>
      </c>
      <c r="D150" s="167">
        <f t="shared" si="31"/>
        <v>533</v>
      </c>
      <c r="E150" s="167">
        <f t="shared" si="32"/>
        <v>533</v>
      </c>
      <c r="F150" s="167">
        <f t="shared" si="33"/>
        <v>0</v>
      </c>
      <c r="G150" s="95">
        <f t="shared" si="34"/>
        <v>533</v>
      </c>
      <c r="H150" s="167">
        <f t="shared" si="35"/>
        <v>533</v>
      </c>
      <c r="I150" s="95"/>
      <c r="J150" s="95"/>
      <c r="K150" s="95">
        <v>533</v>
      </c>
      <c r="L150" s="167">
        <f t="shared" si="36"/>
        <v>0</v>
      </c>
      <c r="M150" s="95"/>
      <c r="N150" s="95"/>
      <c r="O150" s="95"/>
      <c r="P150" s="96">
        <v>0</v>
      </c>
    </row>
    <row r="151" spans="1:16" s="6" customFormat="1" ht="12.75">
      <c r="A151" s="598"/>
      <c r="B151" s="32" t="s">
        <v>161</v>
      </c>
      <c r="C151" s="33" t="s">
        <v>849</v>
      </c>
      <c r="D151" s="167">
        <f t="shared" si="31"/>
        <v>8563</v>
      </c>
      <c r="E151" s="167">
        <f t="shared" si="32"/>
        <v>0</v>
      </c>
      <c r="F151" s="167">
        <f t="shared" si="33"/>
        <v>8563</v>
      </c>
      <c r="G151" s="95">
        <f t="shared" si="34"/>
        <v>8563</v>
      </c>
      <c r="H151" s="167">
        <f t="shared" si="35"/>
        <v>0</v>
      </c>
      <c r="I151" s="95"/>
      <c r="J151" s="95"/>
      <c r="K151" s="95">
        <v>0</v>
      </c>
      <c r="L151" s="167">
        <f t="shared" si="36"/>
        <v>8563</v>
      </c>
      <c r="M151" s="95"/>
      <c r="N151" s="95"/>
      <c r="O151" s="95"/>
      <c r="P151" s="96">
        <v>8563</v>
      </c>
    </row>
    <row r="152" spans="1:16" s="6" customFormat="1" ht="12.75">
      <c r="A152" s="598"/>
      <c r="B152" s="32" t="s">
        <v>161</v>
      </c>
      <c r="C152" s="33" t="s">
        <v>868</v>
      </c>
      <c r="D152" s="167">
        <f t="shared" si="31"/>
        <v>1511</v>
      </c>
      <c r="E152" s="167">
        <f t="shared" si="32"/>
        <v>1511</v>
      </c>
      <c r="F152" s="167">
        <f t="shared" si="33"/>
        <v>0</v>
      </c>
      <c r="G152" s="95">
        <f t="shared" si="34"/>
        <v>1511</v>
      </c>
      <c r="H152" s="167">
        <f t="shared" si="35"/>
        <v>1511</v>
      </c>
      <c r="I152" s="95"/>
      <c r="J152" s="95"/>
      <c r="K152" s="95">
        <v>1511</v>
      </c>
      <c r="L152" s="167">
        <f t="shared" si="36"/>
        <v>0</v>
      </c>
      <c r="M152" s="95"/>
      <c r="N152" s="95"/>
      <c r="O152" s="95"/>
      <c r="P152" s="96">
        <v>0</v>
      </c>
    </row>
    <row r="153" spans="1:16" s="6" customFormat="1" ht="12.75">
      <c r="A153" s="598"/>
      <c r="B153" s="32" t="s">
        <v>306</v>
      </c>
      <c r="C153" s="33" t="s">
        <v>850</v>
      </c>
      <c r="D153" s="167">
        <f t="shared" si="31"/>
        <v>345</v>
      </c>
      <c r="E153" s="167">
        <f t="shared" si="32"/>
        <v>0</v>
      </c>
      <c r="F153" s="167">
        <f t="shared" si="33"/>
        <v>345</v>
      </c>
      <c r="G153" s="95">
        <f t="shared" si="34"/>
        <v>345</v>
      </c>
      <c r="H153" s="167">
        <f t="shared" si="35"/>
        <v>0</v>
      </c>
      <c r="I153" s="95"/>
      <c r="J153" s="95"/>
      <c r="K153" s="95">
        <v>0</v>
      </c>
      <c r="L153" s="167">
        <f t="shared" si="36"/>
        <v>345</v>
      </c>
      <c r="M153" s="95"/>
      <c r="N153" s="95"/>
      <c r="O153" s="95"/>
      <c r="P153" s="96">
        <v>345</v>
      </c>
    </row>
    <row r="154" spans="1:16" s="6" customFormat="1" ht="12.75">
      <c r="A154" s="598"/>
      <c r="B154" s="32" t="s">
        <v>306</v>
      </c>
      <c r="C154" s="33" t="s">
        <v>869</v>
      </c>
      <c r="D154" s="167">
        <f t="shared" si="31"/>
        <v>61</v>
      </c>
      <c r="E154" s="167">
        <f t="shared" si="32"/>
        <v>61</v>
      </c>
      <c r="F154" s="167">
        <f t="shared" si="33"/>
        <v>0</v>
      </c>
      <c r="G154" s="95">
        <f t="shared" si="34"/>
        <v>61</v>
      </c>
      <c r="H154" s="167">
        <f t="shared" si="35"/>
        <v>61</v>
      </c>
      <c r="I154" s="95"/>
      <c r="J154" s="95"/>
      <c r="K154" s="95">
        <v>61</v>
      </c>
      <c r="L154" s="167">
        <f t="shared" si="36"/>
        <v>0</v>
      </c>
      <c r="M154" s="95"/>
      <c r="N154" s="95"/>
      <c r="O154" s="95"/>
      <c r="P154" s="96">
        <v>0</v>
      </c>
    </row>
    <row r="155" spans="1:16" s="6" customFormat="1" ht="12.75">
      <c r="A155" s="598"/>
      <c r="B155" s="32" t="s">
        <v>17</v>
      </c>
      <c r="C155" s="33" t="s">
        <v>851</v>
      </c>
      <c r="D155" s="167">
        <f t="shared" si="31"/>
        <v>1530</v>
      </c>
      <c r="E155" s="167">
        <f t="shared" si="32"/>
        <v>0</v>
      </c>
      <c r="F155" s="167">
        <f t="shared" si="33"/>
        <v>1530</v>
      </c>
      <c r="G155" s="95">
        <f t="shared" si="34"/>
        <v>1530</v>
      </c>
      <c r="H155" s="167">
        <f t="shared" si="35"/>
        <v>0</v>
      </c>
      <c r="I155" s="95"/>
      <c r="J155" s="95"/>
      <c r="K155" s="95">
        <v>0</v>
      </c>
      <c r="L155" s="167">
        <f t="shared" si="36"/>
        <v>1530</v>
      </c>
      <c r="M155" s="95"/>
      <c r="N155" s="95"/>
      <c r="O155" s="95"/>
      <c r="P155" s="96">
        <v>1530</v>
      </c>
    </row>
    <row r="156" spans="1:16" s="6" customFormat="1" ht="12.75">
      <c r="A156" s="598"/>
      <c r="B156" s="32" t="s">
        <v>17</v>
      </c>
      <c r="C156" s="33" t="s">
        <v>903</v>
      </c>
      <c r="D156" s="167">
        <f t="shared" si="31"/>
        <v>270</v>
      </c>
      <c r="E156" s="167">
        <f t="shared" si="32"/>
        <v>270</v>
      </c>
      <c r="F156" s="167">
        <f t="shared" si="33"/>
        <v>0</v>
      </c>
      <c r="G156" s="95">
        <f t="shared" si="34"/>
        <v>270</v>
      </c>
      <c r="H156" s="167">
        <f t="shared" si="35"/>
        <v>270</v>
      </c>
      <c r="I156" s="95"/>
      <c r="J156" s="95"/>
      <c r="K156" s="95">
        <v>270</v>
      </c>
      <c r="L156" s="167">
        <f t="shared" si="36"/>
        <v>0</v>
      </c>
      <c r="M156" s="95"/>
      <c r="N156" s="95"/>
      <c r="O156" s="95"/>
      <c r="P156" s="96">
        <v>0</v>
      </c>
    </row>
    <row r="157" spans="1:17" s="6" customFormat="1" ht="13.5" customHeight="1">
      <c r="A157" s="598"/>
      <c r="B157" s="32" t="s">
        <v>856</v>
      </c>
      <c r="C157" s="33"/>
      <c r="D157" s="167">
        <v>89542</v>
      </c>
      <c r="E157" s="167">
        <v>13431</v>
      </c>
      <c r="F157" s="167">
        <v>76111</v>
      </c>
      <c r="G157" s="95"/>
      <c r="H157" s="167"/>
      <c r="I157" s="95"/>
      <c r="J157" s="95"/>
      <c r="K157" s="95"/>
      <c r="L157" s="167"/>
      <c r="M157" s="95"/>
      <c r="N157" s="95"/>
      <c r="O157" s="95"/>
      <c r="P157" s="96"/>
      <c r="Q157" s="53"/>
    </row>
    <row r="158" spans="1:17" s="6" customFormat="1" ht="16.5" customHeight="1">
      <c r="A158" s="598" t="s">
        <v>904</v>
      </c>
      <c r="B158" s="599" t="s">
        <v>675</v>
      </c>
      <c r="C158" s="599"/>
      <c r="D158" s="599"/>
      <c r="E158" s="599"/>
      <c r="F158" s="599"/>
      <c r="G158" s="599"/>
      <c r="H158" s="599"/>
      <c r="I158" s="599"/>
      <c r="J158" s="599"/>
      <c r="K158" s="599"/>
      <c r="L158" s="599"/>
      <c r="M158" s="599"/>
      <c r="N158" s="599"/>
      <c r="O158" s="599"/>
      <c r="P158" s="600"/>
      <c r="Q158" s="53"/>
    </row>
    <row r="159" spans="1:17" s="6" customFormat="1" ht="13.5" customHeight="1">
      <c r="A159" s="598"/>
      <c r="B159" s="596" t="s">
        <v>755</v>
      </c>
      <c r="C159" s="596"/>
      <c r="D159" s="596"/>
      <c r="E159" s="596"/>
      <c r="F159" s="596"/>
      <c r="G159" s="596"/>
      <c r="H159" s="596"/>
      <c r="I159" s="596"/>
      <c r="J159" s="596"/>
      <c r="K159" s="596"/>
      <c r="L159" s="596"/>
      <c r="M159" s="596"/>
      <c r="N159" s="596"/>
      <c r="O159" s="596"/>
      <c r="P159" s="597"/>
      <c r="Q159" s="53"/>
    </row>
    <row r="160" spans="1:17" s="6" customFormat="1" ht="12.75">
      <c r="A160" s="598"/>
      <c r="B160" s="607" t="s">
        <v>824</v>
      </c>
      <c r="C160" s="607"/>
      <c r="D160" s="607"/>
      <c r="E160" s="607"/>
      <c r="F160" s="607"/>
      <c r="G160" s="607"/>
      <c r="H160" s="607"/>
      <c r="I160" s="607"/>
      <c r="J160" s="607"/>
      <c r="K160" s="607"/>
      <c r="L160" s="607"/>
      <c r="M160" s="607"/>
      <c r="N160" s="607"/>
      <c r="O160" s="607"/>
      <c r="P160" s="608"/>
      <c r="Q160" s="53"/>
    </row>
    <row r="161" spans="1:16" s="6" customFormat="1" ht="12.75">
      <c r="A161" s="598"/>
      <c r="B161" s="609" t="s">
        <v>300</v>
      </c>
      <c r="C161" s="609"/>
      <c r="D161" s="609"/>
      <c r="E161" s="609"/>
      <c r="F161" s="609"/>
      <c r="G161" s="609"/>
      <c r="H161" s="609"/>
      <c r="I161" s="609"/>
      <c r="J161" s="609"/>
      <c r="K161" s="609"/>
      <c r="L161" s="609"/>
      <c r="M161" s="609"/>
      <c r="N161" s="609"/>
      <c r="O161" s="609"/>
      <c r="P161" s="610"/>
    </row>
    <row r="162" spans="1:16" s="6" customFormat="1" ht="12.75">
      <c r="A162" s="598"/>
      <c r="B162" s="607" t="s">
        <v>842</v>
      </c>
      <c r="C162" s="607"/>
      <c r="D162" s="607"/>
      <c r="E162" s="607"/>
      <c r="F162" s="607"/>
      <c r="G162" s="607"/>
      <c r="H162" s="607"/>
      <c r="I162" s="607"/>
      <c r="J162" s="607"/>
      <c r="K162" s="607"/>
      <c r="L162" s="607"/>
      <c r="M162" s="607"/>
      <c r="N162" s="607"/>
      <c r="O162" s="607"/>
      <c r="P162" s="608"/>
    </row>
    <row r="163" spans="1:16" s="6" customFormat="1" ht="12.75">
      <c r="A163" s="598"/>
      <c r="B163" s="277" t="s">
        <v>467</v>
      </c>
      <c r="C163" s="277" t="s">
        <v>843</v>
      </c>
      <c r="D163" s="399">
        <f>D164+D165</f>
        <v>207966</v>
      </c>
      <c r="E163" s="399">
        <f aca="true" t="shared" si="37" ref="E163:P163">E164+E165</f>
        <v>27153</v>
      </c>
      <c r="F163" s="399">
        <f t="shared" si="37"/>
        <v>180813</v>
      </c>
      <c r="G163" s="399">
        <f t="shared" si="37"/>
        <v>72364</v>
      </c>
      <c r="H163" s="399">
        <f t="shared" si="37"/>
        <v>10855</v>
      </c>
      <c r="I163" s="399">
        <f t="shared" si="37"/>
        <v>0</v>
      </c>
      <c r="J163" s="399">
        <f t="shared" si="37"/>
        <v>0</v>
      </c>
      <c r="K163" s="399">
        <f t="shared" si="37"/>
        <v>10855</v>
      </c>
      <c r="L163" s="399">
        <f t="shared" si="37"/>
        <v>61509</v>
      </c>
      <c r="M163" s="399">
        <f t="shared" si="37"/>
        <v>0</v>
      </c>
      <c r="N163" s="399">
        <f t="shared" si="37"/>
        <v>0</v>
      </c>
      <c r="O163" s="399">
        <f t="shared" si="37"/>
        <v>0</v>
      </c>
      <c r="P163" s="400">
        <f t="shared" si="37"/>
        <v>61509</v>
      </c>
    </row>
    <row r="164" spans="1:16" s="6" customFormat="1" ht="12.75">
      <c r="A164" s="598"/>
      <c r="B164" s="33" t="s">
        <v>228</v>
      </c>
      <c r="C164" s="33"/>
      <c r="D164" s="167">
        <f>E164+F164</f>
        <v>135602</v>
      </c>
      <c r="E164" s="167">
        <v>16298</v>
      </c>
      <c r="F164" s="167">
        <v>119304</v>
      </c>
      <c r="G164" s="167"/>
      <c r="H164" s="167"/>
      <c r="I164" s="414"/>
      <c r="J164" s="95"/>
      <c r="K164" s="95"/>
      <c r="L164" s="167"/>
      <c r="M164" s="95"/>
      <c r="N164" s="95"/>
      <c r="O164" s="95"/>
      <c r="P164" s="96"/>
    </row>
    <row r="165" spans="1:16" s="6" customFormat="1" ht="12.75">
      <c r="A165" s="598"/>
      <c r="B165" s="415" t="s">
        <v>719</v>
      </c>
      <c r="C165" s="416"/>
      <c r="D165" s="407">
        <f>E165+F165</f>
        <v>72364</v>
      </c>
      <c r="E165" s="407">
        <f>H165</f>
        <v>10855</v>
      </c>
      <c r="F165" s="407">
        <f>L165</f>
        <v>61509</v>
      </c>
      <c r="G165" s="407">
        <f>H165+L165</f>
        <v>72364</v>
      </c>
      <c r="H165" s="407">
        <f>K165</f>
        <v>10855</v>
      </c>
      <c r="I165" s="407"/>
      <c r="J165" s="407"/>
      <c r="K165" s="407">
        <f>SUM(K166:K181)</f>
        <v>10855</v>
      </c>
      <c r="L165" s="407">
        <f>P165</f>
        <v>61509</v>
      </c>
      <c r="M165" s="407"/>
      <c r="N165" s="407"/>
      <c r="O165" s="407"/>
      <c r="P165" s="417">
        <f>SUM(P166:P181)</f>
        <v>61509</v>
      </c>
    </row>
    <row r="166" spans="1:16" s="6" customFormat="1" ht="12.75">
      <c r="A166" s="598"/>
      <c r="B166" s="32" t="s">
        <v>135</v>
      </c>
      <c r="C166" s="33" t="s">
        <v>844</v>
      </c>
      <c r="D166" s="167">
        <f>E166+F166</f>
        <v>3170</v>
      </c>
      <c r="E166" s="167">
        <f>H166</f>
        <v>0</v>
      </c>
      <c r="F166" s="167">
        <f>L166</f>
        <v>3170</v>
      </c>
      <c r="G166" s="167">
        <f>H166+L166</f>
        <v>3170</v>
      </c>
      <c r="H166" s="167">
        <f>K166</f>
        <v>0</v>
      </c>
      <c r="I166" s="95"/>
      <c r="J166" s="95"/>
      <c r="K166" s="95"/>
      <c r="L166" s="167">
        <f>P166</f>
        <v>3170</v>
      </c>
      <c r="M166" s="95"/>
      <c r="N166" s="95"/>
      <c r="O166" s="95"/>
      <c r="P166" s="96">
        <v>3170</v>
      </c>
    </row>
    <row r="167" spans="1:16" s="6" customFormat="1" ht="12.75">
      <c r="A167" s="598"/>
      <c r="B167" s="32" t="s">
        <v>135</v>
      </c>
      <c r="C167" s="33" t="s">
        <v>864</v>
      </c>
      <c r="D167" s="167">
        <f aca="true" t="shared" si="38" ref="D167:D181">E167+F167</f>
        <v>560</v>
      </c>
      <c r="E167" s="167">
        <f aca="true" t="shared" si="39" ref="E167:E181">H167</f>
        <v>560</v>
      </c>
      <c r="F167" s="167">
        <f aca="true" t="shared" si="40" ref="F167:F181">L167</f>
        <v>0</v>
      </c>
      <c r="G167" s="167">
        <f aca="true" t="shared" si="41" ref="G167:G181">H167+L167</f>
        <v>560</v>
      </c>
      <c r="H167" s="167">
        <f aca="true" t="shared" si="42" ref="H167:H181">K167</f>
        <v>560</v>
      </c>
      <c r="I167" s="95"/>
      <c r="J167" s="95"/>
      <c r="K167" s="95">
        <v>560</v>
      </c>
      <c r="L167" s="167">
        <f aca="true" t="shared" si="43" ref="L167:L181">P167</f>
        <v>0</v>
      </c>
      <c r="M167" s="95"/>
      <c r="N167" s="95"/>
      <c r="O167" s="95"/>
      <c r="P167" s="96"/>
    </row>
    <row r="168" spans="1:16" s="6" customFormat="1" ht="12.75">
      <c r="A168" s="598"/>
      <c r="B168" s="32" t="s">
        <v>63</v>
      </c>
      <c r="C168" s="33" t="s">
        <v>845</v>
      </c>
      <c r="D168" s="167">
        <f t="shared" si="38"/>
        <v>515</v>
      </c>
      <c r="E168" s="167">
        <f t="shared" si="39"/>
        <v>0</v>
      </c>
      <c r="F168" s="167">
        <f t="shared" si="40"/>
        <v>515</v>
      </c>
      <c r="G168" s="167">
        <f t="shared" si="41"/>
        <v>515</v>
      </c>
      <c r="H168" s="167">
        <f t="shared" si="42"/>
        <v>0</v>
      </c>
      <c r="I168" s="95"/>
      <c r="J168" s="95"/>
      <c r="K168" s="95"/>
      <c r="L168" s="167">
        <f t="shared" si="43"/>
        <v>515</v>
      </c>
      <c r="M168" s="95"/>
      <c r="N168" s="95"/>
      <c r="O168" s="95"/>
      <c r="P168" s="96">
        <v>515</v>
      </c>
    </row>
    <row r="169" spans="1:16" s="6" customFormat="1" ht="12.75">
      <c r="A169" s="598"/>
      <c r="B169" s="32" t="s">
        <v>63</v>
      </c>
      <c r="C169" s="33" t="s">
        <v>865</v>
      </c>
      <c r="D169" s="167">
        <f t="shared" si="38"/>
        <v>91</v>
      </c>
      <c r="E169" s="167">
        <f t="shared" si="39"/>
        <v>91</v>
      </c>
      <c r="F169" s="167">
        <f t="shared" si="40"/>
        <v>0</v>
      </c>
      <c r="G169" s="167">
        <f t="shared" si="41"/>
        <v>91</v>
      </c>
      <c r="H169" s="167">
        <f t="shared" si="42"/>
        <v>91</v>
      </c>
      <c r="I169" s="95"/>
      <c r="J169" s="95"/>
      <c r="K169" s="95">
        <v>91</v>
      </c>
      <c r="L169" s="167">
        <f t="shared" si="43"/>
        <v>0</v>
      </c>
      <c r="M169" s="95"/>
      <c r="N169" s="95"/>
      <c r="O169" s="95"/>
      <c r="P169" s="96"/>
    </row>
    <row r="170" spans="1:16" s="6" customFormat="1" ht="12.75">
      <c r="A170" s="598"/>
      <c r="B170" s="32" t="s">
        <v>346</v>
      </c>
      <c r="C170" s="33" t="s">
        <v>846</v>
      </c>
      <c r="D170" s="167">
        <f t="shared" si="38"/>
        <v>39797</v>
      </c>
      <c r="E170" s="167">
        <f t="shared" si="39"/>
        <v>0</v>
      </c>
      <c r="F170" s="167">
        <f t="shared" si="40"/>
        <v>39797</v>
      </c>
      <c r="G170" s="167">
        <f t="shared" si="41"/>
        <v>39797</v>
      </c>
      <c r="H170" s="167">
        <f t="shared" si="42"/>
        <v>0</v>
      </c>
      <c r="I170" s="95"/>
      <c r="J170" s="95"/>
      <c r="K170" s="95"/>
      <c r="L170" s="167">
        <f t="shared" si="43"/>
        <v>39797</v>
      </c>
      <c r="M170" s="95"/>
      <c r="N170" s="95"/>
      <c r="O170" s="95"/>
      <c r="P170" s="96">
        <v>39797</v>
      </c>
    </row>
    <row r="171" spans="1:16" s="6" customFormat="1" ht="12.75">
      <c r="A171" s="598"/>
      <c r="B171" s="32" t="s">
        <v>346</v>
      </c>
      <c r="C171" s="33" t="s">
        <v>866</v>
      </c>
      <c r="D171" s="167">
        <f t="shared" si="38"/>
        <v>7023</v>
      </c>
      <c r="E171" s="167">
        <f t="shared" si="39"/>
        <v>7023</v>
      </c>
      <c r="F171" s="167">
        <f t="shared" si="40"/>
        <v>0</v>
      </c>
      <c r="G171" s="167">
        <f t="shared" si="41"/>
        <v>7023</v>
      </c>
      <c r="H171" s="167">
        <f t="shared" si="42"/>
        <v>7023</v>
      </c>
      <c r="I171" s="95"/>
      <c r="J171" s="95"/>
      <c r="K171" s="95">
        <v>7023</v>
      </c>
      <c r="L171" s="167">
        <f t="shared" si="43"/>
        <v>0</v>
      </c>
      <c r="M171" s="95"/>
      <c r="N171" s="95"/>
      <c r="O171" s="95"/>
      <c r="P171" s="96"/>
    </row>
    <row r="172" spans="1:16" s="6" customFormat="1" ht="12.75">
      <c r="A172" s="598"/>
      <c r="B172" s="32" t="s">
        <v>65</v>
      </c>
      <c r="C172" s="33" t="s">
        <v>847</v>
      </c>
      <c r="D172" s="167">
        <f t="shared" si="38"/>
        <v>853</v>
      </c>
      <c r="E172" s="167">
        <f t="shared" si="39"/>
        <v>0</v>
      </c>
      <c r="F172" s="167">
        <f t="shared" si="40"/>
        <v>853</v>
      </c>
      <c r="G172" s="167">
        <f t="shared" si="41"/>
        <v>853</v>
      </c>
      <c r="H172" s="167">
        <f t="shared" si="42"/>
        <v>0</v>
      </c>
      <c r="I172" s="95"/>
      <c r="J172" s="95"/>
      <c r="K172" s="95"/>
      <c r="L172" s="167">
        <f t="shared" si="43"/>
        <v>853</v>
      </c>
      <c r="M172" s="95"/>
      <c r="N172" s="95"/>
      <c r="O172" s="95"/>
      <c r="P172" s="96">
        <v>853</v>
      </c>
    </row>
    <row r="173" spans="1:16" s="6" customFormat="1" ht="12.75">
      <c r="A173" s="598"/>
      <c r="B173" s="32" t="s">
        <v>65</v>
      </c>
      <c r="C173" s="33" t="s">
        <v>867</v>
      </c>
      <c r="D173" s="167">
        <f t="shared" si="38"/>
        <v>151</v>
      </c>
      <c r="E173" s="167">
        <f t="shared" si="39"/>
        <v>151</v>
      </c>
      <c r="F173" s="167">
        <f t="shared" si="40"/>
        <v>0</v>
      </c>
      <c r="G173" s="167">
        <f t="shared" si="41"/>
        <v>151</v>
      </c>
      <c r="H173" s="167">
        <f t="shared" si="42"/>
        <v>151</v>
      </c>
      <c r="I173" s="95"/>
      <c r="J173" s="95"/>
      <c r="K173" s="95">
        <v>151</v>
      </c>
      <c r="L173" s="167">
        <f t="shared" si="43"/>
        <v>0</v>
      </c>
      <c r="M173" s="95"/>
      <c r="N173" s="95"/>
      <c r="O173" s="95"/>
      <c r="P173" s="96"/>
    </row>
    <row r="174" spans="1:16" s="6" customFormat="1" ht="12.75">
      <c r="A174" s="598"/>
      <c r="B174" s="32" t="s">
        <v>294</v>
      </c>
      <c r="C174" s="33" t="s">
        <v>848</v>
      </c>
      <c r="D174" s="167">
        <f t="shared" si="38"/>
        <v>340</v>
      </c>
      <c r="E174" s="167">
        <f t="shared" si="39"/>
        <v>0</v>
      </c>
      <c r="F174" s="167">
        <f t="shared" si="40"/>
        <v>340</v>
      </c>
      <c r="G174" s="167">
        <f t="shared" si="41"/>
        <v>340</v>
      </c>
      <c r="H174" s="167">
        <f t="shared" si="42"/>
        <v>0</v>
      </c>
      <c r="I174" s="95"/>
      <c r="J174" s="95"/>
      <c r="K174" s="95"/>
      <c r="L174" s="167">
        <f t="shared" si="43"/>
        <v>340</v>
      </c>
      <c r="M174" s="95"/>
      <c r="N174" s="95"/>
      <c r="O174" s="95"/>
      <c r="P174" s="96">
        <v>340</v>
      </c>
    </row>
    <row r="175" spans="1:16" s="6" customFormat="1" ht="12.75">
      <c r="A175" s="598"/>
      <c r="B175" s="32" t="s">
        <v>294</v>
      </c>
      <c r="C175" s="33" t="s">
        <v>751</v>
      </c>
      <c r="D175" s="167">
        <f t="shared" si="38"/>
        <v>60</v>
      </c>
      <c r="E175" s="167">
        <f t="shared" si="39"/>
        <v>60</v>
      </c>
      <c r="F175" s="167">
        <f t="shared" si="40"/>
        <v>0</v>
      </c>
      <c r="G175" s="167">
        <f t="shared" si="41"/>
        <v>60</v>
      </c>
      <c r="H175" s="167">
        <f t="shared" si="42"/>
        <v>60</v>
      </c>
      <c r="I175" s="95"/>
      <c r="J175" s="95"/>
      <c r="K175" s="95">
        <v>60</v>
      </c>
      <c r="L175" s="167">
        <f t="shared" si="43"/>
        <v>0</v>
      </c>
      <c r="M175" s="95"/>
      <c r="N175" s="95"/>
      <c r="O175" s="95"/>
      <c r="P175" s="96"/>
    </row>
    <row r="176" spans="1:16" s="6" customFormat="1" ht="12.75">
      <c r="A176" s="598"/>
      <c r="B176" s="32" t="s">
        <v>161</v>
      </c>
      <c r="C176" s="33" t="s">
        <v>849</v>
      </c>
      <c r="D176" s="167">
        <f t="shared" si="38"/>
        <v>15709</v>
      </c>
      <c r="E176" s="167">
        <f t="shared" si="39"/>
        <v>0</v>
      </c>
      <c r="F176" s="167">
        <f t="shared" si="40"/>
        <v>15709</v>
      </c>
      <c r="G176" s="167">
        <f t="shared" si="41"/>
        <v>15709</v>
      </c>
      <c r="H176" s="167">
        <f t="shared" si="42"/>
        <v>0</v>
      </c>
      <c r="I176" s="95"/>
      <c r="J176" s="95"/>
      <c r="K176" s="95"/>
      <c r="L176" s="167">
        <f t="shared" si="43"/>
        <v>15709</v>
      </c>
      <c r="M176" s="95"/>
      <c r="N176" s="95"/>
      <c r="O176" s="95"/>
      <c r="P176" s="96">
        <v>15709</v>
      </c>
    </row>
    <row r="177" spans="1:16" s="6" customFormat="1" ht="12.75">
      <c r="A177" s="598"/>
      <c r="B177" s="32" t="s">
        <v>161</v>
      </c>
      <c r="C177" s="33" t="s">
        <v>868</v>
      </c>
      <c r="D177" s="167">
        <f t="shared" si="38"/>
        <v>2771</v>
      </c>
      <c r="E177" s="167">
        <f t="shared" si="39"/>
        <v>2771</v>
      </c>
      <c r="F177" s="167">
        <f t="shared" si="40"/>
        <v>0</v>
      </c>
      <c r="G177" s="167">
        <f t="shared" si="41"/>
        <v>2771</v>
      </c>
      <c r="H177" s="167">
        <f t="shared" si="42"/>
        <v>2771</v>
      </c>
      <c r="I177" s="95"/>
      <c r="J177" s="95"/>
      <c r="K177" s="95">
        <v>2771</v>
      </c>
      <c r="L177" s="167">
        <f t="shared" si="43"/>
        <v>0</v>
      </c>
      <c r="M177" s="95"/>
      <c r="N177" s="95"/>
      <c r="O177" s="95"/>
      <c r="P177" s="96"/>
    </row>
    <row r="178" spans="1:16" s="6" customFormat="1" ht="12.75">
      <c r="A178" s="598"/>
      <c r="B178" s="32" t="s">
        <v>306</v>
      </c>
      <c r="C178" s="33" t="s">
        <v>850</v>
      </c>
      <c r="D178" s="167">
        <f t="shared" si="38"/>
        <v>190</v>
      </c>
      <c r="E178" s="167">
        <f t="shared" si="39"/>
        <v>0</v>
      </c>
      <c r="F178" s="167">
        <f t="shared" si="40"/>
        <v>190</v>
      </c>
      <c r="G178" s="167">
        <f t="shared" si="41"/>
        <v>190</v>
      </c>
      <c r="H178" s="167">
        <f t="shared" si="42"/>
        <v>0</v>
      </c>
      <c r="I178" s="95"/>
      <c r="J178" s="95"/>
      <c r="K178" s="95"/>
      <c r="L178" s="167">
        <f t="shared" si="43"/>
        <v>190</v>
      </c>
      <c r="M178" s="95"/>
      <c r="N178" s="95"/>
      <c r="O178" s="95"/>
      <c r="P178" s="96">
        <v>190</v>
      </c>
    </row>
    <row r="179" spans="1:16" s="6" customFormat="1" ht="12.75">
      <c r="A179" s="598"/>
      <c r="B179" s="32" t="s">
        <v>306</v>
      </c>
      <c r="C179" s="33" t="s">
        <v>869</v>
      </c>
      <c r="D179" s="167">
        <f t="shared" si="38"/>
        <v>34</v>
      </c>
      <c r="E179" s="167">
        <f t="shared" si="39"/>
        <v>34</v>
      </c>
      <c r="F179" s="167">
        <f t="shared" si="40"/>
        <v>0</v>
      </c>
      <c r="G179" s="167">
        <f t="shared" si="41"/>
        <v>34</v>
      </c>
      <c r="H179" s="167">
        <f t="shared" si="42"/>
        <v>34</v>
      </c>
      <c r="I179" s="95"/>
      <c r="J179" s="95"/>
      <c r="K179" s="95">
        <v>34</v>
      </c>
      <c r="L179" s="167">
        <f t="shared" si="43"/>
        <v>0</v>
      </c>
      <c r="M179" s="95"/>
      <c r="N179" s="95"/>
      <c r="O179" s="95"/>
      <c r="P179" s="96"/>
    </row>
    <row r="180" spans="1:16" s="6" customFormat="1" ht="12.75">
      <c r="A180" s="598"/>
      <c r="B180" s="32" t="s">
        <v>17</v>
      </c>
      <c r="C180" s="33" t="s">
        <v>851</v>
      </c>
      <c r="D180" s="167">
        <f t="shared" si="38"/>
        <v>935</v>
      </c>
      <c r="E180" s="167">
        <f t="shared" si="39"/>
        <v>0</v>
      </c>
      <c r="F180" s="167">
        <f t="shared" si="40"/>
        <v>935</v>
      </c>
      <c r="G180" s="167">
        <f t="shared" si="41"/>
        <v>935</v>
      </c>
      <c r="H180" s="167">
        <f t="shared" si="42"/>
        <v>0</v>
      </c>
      <c r="I180" s="95"/>
      <c r="J180" s="95"/>
      <c r="K180" s="95"/>
      <c r="L180" s="167">
        <f t="shared" si="43"/>
        <v>935</v>
      </c>
      <c r="M180" s="95"/>
      <c r="N180" s="95"/>
      <c r="O180" s="95"/>
      <c r="P180" s="96">
        <v>935</v>
      </c>
    </row>
    <row r="181" spans="1:16" s="6" customFormat="1" ht="12.75">
      <c r="A181" s="598"/>
      <c r="B181" s="32" t="s">
        <v>17</v>
      </c>
      <c r="C181" s="33" t="s">
        <v>903</v>
      </c>
      <c r="D181" s="167">
        <f t="shared" si="38"/>
        <v>165</v>
      </c>
      <c r="E181" s="167">
        <f t="shared" si="39"/>
        <v>165</v>
      </c>
      <c r="F181" s="167">
        <f t="shared" si="40"/>
        <v>0</v>
      </c>
      <c r="G181" s="167">
        <f t="shared" si="41"/>
        <v>165</v>
      </c>
      <c r="H181" s="167">
        <f t="shared" si="42"/>
        <v>165</v>
      </c>
      <c r="I181" s="95"/>
      <c r="J181" s="95"/>
      <c r="K181" s="95">
        <v>165</v>
      </c>
      <c r="L181" s="167">
        <f t="shared" si="43"/>
        <v>0</v>
      </c>
      <c r="M181" s="95"/>
      <c r="N181" s="95"/>
      <c r="O181" s="95"/>
      <c r="P181" s="96"/>
    </row>
    <row r="182" spans="1:16" s="6" customFormat="1" ht="17.25" customHeight="1">
      <c r="A182" s="598" t="s">
        <v>678</v>
      </c>
      <c r="B182" s="605" t="s">
        <v>823</v>
      </c>
      <c r="C182" s="605"/>
      <c r="D182" s="605"/>
      <c r="E182" s="605"/>
      <c r="F182" s="605"/>
      <c r="G182" s="605"/>
      <c r="H182" s="605"/>
      <c r="I182" s="605"/>
      <c r="J182" s="605"/>
      <c r="K182" s="605"/>
      <c r="L182" s="605"/>
      <c r="M182" s="605"/>
      <c r="N182" s="605"/>
      <c r="O182" s="605"/>
      <c r="P182" s="606"/>
    </row>
    <row r="183" spans="1:16" s="6" customFormat="1" ht="12.75">
      <c r="A183" s="598"/>
      <c r="B183" s="607" t="s">
        <v>824</v>
      </c>
      <c r="C183" s="607"/>
      <c r="D183" s="607"/>
      <c r="E183" s="607"/>
      <c r="F183" s="607"/>
      <c r="G183" s="607"/>
      <c r="H183" s="607"/>
      <c r="I183" s="607"/>
      <c r="J183" s="607"/>
      <c r="K183" s="607"/>
      <c r="L183" s="607"/>
      <c r="M183" s="607"/>
      <c r="N183" s="607"/>
      <c r="O183" s="607"/>
      <c r="P183" s="608"/>
    </row>
    <row r="184" spans="1:16" s="6" customFormat="1" ht="12.75">
      <c r="A184" s="598"/>
      <c r="B184" s="609" t="s">
        <v>301</v>
      </c>
      <c r="C184" s="609"/>
      <c r="D184" s="609"/>
      <c r="E184" s="609"/>
      <c r="F184" s="609"/>
      <c r="G184" s="609"/>
      <c r="H184" s="609"/>
      <c r="I184" s="609"/>
      <c r="J184" s="609"/>
      <c r="K184" s="609"/>
      <c r="L184" s="609"/>
      <c r="M184" s="609"/>
      <c r="N184" s="609"/>
      <c r="O184" s="609"/>
      <c r="P184" s="610"/>
    </row>
    <row r="185" spans="1:16" s="6" customFormat="1" ht="12.75">
      <c r="A185" s="598"/>
      <c r="B185" s="607" t="s">
        <v>842</v>
      </c>
      <c r="C185" s="607"/>
      <c r="D185" s="607"/>
      <c r="E185" s="607"/>
      <c r="F185" s="607"/>
      <c r="G185" s="607"/>
      <c r="H185" s="607"/>
      <c r="I185" s="607"/>
      <c r="J185" s="607"/>
      <c r="K185" s="607"/>
      <c r="L185" s="607"/>
      <c r="M185" s="607"/>
      <c r="N185" s="607"/>
      <c r="O185" s="607"/>
      <c r="P185" s="608"/>
    </row>
    <row r="186" spans="1:16" s="6" customFormat="1" ht="12.75">
      <c r="A186" s="598"/>
      <c r="B186" s="277" t="s">
        <v>467</v>
      </c>
      <c r="C186" s="277" t="s">
        <v>843</v>
      </c>
      <c r="D186" s="399">
        <f>D187+D188</f>
        <v>256860</v>
      </c>
      <c r="E186" s="399">
        <f aca="true" t="shared" si="44" ref="E186:P186">E187+E188</f>
        <v>34691</v>
      </c>
      <c r="F186" s="399">
        <f t="shared" si="44"/>
        <v>222169</v>
      </c>
      <c r="G186" s="399">
        <f t="shared" si="44"/>
        <v>92091</v>
      </c>
      <c r="H186" s="399">
        <f t="shared" si="44"/>
        <v>13813</v>
      </c>
      <c r="I186" s="399">
        <f t="shared" si="44"/>
        <v>0</v>
      </c>
      <c r="J186" s="399">
        <f t="shared" si="44"/>
        <v>0</v>
      </c>
      <c r="K186" s="399">
        <f t="shared" si="44"/>
        <v>13813</v>
      </c>
      <c r="L186" s="399">
        <f t="shared" si="44"/>
        <v>78278</v>
      </c>
      <c r="M186" s="399">
        <f t="shared" si="44"/>
        <v>0</v>
      </c>
      <c r="N186" s="399">
        <f t="shared" si="44"/>
        <v>0</v>
      </c>
      <c r="O186" s="399">
        <f t="shared" si="44"/>
        <v>0</v>
      </c>
      <c r="P186" s="400">
        <f t="shared" si="44"/>
        <v>78278</v>
      </c>
    </row>
    <row r="187" spans="1:16" s="6" customFormat="1" ht="12.75">
      <c r="A187" s="598"/>
      <c r="B187" s="33" t="s">
        <v>228</v>
      </c>
      <c r="C187" s="33"/>
      <c r="D187" s="167">
        <f>E187+F187</f>
        <v>164769</v>
      </c>
      <c r="E187" s="167">
        <v>20878</v>
      </c>
      <c r="F187" s="167">
        <v>143891</v>
      </c>
      <c r="G187" s="167"/>
      <c r="H187" s="167"/>
      <c r="I187" s="95"/>
      <c r="J187" s="95"/>
      <c r="K187" s="95"/>
      <c r="L187" s="167"/>
      <c r="M187" s="95"/>
      <c r="N187" s="95"/>
      <c r="O187" s="95"/>
      <c r="P187" s="96"/>
    </row>
    <row r="188" spans="1:16" s="6" customFormat="1" ht="12.75">
      <c r="A188" s="598"/>
      <c r="B188" s="406" t="s">
        <v>719</v>
      </c>
      <c r="C188" s="406"/>
      <c r="D188" s="407">
        <f>E188+F188</f>
        <v>92091</v>
      </c>
      <c r="E188" s="407">
        <f>H188</f>
        <v>13813</v>
      </c>
      <c r="F188" s="407">
        <f>L188</f>
        <v>78278</v>
      </c>
      <c r="G188" s="407">
        <f>H188+L188</f>
        <v>92091</v>
      </c>
      <c r="H188" s="407">
        <f>K188</f>
        <v>13813</v>
      </c>
      <c r="I188" s="407">
        <f aca="true" t="shared" si="45" ref="I188:O188">SUM(I189:I203)</f>
        <v>0</v>
      </c>
      <c r="J188" s="407">
        <f t="shared" si="45"/>
        <v>0</v>
      </c>
      <c r="K188" s="407">
        <f>SUM(K189:K204)</f>
        <v>13813</v>
      </c>
      <c r="L188" s="407">
        <f>SUM(L189:L204)</f>
        <v>78278</v>
      </c>
      <c r="M188" s="407">
        <f t="shared" si="45"/>
        <v>0</v>
      </c>
      <c r="N188" s="407">
        <f t="shared" si="45"/>
        <v>0</v>
      </c>
      <c r="O188" s="407">
        <f t="shared" si="45"/>
        <v>0</v>
      </c>
      <c r="P188" s="417">
        <f>SUM(P189:P204)</f>
        <v>78278</v>
      </c>
    </row>
    <row r="189" spans="1:16" s="6" customFormat="1" ht="12.75">
      <c r="A189" s="598"/>
      <c r="B189" s="32" t="s">
        <v>135</v>
      </c>
      <c r="C189" s="33" t="s">
        <v>844</v>
      </c>
      <c r="D189" s="172">
        <f aca="true" t="shared" si="46" ref="D189:D204">E189+F189</f>
        <v>898</v>
      </c>
      <c r="E189" s="167">
        <f aca="true" t="shared" si="47" ref="E189:E204">H189</f>
        <v>0</v>
      </c>
      <c r="F189" s="167">
        <f aca="true" t="shared" si="48" ref="F189:F204">L189</f>
        <v>898</v>
      </c>
      <c r="G189" s="167">
        <f aca="true" t="shared" si="49" ref="G189:G204">H189+L189</f>
        <v>898</v>
      </c>
      <c r="H189" s="167">
        <f aca="true" t="shared" si="50" ref="H189:H204">K189</f>
        <v>0</v>
      </c>
      <c r="I189" s="95"/>
      <c r="J189" s="95"/>
      <c r="K189" s="95"/>
      <c r="L189" s="167">
        <f>P189</f>
        <v>898</v>
      </c>
      <c r="M189" s="95"/>
      <c r="N189" s="95"/>
      <c r="O189" s="95"/>
      <c r="P189" s="96">
        <v>898</v>
      </c>
    </row>
    <row r="190" spans="1:16" s="6" customFormat="1" ht="12.75">
      <c r="A190" s="598"/>
      <c r="B190" s="32" t="s">
        <v>135</v>
      </c>
      <c r="C190" s="33" t="s">
        <v>864</v>
      </c>
      <c r="D190" s="172">
        <f t="shared" si="46"/>
        <v>159</v>
      </c>
      <c r="E190" s="167">
        <f t="shared" si="47"/>
        <v>159</v>
      </c>
      <c r="F190" s="167">
        <f t="shared" si="48"/>
        <v>0</v>
      </c>
      <c r="G190" s="167">
        <f t="shared" si="49"/>
        <v>159</v>
      </c>
      <c r="H190" s="167">
        <f t="shared" si="50"/>
        <v>159</v>
      </c>
      <c r="I190" s="95"/>
      <c r="J190" s="95"/>
      <c r="K190" s="95">
        <v>159</v>
      </c>
      <c r="L190" s="167">
        <f aca="true" t="shared" si="51" ref="L190:L204">P190</f>
        <v>0</v>
      </c>
      <c r="M190" s="95"/>
      <c r="N190" s="95"/>
      <c r="O190" s="95"/>
      <c r="P190" s="96"/>
    </row>
    <row r="191" spans="1:16" s="6" customFormat="1" ht="12.75">
      <c r="A191" s="598"/>
      <c r="B191" s="32" t="s">
        <v>63</v>
      </c>
      <c r="C191" s="33" t="s">
        <v>845</v>
      </c>
      <c r="D191" s="172">
        <f t="shared" si="46"/>
        <v>146</v>
      </c>
      <c r="E191" s="167">
        <f t="shared" si="47"/>
        <v>0</v>
      </c>
      <c r="F191" s="167">
        <f t="shared" si="48"/>
        <v>146</v>
      </c>
      <c r="G191" s="167">
        <f t="shared" si="49"/>
        <v>146</v>
      </c>
      <c r="H191" s="167">
        <f t="shared" si="50"/>
        <v>0</v>
      </c>
      <c r="I191" s="95"/>
      <c r="J191" s="95"/>
      <c r="K191" s="95"/>
      <c r="L191" s="167">
        <f t="shared" si="51"/>
        <v>146</v>
      </c>
      <c r="M191" s="95"/>
      <c r="N191" s="95"/>
      <c r="O191" s="95"/>
      <c r="P191" s="96">
        <v>146</v>
      </c>
    </row>
    <row r="192" spans="1:16" s="6" customFormat="1" ht="12.75">
      <c r="A192" s="598"/>
      <c r="B192" s="32" t="s">
        <v>63</v>
      </c>
      <c r="C192" s="33" t="s">
        <v>865</v>
      </c>
      <c r="D192" s="172">
        <f t="shared" si="46"/>
        <v>26</v>
      </c>
      <c r="E192" s="167">
        <f t="shared" si="47"/>
        <v>26</v>
      </c>
      <c r="F192" s="167">
        <f t="shared" si="48"/>
        <v>0</v>
      </c>
      <c r="G192" s="167">
        <f t="shared" si="49"/>
        <v>26</v>
      </c>
      <c r="H192" s="167">
        <f t="shared" si="50"/>
        <v>26</v>
      </c>
      <c r="I192" s="95"/>
      <c r="J192" s="95"/>
      <c r="K192" s="95">
        <v>26</v>
      </c>
      <c r="L192" s="167">
        <f t="shared" si="51"/>
        <v>0</v>
      </c>
      <c r="M192" s="95"/>
      <c r="N192" s="95"/>
      <c r="O192" s="95"/>
      <c r="P192" s="96"/>
    </row>
    <row r="193" spans="1:16" s="6" customFormat="1" ht="12.75">
      <c r="A193" s="598"/>
      <c r="B193" s="32" t="s">
        <v>346</v>
      </c>
      <c r="C193" s="33" t="s">
        <v>846</v>
      </c>
      <c r="D193" s="172">
        <f t="shared" si="46"/>
        <v>19380</v>
      </c>
      <c r="E193" s="167">
        <f t="shared" si="47"/>
        <v>0</v>
      </c>
      <c r="F193" s="167">
        <f t="shared" si="48"/>
        <v>19380</v>
      </c>
      <c r="G193" s="167">
        <f t="shared" si="49"/>
        <v>19380</v>
      </c>
      <c r="H193" s="167">
        <f t="shared" si="50"/>
        <v>0</v>
      </c>
      <c r="I193" s="95"/>
      <c r="J193" s="95"/>
      <c r="K193" s="95"/>
      <c r="L193" s="167">
        <f t="shared" si="51"/>
        <v>19380</v>
      </c>
      <c r="M193" s="95"/>
      <c r="N193" s="95"/>
      <c r="O193" s="95"/>
      <c r="P193" s="96">
        <v>19380</v>
      </c>
    </row>
    <row r="194" spans="1:16" s="6" customFormat="1" ht="12.75">
      <c r="A194" s="598"/>
      <c r="B194" s="32" t="s">
        <v>346</v>
      </c>
      <c r="C194" s="33" t="s">
        <v>866</v>
      </c>
      <c r="D194" s="172">
        <f t="shared" si="46"/>
        <v>3420</v>
      </c>
      <c r="E194" s="167">
        <f t="shared" si="47"/>
        <v>3420</v>
      </c>
      <c r="F194" s="167">
        <f t="shared" si="48"/>
        <v>0</v>
      </c>
      <c r="G194" s="167">
        <f t="shared" si="49"/>
        <v>3420</v>
      </c>
      <c r="H194" s="167">
        <f t="shared" si="50"/>
        <v>3420</v>
      </c>
      <c r="I194" s="95"/>
      <c r="J194" s="95"/>
      <c r="K194" s="95">
        <v>3420</v>
      </c>
      <c r="L194" s="167">
        <f t="shared" si="51"/>
        <v>0</v>
      </c>
      <c r="M194" s="95"/>
      <c r="N194" s="95"/>
      <c r="O194" s="95"/>
      <c r="P194" s="96"/>
    </row>
    <row r="195" spans="1:16" s="6" customFormat="1" ht="12.75">
      <c r="A195" s="598"/>
      <c r="B195" s="32" t="s">
        <v>65</v>
      </c>
      <c r="C195" s="33" t="s">
        <v>847</v>
      </c>
      <c r="D195" s="172">
        <f t="shared" si="46"/>
        <v>1266</v>
      </c>
      <c r="E195" s="167">
        <f t="shared" si="47"/>
        <v>0</v>
      </c>
      <c r="F195" s="167">
        <f t="shared" si="48"/>
        <v>1266</v>
      </c>
      <c r="G195" s="167">
        <f t="shared" si="49"/>
        <v>1266</v>
      </c>
      <c r="H195" s="167">
        <f t="shared" si="50"/>
        <v>0</v>
      </c>
      <c r="I195" s="95"/>
      <c r="J195" s="95"/>
      <c r="K195" s="95"/>
      <c r="L195" s="167">
        <f t="shared" si="51"/>
        <v>1266</v>
      </c>
      <c r="M195" s="95"/>
      <c r="N195" s="95"/>
      <c r="O195" s="95"/>
      <c r="P195" s="96">
        <v>1266</v>
      </c>
    </row>
    <row r="196" spans="1:16" s="6" customFormat="1" ht="12.75">
      <c r="A196" s="598"/>
      <c r="B196" s="32" t="s">
        <v>65</v>
      </c>
      <c r="C196" s="33" t="s">
        <v>867</v>
      </c>
      <c r="D196" s="172">
        <f t="shared" si="46"/>
        <v>223</v>
      </c>
      <c r="E196" s="167">
        <f t="shared" si="47"/>
        <v>223</v>
      </c>
      <c r="F196" s="167">
        <f t="shared" si="48"/>
        <v>0</v>
      </c>
      <c r="G196" s="167">
        <f t="shared" si="49"/>
        <v>223</v>
      </c>
      <c r="H196" s="167">
        <f t="shared" si="50"/>
        <v>223</v>
      </c>
      <c r="I196" s="95"/>
      <c r="J196" s="95"/>
      <c r="K196" s="95">
        <v>223</v>
      </c>
      <c r="L196" s="167">
        <f t="shared" si="51"/>
        <v>0</v>
      </c>
      <c r="M196" s="95"/>
      <c r="N196" s="95"/>
      <c r="O196" s="95"/>
      <c r="P196" s="96"/>
    </row>
    <row r="197" spans="1:16" s="6" customFormat="1" ht="12.75">
      <c r="A197" s="598"/>
      <c r="B197" s="32" t="s">
        <v>294</v>
      </c>
      <c r="C197" s="33" t="s">
        <v>848</v>
      </c>
      <c r="D197" s="172">
        <f t="shared" si="46"/>
        <v>383</v>
      </c>
      <c r="E197" s="167">
        <f t="shared" si="47"/>
        <v>0</v>
      </c>
      <c r="F197" s="167">
        <f t="shared" si="48"/>
        <v>383</v>
      </c>
      <c r="G197" s="167">
        <f t="shared" si="49"/>
        <v>383</v>
      </c>
      <c r="H197" s="167">
        <f t="shared" si="50"/>
        <v>0</v>
      </c>
      <c r="I197" s="95"/>
      <c r="J197" s="95"/>
      <c r="K197" s="95"/>
      <c r="L197" s="167">
        <f t="shared" si="51"/>
        <v>383</v>
      </c>
      <c r="M197" s="95"/>
      <c r="N197" s="95"/>
      <c r="O197" s="95"/>
      <c r="P197" s="96">
        <v>383</v>
      </c>
    </row>
    <row r="198" spans="1:16" s="6" customFormat="1" ht="12.75">
      <c r="A198" s="598"/>
      <c r="B198" s="32" t="s">
        <v>294</v>
      </c>
      <c r="C198" s="33" t="s">
        <v>751</v>
      </c>
      <c r="D198" s="172">
        <f t="shared" si="46"/>
        <v>67</v>
      </c>
      <c r="E198" s="167">
        <f t="shared" si="47"/>
        <v>67</v>
      </c>
      <c r="F198" s="167">
        <f t="shared" si="48"/>
        <v>0</v>
      </c>
      <c r="G198" s="167">
        <f t="shared" si="49"/>
        <v>67</v>
      </c>
      <c r="H198" s="167">
        <f t="shared" si="50"/>
        <v>67</v>
      </c>
      <c r="I198" s="95"/>
      <c r="J198" s="95"/>
      <c r="K198" s="95">
        <v>67</v>
      </c>
      <c r="L198" s="167">
        <f t="shared" si="51"/>
        <v>0</v>
      </c>
      <c r="M198" s="95"/>
      <c r="N198" s="95"/>
      <c r="O198" s="95"/>
      <c r="P198" s="96"/>
    </row>
    <row r="199" spans="1:16" s="6" customFormat="1" ht="12.75">
      <c r="A199" s="598"/>
      <c r="B199" s="32" t="s">
        <v>161</v>
      </c>
      <c r="C199" s="33" t="s">
        <v>849</v>
      </c>
      <c r="D199" s="172">
        <f t="shared" si="46"/>
        <v>55798</v>
      </c>
      <c r="E199" s="167">
        <f t="shared" si="47"/>
        <v>0</v>
      </c>
      <c r="F199" s="167">
        <f t="shared" si="48"/>
        <v>55798</v>
      </c>
      <c r="G199" s="167">
        <f t="shared" si="49"/>
        <v>55798</v>
      </c>
      <c r="H199" s="167">
        <f t="shared" si="50"/>
        <v>0</v>
      </c>
      <c r="I199" s="95"/>
      <c r="J199" s="95"/>
      <c r="K199" s="95"/>
      <c r="L199" s="167">
        <f t="shared" si="51"/>
        <v>55798</v>
      </c>
      <c r="M199" s="95"/>
      <c r="N199" s="95"/>
      <c r="O199" s="95"/>
      <c r="P199" s="96">
        <v>55798</v>
      </c>
    </row>
    <row r="200" spans="1:16" s="6" customFormat="1" ht="12.75">
      <c r="A200" s="598"/>
      <c r="B200" s="32" t="s">
        <v>161</v>
      </c>
      <c r="C200" s="33" t="s">
        <v>868</v>
      </c>
      <c r="D200" s="172">
        <f t="shared" si="46"/>
        <v>9847</v>
      </c>
      <c r="E200" s="167">
        <f t="shared" si="47"/>
        <v>9847</v>
      </c>
      <c r="F200" s="167">
        <f t="shared" si="48"/>
        <v>0</v>
      </c>
      <c r="G200" s="167">
        <f t="shared" si="49"/>
        <v>9847</v>
      </c>
      <c r="H200" s="167">
        <f t="shared" si="50"/>
        <v>9847</v>
      </c>
      <c r="I200" s="95"/>
      <c r="J200" s="95"/>
      <c r="K200" s="95">
        <v>9847</v>
      </c>
      <c r="L200" s="167">
        <f t="shared" si="51"/>
        <v>0</v>
      </c>
      <c r="M200" s="95"/>
      <c r="N200" s="95"/>
      <c r="O200" s="95"/>
      <c r="P200" s="96"/>
    </row>
    <row r="201" spans="1:16" s="6" customFormat="1" ht="12.75">
      <c r="A201" s="598"/>
      <c r="B201" s="32" t="s">
        <v>306</v>
      </c>
      <c r="C201" s="33" t="s">
        <v>850</v>
      </c>
      <c r="D201" s="172">
        <f t="shared" si="46"/>
        <v>24</v>
      </c>
      <c r="E201" s="167">
        <f t="shared" si="47"/>
        <v>0</v>
      </c>
      <c r="F201" s="167">
        <f t="shared" si="48"/>
        <v>24</v>
      </c>
      <c r="G201" s="167">
        <f t="shared" si="49"/>
        <v>24</v>
      </c>
      <c r="H201" s="167">
        <f t="shared" si="50"/>
        <v>0</v>
      </c>
      <c r="I201" s="95"/>
      <c r="J201" s="95"/>
      <c r="K201" s="95"/>
      <c r="L201" s="167">
        <f t="shared" si="51"/>
        <v>24</v>
      </c>
      <c r="M201" s="95"/>
      <c r="N201" s="95"/>
      <c r="O201" s="95"/>
      <c r="P201" s="96">
        <v>24</v>
      </c>
    </row>
    <row r="202" spans="1:16" s="6" customFormat="1" ht="12.75">
      <c r="A202" s="598"/>
      <c r="B202" s="32" t="s">
        <v>306</v>
      </c>
      <c r="C202" s="33" t="s">
        <v>869</v>
      </c>
      <c r="D202" s="172">
        <f t="shared" si="46"/>
        <v>4</v>
      </c>
      <c r="E202" s="167">
        <f t="shared" si="47"/>
        <v>4</v>
      </c>
      <c r="F202" s="167">
        <f t="shared" si="48"/>
        <v>0</v>
      </c>
      <c r="G202" s="167">
        <f t="shared" si="49"/>
        <v>4</v>
      </c>
      <c r="H202" s="167">
        <f t="shared" si="50"/>
        <v>4</v>
      </c>
      <c r="I202" s="95"/>
      <c r="J202" s="95"/>
      <c r="K202" s="95">
        <v>4</v>
      </c>
      <c r="L202" s="167">
        <f t="shared" si="51"/>
        <v>0</v>
      </c>
      <c r="M202" s="95"/>
      <c r="N202" s="95"/>
      <c r="O202" s="95"/>
      <c r="P202" s="96"/>
    </row>
    <row r="203" spans="1:16" s="6" customFormat="1" ht="12.75">
      <c r="A203" s="598"/>
      <c r="B203" s="32" t="s">
        <v>17</v>
      </c>
      <c r="C203" s="33" t="s">
        <v>851</v>
      </c>
      <c r="D203" s="172">
        <f t="shared" si="46"/>
        <v>383</v>
      </c>
      <c r="E203" s="167">
        <f t="shared" si="47"/>
        <v>0</v>
      </c>
      <c r="F203" s="167">
        <f t="shared" si="48"/>
        <v>383</v>
      </c>
      <c r="G203" s="167">
        <f t="shared" si="49"/>
        <v>383</v>
      </c>
      <c r="H203" s="167">
        <f t="shared" si="50"/>
        <v>0</v>
      </c>
      <c r="I203" s="95"/>
      <c r="J203" s="95"/>
      <c r="K203" s="95"/>
      <c r="L203" s="167">
        <f t="shared" si="51"/>
        <v>383</v>
      </c>
      <c r="M203" s="95"/>
      <c r="N203" s="95"/>
      <c r="O203" s="95"/>
      <c r="P203" s="96">
        <v>383</v>
      </c>
    </row>
    <row r="204" spans="1:16" s="6" customFormat="1" ht="12" customHeight="1">
      <c r="A204" s="598"/>
      <c r="B204" s="32" t="s">
        <v>17</v>
      </c>
      <c r="C204" s="33" t="s">
        <v>903</v>
      </c>
      <c r="D204" s="172">
        <f t="shared" si="46"/>
        <v>67</v>
      </c>
      <c r="E204" s="167">
        <f t="shared" si="47"/>
        <v>67</v>
      </c>
      <c r="F204" s="167">
        <f t="shared" si="48"/>
        <v>0</v>
      </c>
      <c r="G204" s="167">
        <f t="shared" si="49"/>
        <v>67</v>
      </c>
      <c r="H204" s="167">
        <f t="shared" si="50"/>
        <v>67</v>
      </c>
      <c r="I204" s="95"/>
      <c r="J204" s="95"/>
      <c r="K204" s="95">
        <v>67</v>
      </c>
      <c r="L204" s="167">
        <f t="shared" si="51"/>
        <v>0</v>
      </c>
      <c r="M204" s="95"/>
      <c r="N204" s="95"/>
      <c r="O204" s="95"/>
      <c r="P204" s="96"/>
    </row>
    <row r="205" spans="1:16" s="6" customFormat="1" ht="16.5" customHeight="1">
      <c r="A205" s="598" t="s">
        <v>679</v>
      </c>
      <c r="B205" s="605" t="s">
        <v>823</v>
      </c>
      <c r="C205" s="605"/>
      <c r="D205" s="605"/>
      <c r="E205" s="605"/>
      <c r="F205" s="605"/>
      <c r="G205" s="605"/>
      <c r="H205" s="605"/>
      <c r="I205" s="605"/>
      <c r="J205" s="605"/>
      <c r="K205" s="605"/>
      <c r="L205" s="605"/>
      <c r="M205" s="605"/>
      <c r="N205" s="605"/>
      <c r="O205" s="605"/>
      <c r="P205" s="606"/>
    </row>
    <row r="206" spans="1:16" s="6" customFormat="1" ht="12" customHeight="1">
      <c r="A206" s="598"/>
      <c r="B206" s="607" t="s">
        <v>758</v>
      </c>
      <c r="C206" s="607"/>
      <c r="D206" s="607"/>
      <c r="E206" s="607"/>
      <c r="F206" s="607"/>
      <c r="G206" s="607"/>
      <c r="H206" s="607"/>
      <c r="I206" s="607"/>
      <c r="J206" s="607"/>
      <c r="K206" s="607"/>
      <c r="L206" s="607"/>
      <c r="M206" s="607"/>
      <c r="N206" s="607"/>
      <c r="O206" s="607"/>
      <c r="P206" s="608"/>
    </row>
    <row r="207" spans="1:16" s="6" customFormat="1" ht="12" customHeight="1">
      <c r="A207" s="598"/>
      <c r="B207" s="609" t="s">
        <v>759</v>
      </c>
      <c r="C207" s="609"/>
      <c r="D207" s="609"/>
      <c r="E207" s="609"/>
      <c r="F207" s="609"/>
      <c r="G207" s="609"/>
      <c r="H207" s="609"/>
      <c r="I207" s="609"/>
      <c r="J207" s="609"/>
      <c r="K207" s="609"/>
      <c r="L207" s="609"/>
      <c r="M207" s="609"/>
      <c r="N207" s="609"/>
      <c r="O207" s="609"/>
      <c r="P207" s="610"/>
    </row>
    <row r="208" spans="1:16" s="6" customFormat="1" ht="12" customHeight="1">
      <c r="A208" s="598"/>
      <c r="B208" s="607" t="s">
        <v>760</v>
      </c>
      <c r="C208" s="607"/>
      <c r="D208" s="607"/>
      <c r="E208" s="607"/>
      <c r="F208" s="607"/>
      <c r="G208" s="607"/>
      <c r="H208" s="607"/>
      <c r="I208" s="607"/>
      <c r="J208" s="607"/>
      <c r="K208" s="607"/>
      <c r="L208" s="607"/>
      <c r="M208" s="607"/>
      <c r="N208" s="607"/>
      <c r="O208" s="607"/>
      <c r="P208" s="608"/>
    </row>
    <row r="209" spans="1:16" s="6" customFormat="1" ht="12" customHeight="1">
      <c r="A209" s="598"/>
      <c r="B209" s="277" t="s">
        <v>467</v>
      </c>
      <c r="C209" s="277" t="s">
        <v>843</v>
      </c>
      <c r="D209" s="399">
        <f>D210+D211</f>
        <v>245311</v>
      </c>
      <c r="E209" s="399">
        <f aca="true" t="shared" si="52" ref="E209:P209">E210+E211</f>
        <v>36798</v>
      </c>
      <c r="F209" s="399">
        <f t="shared" si="52"/>
        <v>208513</v>
      </c>
      <c r="G209" s="399">
        <f t="shared" si="52"/>
        <v>80900</v>
      </c>
      <c r="H209" s="399">
        <f t="shared" si="52"/>
        <v>11324</v>
      </c>
      <c r="I209" s="399">
        <f t="shared" si="52"/>
        <v>0</v>
      </c>
      <c r="J209" s="399">
        <f t="shared" si="52"/>
        <v>0</v>
      </c>
      <c r="K209" s="399">
        <f t="shared" si="52"/>
        <v>11324</v>
      </c>
      <c r="L209" s="399">
        <f t="shared" si="52"/>
        <v>69576</v>
      </c>
      <c r="M209" s="399">
        <f t="shared" si="52"/>
        <v>0</v>
      </c>
      <c r="N209" s="399">
        <f t="shared" si="52"/>
        <v>0</v>
      </c>
      <c r="O209" s="399">
        <f t="shared" si="52"/>
        <v>0</v>
      </c>
      <c r="P209" s="400">
        <f t="shared" si="52"/>
        <v>69576</v>
      </c>
    </row>
    <row r="210" spans="1:16" s="412" customFormat="1" ht="12" customHeight="1">
      <c r="A210" s="598"/>
      <c r="B210" s="33" t="s">
        <v>228</v>
      </c>
      <c r="C210" s="410"/>
      <c r="D210" s="363">
        <f>E210+F210</f>
        <v>164411</v>
      </c>
      <c r="E210" s="363">
        <v>25474</v>
      </c>
      <c r="F210" s="363">
        <v>138937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411"/>
    </row>
    <row r="211" spans="1:16" s="6" customFormat="1" ht="12" customHeight="1">
      <c r="A211" s="598"/>
      <c r="B211" s="34" t="s">
        <v>719</v>
      </c>
      <c r="C211" s="34"/>
      <c r="D211" s="170">
        <f>SUM(D212:D225)</f>
        <v>80900</v>
      </c>
      <c r="E211" s="170">
        <f>SUM(E212:E225)</f>
        <v>11324</v>
      </c>
      <c r="F211" s="170">
        <f>SUM(F212:F225)</f>
        <v>69576</v>
      </c>
      <c r="G211" s="170">
        <f>SUM(G212:G225)</f>
        <v>80900</v>
      </c>
      <c r="H211" s="170">
        <f>SUM(H212:H225)</f>
        <v>11324</v>
      </c>
      <c r="I211" s="107"/>
      <c r="J211" s="107"/>
      <c r="K211" s="107">
        <f>SUM(K212:K225)</f>
        <v>11324</v>
      </c>
      <c r="L211" s="170">
        <f>SUM(L212:L225)</f>
        <v>69576</v>
      </c>
      <c r="M211" s="107"/>
      <c r="N211" s="107"/>
      <c r="O211" s="107"/>
      <c r="P211" s="108">
        <f>SUM(P212:P225)</f>
        <v>69576</v>
      </c>
    </row>
    <row r="212" spans="1:16" s="6" customFormat="1" ht="12" customHeight="1">
      <c r="A212" s="598"/>
      <c r="B212" s="32" t="s">
        <v>135</v>
      </c>
      <c r="C212" s="33" t="s">
        <v>844</v>
      </c>
      <c r="D212" s="167">
        <f>E212+F212</f>
        <v>2616</v>
      </c>
      <c r="E212" s="167">
        <f>H212</f>
        <v>0</v>
      </c>
      <c r="F212" s="167">
        <f>L212</f>
        <v>2616</v>
      </c>
      <c r="G212" s="167">
        <f>H212+L212</f>
        <v>2616</v>
      </c>
      <c r="H212" s="167">
        <f>K212</f>
        <v>0</v>
      </c>
      <c r="I212" s="95"/>
      <c r="J212" s="95"/>
      <c r="K212" s="95"/>
      <c r="L212" s="167">
        <f>P212</f>
        <v>2616</v>
      </c>
      <c r="M212" s="95"/>
      <c r="N212" s="95"/>
      <c r="O212" s="95"/>
      <c r="P212" s="96">
        <v>2616</v>
      </c>
    </row>
    <row r="213" spans="1:16" s="6" customFormat="1" ht="12" customHeight="1">
      <c r="A213" s="598"/>
      <c r="B213" s="32" t="s">
        <v>135</v>
      </c>
      <c r="C213" s="33" t="s">
        <v>864</v>
      </c>
      <c r="D213" s="167">
        <f aca="true" t="shared" si="53" ref="D213:D225">E213+F213</f>
        <v>69</v>
      </c>
      <c r="E213" s="167">
        <f aca="true" t="shared" si="54" ref="E213:E225">H213</f>
        <v>69</v>
      </c>
      <c r="F213" s="167">
        <f aca="true" t="shared" si="55" ref="F213:F225">L213</f>
        <v>0</v>
      </c>
      <c r="G213" s="167">
        <f aca="true" t="shared" si="56" ref="G213:G225">H213+L213</f>
        <v>69</v>
      </c>
      <c r="H213" s="167">
        <f aca="true" t="shared" si="57" ref="H213:H225">K213</f>
        <v>69</v>
      </c>
      <c r="I213" s="95"/>
      <c r="J213" s="95"/>
      <c r="K213" s="95">
        <v>69</v>
      </c>
      <c r="L213" s="167">
        <f aca="true" t="shared" si="58" ref="L213:L225">P213</f>
        <v>0</v>
      </c>
      <c r="M213" s="95"/>
      <c r="N213" s="95"/>
      <c r="O213" s="95"/>
      <c r="P213" s="96"/>
    </row>
    <row r="214" spans="1:16" s="6" customFormat="1" ht="12" customHeight="1">
      <c r="A214" s="598"/>
      <c r="B214" s="32" t="s">
        <v>63</v>
      </c>
      <c r="C214" s="33" t="s">
        <v>845</v>
      </c>
      <c r="D214" s="167">
        <f t="shared" si="53"/>
        <v>357</v>
      </c>
      <c r="E214" s="167">
        <f t="shared" si="54"/>
        <v>0</v>
      </c>
      <c r="F214" s="167">
        <f t="shared" si="55"/>
        <v>357</v>
      </c>
      <c r="G214" s="167">
        <f t="shared" si="56"/>
        <v>357</v>
      </c>
      <c r="H214" s="167">
        <f t="shared" si="57"/>
        <v>0</v>
      </c>
      <c r="I214" s="95"/>
      <c r="J214" s="95"/>
      <c r="K214" s="95"/>
      <c r="L214" s="167">
        <f t="shared" si="58"/>
        <v>357</v>
      </c>
      <c r="M214" s="95"/>
      <c r="N214" s="95"/>
      <c r="O214" s="95"/>
      <c r="P214" s="96">
        <v>357</v>
      </c>
    </row>
    <row r="215" spans="1:16" s="6" customFormat="1" ht="12" customHeight="1">
      <c r="A215" s="598"/>
      <c r="B215" s="32" t="s">
        <v>63</v>
      </c>
      <c r="C215" s="33" t="s">
        <v>865</v>
      </c>
      <c r="D215" s="167">
        <f t="shared" si="53"/>
        <v>9</v>
      </c>
      <c r="E215" s="167">
        <f t="shared" si="54"/>
        <v>9</v>
      </c>
      <c r="F215" s="167">
        <f t="shared" si="55"/>
        <v>0</v>
      </c>
      <c r="G215" s="167">
        <f t="shared" si="56"/>
        <v>9</v>
      </c>
      <c r="H215" s="167">
        <f t="shared" si="57"/>
        <v>9</v>
      </c>
      <c r="I215" s="95"/>
      <c r="J215" s="95"/>
      <c r="K215" s="95">
        <v>9</v>
      </c>
      <c r="L215" s="167">
        <f t="shared" si="58"/>
        <v>0</v>
      </c>
      <c r="M215" s="95"/>
      <c r="N215" s="95"/>
      <c r="O215" s="95"/>
      <c r="P215" s="96"/>
    </row>
    <row r="216" spans="1:16" s="6" customFormat="1" ht="12" customHeight="1">
      <c r="A216" s="598"/>
      <c r="B216" s="32" t="s">
        <v>346</v>
      </c>
      <c r="C216" s="33" t="s">
        <v>846</v>
      </c>
      <c r="D216" s="167">
        <f t="shared" si="53"/>
        <v>53951</v>
      </c>
      <c r="E216" s="167">
        <f t="shared" si="54"/>
        <v>0</v>
      </c>
      <c r="F216" s="167">
        <f t="shared" si="55"/>
        <v>53951</v>
      </c>
      <c r="G216" s="167">
        <f t="shared" si="56"/>
        <v>53951</v>
      </c>
      <c r="H216" s="167">
        <f t="shared" si="57"/>
        <v>0</v>
      </c>
      <c r="I216" s="95"/>
      <c r="J216" s="95"/>
      <c r="K216" s="95"/>
      <c r="L216" s="167">
        <f t="shared" si="58"/>
        <v>53951</v>
      </c>
      <c r="M216" s="95"/>
      <c r="N216" s="95"/>
      <c r="O216" s="95"/>
      <c r="P216" s="96">
        <v>53951</v>
      </c>
    </row>
    <row r="217" spans="1:16" s="6" customFormat="1" ht="12" customHeight="1">
      <c r="A217" s="598"/>
      <c r="B217" s="32" t="s">
        <v>346</v>
      </c>
      <c r="C217" s="33" t="s">
        <v>866</v>
      </c>
      <c r="D217" s="167">
        <f t="shared" si="53"/>
        <v>1429</v>
      </c>
      <c r="E217" s="167">
        <f t="shared" si="54"/>
        <v>1429</v>
      </c>
      <c r="F217" s="167">
        <f t="shared" si="55"/>
        <v>0</v>
      </c>
      <c r="G217" s="167">
        <f t="shared" si="56"/>
        <v>1429</v>
      </c>
      <c r="H217" s="167">
        <f t="shared" si="57"/>
        <v>1429</v>
      </c>
      <c r="I217" s="95"/>
      <c r="J217" s="95"/>
      <c r="K217" s="95">
        <v>1429</v>
      </c>
      <c r="L217" s="167">
        <f t="shared" si="58"/>
        <v>0</v>
      </c>
      <c r="M217" s="95"/>
      <c r="N217" s="95"/>
      <c r="O217" s="95"/>
      <c r="P217" s="96"/>
    </row>
    <row r="218" spans="1:16" s="6" customFormat="1" ht="12" customHeight="1">
      <c r="A218" s="598"/>
      <c r="B218" s="32" t="s">
        <v>65</v>
      </c>
      <c r="C218" s="33" t="s">
        <v>847</v>
      </c>
      <c r="D218" s="167">
        <f t="shared" si="53"/>
        <v>2983</v>
      </c>
      <c r="E218" s="167">
        <f t="shared" si="54"/>
        <v>0</v>
      </c>
      <c r="F218" s="167">
        <f t="shared" si="55"/>
        <v>2983</v>
      </c>
      <c r="G218" s="167">
        <f t="shared" si="56"/>
        <v>2983</v>
      </c>
      <c r="H218" s="167">
        <f t="shared" si="57"/>
        <v>0</v>
      </c>
      <c r="I218" s="95"/>
      <c r="J218" s="95"/>
      <c r="K218" s="95"/>
      <c r="L218" s="167">
        <f t="shared" si="58"/>
        <v>2983</v>
      </c>
      <c r="M218" s="95"/>
      <c r="N218" s="95"/>
      <c r="O218" s="95"/>
      <c r="P218" s="96">
        <v>2983</v>
      </c>
    </row>
    <row r="219" spans="1:16" s="6" customFormat="1" ht="12" customHeight="1">
      <c r="A219" s="598"/>
      <c r="B219" s="32" t="s">
        <v>65</v>
      </c>
      <c r="C219" s="33" t="s">
        <v>867</v>
      </c>
      <c r="D219" s="167">
        <f t="shared" si="53"/>
        <v>79</v>
      </c>
      <c r="E219" s="167">
        <f t="shared" si="54"/>
        <v>79</v>
      </c>
      <c r="F219" s="167">
        <f t="shared" si="55"/>
        <v>0</v>
      </c>
      <c r="G219" s="167">
        <f t="shared" si="56"/>
        <v>79</v>
      </c>
      <c r="H219" s="167">
        <f t="shared" si="57"/>
        <v>79</v>
      </c>
      <c r="I219" s="95"/>
      <c r="J219" s="95"/>
      <c r="K219" s="95">
        <v>79</v>
      </c>
      <c r="L219" s="167">
        <f t="shared" si="58"/>
        <v>0</v>
      </c>
      <c r="M219" s="95"/>
      <c r="N219" s="95"/>
      <c r="O219" s="95"/>
      <c r="P219" s="96"/>
    </row>
    <row r="220" spans="1:16" s="6" customFormat="1" ht="12" customHeight="1">
      <c r="A220" s="598"/>
      <c r="B220" s="32" t="s">
        <v>161</v>
      </c>
      <c r="C220" s="33" t="s">
        <v>849</v>
      </c>
      <c r="D220" s="167">
        <f t="shared" si="53"/>
        <v>7891</v>
      </c>
      <c r="E220" s="167">
        <f t="shared" si="54"/>
        <v>0</v>
      </c>
      <c r="F220" s="167">
        <f t="shared" si="55"/>
        <v>7891</v>
      </c>
      <c r="G220" s="167">
        <f t="shared" si="56"/>
        <v>7891</v>
      </c>
      <c r="H220" s="167">
        <f t="shared" si="57"/>
        <v>0</v>
      </c>
      <c r="I220" s="95"/>
      <c r="J220" s="95"/>
      <c r="K220" s="95"/>
      <c r="L220" s="167">
        <f t="shared" si="58"/>
        <v>7891</v>
      </c>
      <c r="M220" s="95"/>
      <c r="N220" s="95"/>
      <c r="O220" s="95"/>
      <c r="P220" s="96">
        <v>7891</v>
      </c>
    </row>
    <row r="221" spans="1:16" s="6" customFormat="1" ht="12" customHeight="1">
      <c r="A221" s="598"/>
      <c r="B221" s="32" t="s">
        <v>161</v>
      </c>
      <c r="C221" s="33" t="s">
        <v>868</v>
      </c>
      <c r="D221" s="167">
        <f t="shared" si="53"/>
        <v>9469</v>
      </c>
      <c r="E221" s="167">
        <f t="shared" si="54"/>
        <v>9469</v>
      </c>
      <c r="F221" s="167">
        <f t="shared" si="55"/>
        <v>0</v>
      </c>
      <c r="G221" s="167">
        <f t="shared" si="56"/>
        <v>9469</v>
      </c>
      <c r="H221" s="167">
        <f t="shared" si="57"/>
        <v>9469</v>
      </c>
      <c r="I221" s="95"/>
      <c r="J221" s="95"/>
      <c r="K221" s="95">
        <v>9469</v>
      </c>
      <c r="L221" s="167">
        <f t="shared" si="58"/>
        <v>0</v>
      </c>
      <c r="M221" s="95"/>
      <c r="N221" s="95"/>
      <c r="O221" s="95"/>
      <c r="P221" s="96"/>
    </row>
    <row r="222" spans="1:16" s="6" customFormat="1" ht="12" customHeight="1">
      <c r="A222" s="598"/>
      <c r="B222" s="32" t="s">
        <v>306</v>
      </c>
      <c r="C222" s="33" t="s">
        <v>850</v>
      </c>
      <c r="D222" s="167">
        <f t="shared" si="53"/>
        <v>25</v>
      </c>
      <c r="E222" s="167">
        <f t="shared" si="54"/>
        <v>0</v>
      </c>
      <c r="F222" s="167">
        <f t="shared" si="55"/>
        <v>25</v>
      </c>
      <c r="G222" s="167">
        <f t="shared" si="56"/>
        <v>25</v>
      </c>
      <c r="H222" s="167">
        <f t="shared" si="57"/>
        <v>0</v>
      </c>
      <c r="I222" s="95"/>
      <c r="J222" s="95"/>
      <c r="K222" s="95"/>
      <c r="L222" s="167">
        <f t="shared" si="58"/>
        <v>25</v>
      </c>
      <c r="M222" s="95"/>
      <c r="N222" s="95"/>
      <c r="O222" s="95"/>
      <c r="P222" s="96">
        <v>25</v>
      </c>
    </row>
    <row r="223" spans="1:16" s="6" customFormat="1" ht="12" customHeight="1">
      <c r="A223" s="598"/>
      <c r="B223" s="32" t="s">
        <v>306</v>
      </c>
      <c r="C223" s="33" t="s">
        <v>869</v>
      </c>
      <c r="D223" s="167">
        <f t="shared" si="53"/>
        <v>222</v>
      </c>
      <c r="E223" s="167">
        <f t="shared" si="54"/>
        <v>222</v>
      </c>
      <c r="F223" s="167">
        <f t="shared" si="55"/>
        <v>0</v>
      </c>
      <c r="G223" s="167">
        <f t="shared" si="56"/>
        <v>222</v>
      </c>
      <c r="H223" s="167">
        <f t="shared" si="57"/>
        <v>222</v>
      </c>
      <c r="I223" s="95"/>
      <c r="J223" s="95"/>
      <c r="K223" s="95">
        <v>222</v>
      </c>
      <c r="L223" s="167">
        <f t="shared" si="58"/>
        <v>0</v>
      </c>
      <c r="M223" s="95"/>
      <c r="N223" s="95"/>
      <c r="O223" s="95"/>
      <c r="P223" s="96"/>
    </row>
    <row r="224" spans="1:16" s="6" customFormat="1" ht="12" customHeight="1">
      <c r="A224" s="598"/>
      <c r="B224" s="32" t="s">
        <v>17</v>
      </c>
      <c r="C224" s="33" t="s">
        <v>851</v>
      </c>
      <c r="D224" s="167">
        <f t="shared" si="53"/>
        <v>1753</v>
      </c>
      <c r="E224" s="167">
        <f t="shared" si="54"/>
        <v>0</v>
      </c>
      <c r="F224" s="167">
        <f t="shared" si="55"/>
        <v>1753</v>
      </c>
      <c r="G224" s="167">
        <f t="shared" si="56"/>
        <v>1753</v>
      </c>
      <c r="H224" s="167">
        <f t="shared" si="57"/>
        <v>0</v>
      </c>
      <c r="I224" s="95"/>
      <c r="J224" s="95"/>
      <c r="K224" s="95"/>
      <c r="L224" s="167">
        <f t="shared" si="58"/>
        <v>1753</v>
      </c>
      <c r="M224" s="95"/>
      <c r="N224" s="95"/>
      <c r="O224" s="95"/>
      <c r="P224" s="96">
        <v>1753</v>
      </c>
    </row>
    <row r="225" spans="1:16" s="6" customFormat="1" ht="12" customHeight="1">
      <c r="A225" s="598"/>
      <c r="B225" s="32" t="s">
        <v>17</v>
      </c>
      <c r="C225" s="33" t="s">
        <v>903</v>
      </c>
      <c r="D225" s="167">
        <f t="shared" si="53"/>
        <v>47</v>
      </c>
      <c r="E225" s="167">
        <f t="shared" si="54"/>
        <v>47</v>
      </c>
      <c r="F225" s="167">
        <f t="shared" si="55"/>
        <v>0</v>
      </c>
      <c r="G225" s="167">
        <f t="shared" si="56"/>
        <v>47</v>
      </c>
      <c r="H225" s="167">
        <f t="shared" si="57"/>
        <v>47</v>
      </c>
      <c r="I225" s="95"/>
      <c r="J225" s="95"/>
      <c r="K225" s="95">
        <v>47</v>
      </c>
      <c r="L225" s="167">
        <f t="shared" si="58"/>
        <v>0</v>
      </c>
      <c r="M225" s="95"/>
      <c r="N225" s="95"/>
      <c r="O225" s="95"/>
      <c r="P225" s="96"/>
    </row>
    <row r="226" spans="1:16" s="6" customFormat="1" ht="17.25" customHeight="1">
      <c r="A226" s="598" t="s">
        <v>680</v>
      </c>
      <c r="B226" s="605" t="s">
        <v>761</v>
      </c>
      <c r="C226" s="605"/>
      <c r="D226" s="605"/>
      <c r="E226" s="605"/>
      <c r="F226" s="605"/>
      <c r="G226" s="605"/>
      <c r="H226" s="605"/>
      <c r="I226" s="605"/>
      <c r="J226" s="605"/>
      <c r="K226" s="605"/>
      <c r="L226" s="605"/>
      <c r="M226" s="605"/>
      <c r="N226" s="605"/>
      <c r="O226" s="605"/>
      <c r="P226" s="606"/>
    </row>
    <row r="227" spans="1:16" s="6" customFormat="1" ht="12" customHeight="1">
      <c r="A227" s="598"/>
      <c r="B227" s="607" t="s">
        <v>762</v>
      </c>
      <c r="C227" s="607"/>
      <c r="D227" s="607"/>
      <c r="E227" s="607"/>
      <c r="F227" s="607"/>
      <c r="G227" s="607"/>
      <c r="H227" s="607"/>
      <c r="I227" s="607"/>
      <c r="J227" s="607"/>
      <c r="K227" s="607"/>
      <c r="L227" s="607"/>
      <c r="M227" s="607"/>
      <c r="N227" s="607"/>
      <c r="O227" s="607"/>
      <c r="P227" s="608"/>
    </row>
    <row r="228" spans="1:16" s="6" customFormat="1" ht="12" customHeight="1">
      <c r="A228" s="598"/>
      <c r="B228" s="609" t="s">
        <v>763</v>
      </c>
      <c r="C228" s="609"/>
      <c r="D228" s="609"/>
      <c r="E228" s="609"/>
      <c r="F228" s="609"/>
      <c r="G228" s="609"/>
      <c r="H228" s="609"/>
      <c r="I228" s="609"/>
      <c r="J228" s="609"/>
      <c r="K228" s="609"/>
      <c r="L228" s="609"/>
      <c r="M228" s="609"/>
      <c r="N228" s="609"/>
      <c r="O228" s="609"/>
      <c r="P228" s="610"/>
    </row>
    <row r="229" spans="1:16" s="6" customFormat="1" ht="12" customHeight="1">
      <c r="A229" s="598"/>
      <c r="B229" s="607" t="s">
        <v>764</v>
      </c>
      <c r="C229" s="607"/>
      <c r="D229" s="607"/>
      <c r="E229" s="607"/>
      <c r="F229" s="607"/>
      <c r="G229" s="607"/>
      <c r="H229" s="607"/>
      <c r="I229" s="607"/>
      <c r="J229" s="607"/>
      <c r="K229" s="607"/>
      <c r="L229" s="607"/>
      <c r="M229" s="607"/>
      <c r="N229" s="607"/>
      <c r="O229" s="607"/>
      <c r="P229" s="608"/>
    </row>
    <row r="230" spans="1:16" s="6" customFormat="1" ht="12" customHeight="1">
      <c r="A230" s="598"/>
      <c r="B230" s="277" t="s">
        <v>467</v>
      </c>
      <c r="C230" s="277" t="s">
        <v>843</v>
      </c>
      <c r="D230" s="399">
        <f>D231+D232+D247+D248</f>
        <v>287663</v>
      </c>
      <c r="E230" s="399">
        <f aca="true" t="shared" si="59" ref="E230:P230">E231+E232+E247+E248</f>
        <v>43147</v>
      </c>
      <c r="F230" s="399">
        <f t="shared" si="59"/>
        <v>244516</v>
      </c>
      <c r="G230" s="399">
        <f t="shared" si="59"/>
        <v>98680</v>
      </c>
      <c r="H230" s="399">
        <f t="shared" si="59"/>
        <v>14800</v>
      </c>
      <c r="I230" s="399">
        <f t="shared" si="59"/>
        <v>0</v>
      </c>
      <c r="J230" s="399">
        <f t="shared" si="59"/>
        <v>0</v>
      </c>
      <c r="K230" s="399">
        <f t="shared" si="59"/>
        <v>14800</v>
      </c>
      <c r="L230" s="399">
        <f t="shared" si="59"/>
        <v>83880</v>
      </c>
      <c r="M230" s="399">
        <f t="shared" si="59"/>
        <v>0</v>
      </c>
      <c r="N230" s="399">
        <f t="shared" si="59"/>
        <v>0</v>
      </c>
      <c r="O230" s="399">
        <f t="shared" si="59"/>
        <v>0</v>
      </c>
      <c r="P230" s="400">
        <f t="shared" si="59"/>
        <v>83880</v>
      </c>
    </row>
    <row r="231" spans="1:16" s="412" customFormat="1" ht="12" customHeight="1">
      <c r="A231" s="598"/>
      <c r="B231" s="33" t="s">
        <v>228</v>
      </c>
      <c r="C231" s="410"/>
      <c r="D231" s="363">
        <f>E231+F231</f>
        <v>44200</v>
      </c>
      <c r="E231" s="363">
        <v>6630</v>
      </c>
      <c r="F231" s="363">
        <v>37570</v>
      </c>
      <c r="G231" s="363"/>
      <c r="H231" s="363"/>
      <c r="I231" s="363"/>
      <c r="J231" s="363"/>
      <c r="K231" s="363"/>
      <c r="L231" s="363"/>
      <c r="M231" s="363"/>
      <c r="N231" s="363"/>
      <c r="O231" s="363"/>
      <c r="P231" s="411"/>
    </row>
    <row r="232" spans="1:16" s="6" customFormat="1" ht="12" customHeight="1">
      <c r="A232" s="598"/>
      <c r="B232" s="34" t="s">
        <v>719</v>
      </c>
      <c r="C232" s="34"/>
      <c r="D232" s="170">
        <f>E232+F232</f>
        <v>98680</v>
      </c>
      <c r="E232" s="170">
        <f>H232</f>
        <v>14800</v>
      </c>
      <c r="F232" s="170">
        <f>L232</f>
        <v>83880</v>
      </c>
      <c r="G232" s="170">
        <f>H232+L232</f>
        <v>98680</v>
      </c>
      <c r="H232" s="170">
        <f>K232</f>
        <v>14800</v>
      </c>
      <c r="I232" s="170">
        <f aca="true" t="shared" si="60" ref="I232:P232">SUM(I233:I246)</f>
        <v>0</v>
      </c>
      <c r="J232" s="170">
        <f t="shared" si="60"/>
        <v>0</v>
      </c>
      <c r="K232" s="170">
        <f t="shared" si="60"/>
        <v>14800</v>
      </c>
      <c r="L232" s="170">
        <f t="shared" si="60"/>
        <v>83880</v>
      </c>
      <c r="M232" s="170">
        <f t="shared" si="60"/>
        <v>0</v>
      </c>
      <c r="N232" s="170">
        <f t="shared" si="60"/>
        <v>0</v>
      </c>
      <c r="O232" s="170">
        <f t="shared" si="60"/>
        <v>0</v>
      </c>
      <c r="P232" s="314">
        <f t="shared" si="60"/>
        <v>83880</v>
      </c>
    </row>
    <row r="233" spans="1:16" s="6" customFormat="1" ht="12" customHeight="1">
      <c r="A233" s="598"/>
      <c r="B233" s="32" t="s">
        <v>135</v>
      </c>
      <c r="C233" s="33" t="s">
        <v>844</v>
      </c>
      <c r="D233" s="167">
        <f>E233+F233</f>
        <v>7246</v>
      </c>
      <c r="E233" s="167">
        <f aca="true" t="shared" si="61" ref="E233:E246">H233</f>
        <v>0</v>
      </c>
      <c r="F233" s="167">
        <f aca="true" t="shared" si="62" ref="F233:F246">L233</f>
        <v>7246</v>
      </c>
      <c r="G233" s="167">
        <f>H233+L233</f>
        <v>7246</v>
      </c>
      <c r="H233" s="167">
        <f>K233</f>
        <v>0</v>
      </c>
      <c r="I233" s="95"/>
      <c r="J233" s="95"/>
      <c r="K233" s="95"/>
      <c r="L233" s="167">
        <f>P233</f>
        <v>7246</v>
      </c>
      <c r="M233" s="95"/>
      <c r="N233" s="95"/>
      <c r="O233" s="95"/>
      <c r="P233" s="96">
        <v>7246</v>
      </c>
    </row>
    <row r="234" spans="1:16" s="6" customFormat="1" ht="12" customHeight="1">
      <c r="A234" s="598"/>
      <c r="B234" s="32" t="s">
        <v>135</v>
      </c>
      <c r="C234" s="33" t="s">
        <v>864</v>
      </c>
      <c r="D234" s="167">
        <f aca="true" t="shared" si="63" ref="D234:D248">E234+F234</f>
        <v>1278</v>
      </c>
      <c r="E234" s="167">
        <f t="shared" si="61"/>
        <v>1278</v>
      </c>
      <c r="F234" s="167">
        <f t="shared" si="62"/>
        <v>0</v>
      </c>
      <c r="G234" s="167">
        <f aca="true" t="shared" si="64" ref="G234:G246">H234+L234</f>
        <v>1278</v>
      </c>
      <c r="H234" s="167">
        <f aca="true" t="shared" si="65" ref="H234:H246">K234</f>
        <v>1278</v>
      </c>
      <c r="I234" s="95"/>
      <c r="J234" s="95"/>
      <c r="K234" s="95">
        <v>1278</v>
      </c>
      <c r="L234" s="167">
        <f aca="true" t="shared" si="66" ref="L234:L248">P234</f>
        <v>0</v>
      </c>
      <c r="M234" s="95"/>
      <c r="N234" s="95"/>
      <c r="O234" s="95"/>
      <c r="P234" s="96"/>
    </row>
    <row r="235" spans="1:16" s="6" customFormat="1" ht="12" customHeight="1">
      <c r="A235" s="598"/>
      <c r="B235" s="32" t="s">
        <v>63</v>
      </c>
      <c r="C235" s="33" t="s">
        <v>845</v>
      </c>
      <c r="D235" s="167">
        <f t="shared" si="63"/>
        <v>1148</v>
      </c>
      <c r="E235" s="167">
        <f t="shared" si="61"/>
        <v>0</v>
      </c>
      <c r="F235" s="167">
        <f t="shared" si="62"/>
        <v>1148</v>
      </c>
      <c r="G235" s="167">
        <f t="shared" si="64"/>
        <v>1148</v>
      </c>
      <c r="H235" s="167">
        <f t="shared" si="65"/>
        <v>0</v>
      </c>
      <c r="I235" s="95"/>
      <c r="J235" s="95"/>
      <c r="K235" s="95"/>
      <c r="L235" s="167">
        <f t="shared" si="66"/>
        <v>1148</v>
      </c>
      <c r="M235" s="95"/>
      <c r="N235" s="95"/>
      <c r="O235" s="95"/>
      <c r="P235" s="96">
        <v>1148</v>
      </c>
    </row>
    <row r="236" spans="1:16" s="6" customFormat="1" ht="12" customHeight="1">
      <c r="A236" s="598"/>
      <c r="B236" s="32" t="s">
        <v>63</v>
      </c>
      <c r="C236" s="33" t="s">
        <v>865</v>
      </c>
      <c r="D236" s="167">
        <f t="shared" si="63"/>
        <v>202</v>
      </c>
      <c r="E236" s="167">
        <f t="shared" si="61"/>
        <v>202</v>
      </c>
      <c r="F236" s="167">
        <f t="shared" si="62"/>
        <v>0</v>
      </c>
      <c r="G236" s="167">
        <f t="shared" si="64"/>
        <v>202</v>
      </c>
      <c r="H236" s="167">
        <f t="shared" si="65"/>
        <v>202</v>
      </c>
      <c r="I236" s="95"/>
      <c r="J236" s="95"/>
      <c r="K236" s="95">
        <v>202</v>
      </c>
      <c r="L236" s="167">
        <f t="shared" si="66"/>
        <v>0</v>
      </c>
      <c r="M236" s="95"/>
      <c r="N236" s="95"/>
      <c r="O236" s="95"/>
      <c r="P236" s="96"/>
    </row>
    <row r="237" spans="1:16" s="6" customFormat="1" ht="12" customHeight="1">
      <c r="A237" s="598"/>
      <c r="B237" s="32" t="s">
        <v>346</v>
      </c>
      <c r="C237" s="33" t="s">
        <v>846</v>
      </c>
      <c r="D237" s="167">
        <f t="shared" si="63"/>
        <v>46858</v>
      </c>
      <c r="E237" s="167">
        <f t="shared" si="61"/>
        <v>0</v>
      </c>
      <c r="F237" s="167">
        <f t="shared" si="62"/>
        <v>46858</v>
      </c>
      <c r="G237" s="167">
        <f t="shared" si="64"/>
        <v>46858</v>
      </c>
      <c r="H237" s="167">
        <f t="shared" si="65"/>
        <v>0</v>
      </c>
      <c r="I237" s="95"/>
      <c r="J237" s="95"/>
      <c r="K237" s="95"/>
      <c r="L237" s="167">
        <f t="shared" si="66"/>
        <v>46858</v>
      </c>
      <c r="M237" s="95"/>
      <c r="N237" s="95"/>
      <c r="O237" s="95"/>
      <c r="P237" s="96">
        <v>46858</v>
      </c>
    </row>
    <row r="238" spans="1:16" s="6" customFormat="1" ht="12" customHeight="1">
      <c r="A238" s="598"/>
      <c r="B238" s="32" t="s">
        <v>346</v>
      </c>
      <c r="C238" s="33" t="s">
        <v>866</v>
      </c>
      <c r="D238" s="167">
        <f t="shared" si="63"/>
        <v>8268</v>
      </c>
      <c r="E238" s="167">
        <f t="shared" si="61"/>
        <v>8268</v>
      </c>
      <c r="F238" s="167">
        <f t="shared" si="62"/>
        <v>0</v>
      </c>
      <c r="G238" s="167">
        <f t="shared" si="64"/>
        <v>8268</v>
      </c>
      <c r="H238" s="167">
        <f t="shared" si="65"/>
        <v>8268</v>
      </c>
      <c r="I238" s="95"/>
      <c r="J238" s="95"/>
      <c r="K238" s="95">
        <v>8268</v>
      </c>
      <c r="L238" s="167">
        <f t="shared" si="66"/>
        <v>0</v>
      </c>
      <c r="M238" s="95"/>
      <c r="N238" s="95"/>
      <c r="O238" s="95"/>
      <c r="P238" s="96"/>
    </row>
    <row r="239" spans="1:16" s="6" customFormat="1" ht="12" customHeight="1">
      <c r="A239" s="598"/>
      <c r="B239" s="32" t="s">
        <v>65</v>
      </c>
      <c r="C239" s="33" t="s">
        <v>847</v>
      </c>
      <c r="D239" s="167">
        <f t="shared" si="63"/>
        <v>2040</v>
      </c>
      <c r="E239" s="167">
        <f t="shared" si="61"/>
        <v>0</v>
      </c>
      <c r="F239" s="167">
        <f t="shared" si="62"/>
        <v>2040</v>
      </c>
      <c r="G239" s="167">
        <f t="shared" si="64"/>
        <v>2040</v>
      </c>
      <c r="H239" s="167">
        <f t="shared" si="65"/>
        <v>0</v>
      </c>
      <c r="I239" s="95"/>
      <c r="J239" s="95"/>
      <c r="K239" s="95"/>
      <c r="L239" s="167">
        <f t="shared" si="66"/>
        <v>2040</v>
      </c>
      <c r="M239" s="95"/>
      <c r="N239" s="95"/>
      <c r="O239" s="95"/>
      <c r="P239" s="96">
        <v>2040</v>
      </c>
    </row>
    <row r="240" spans="1:16" s="6" customFormat="1" ht="12" customHeight="1">
      <c r="A240" s="598"/>
      <c r="B240" s="32" t="s">
        <v>65</v>
      </c>
      <c r="C240" s="33" t="s">
        <v>867</v>
      </c>
      <c r="D240" s="167">
        <f t="shared" si="63"/>
        <v>360</v>
      </c>
      <c r="E240" s="167">
        <f t="shared" si="61"/>
        <v>360</v>
      </c>
      <c r="F240" s="167">
        <f t="shared" si="62"/>
        <v>0</v>
      </c>
      <c r="G240" s="167">
        <f t="shared" si="64"/>
        <v>360</v>
      </c>
      <c r="H240" s="167">
        <f t="shared" si="65"/>
        <v>360</v>
      </c>
      <c r="I240" s="95"/>
      <c r="J240" s="95"/>
      <c r="K240" s="95">
        <v>360</v>
      </c>
      <c r="L240" s="167">
        <f t="shared" si="66"/>
        <v>0</v>
      </c>
      <c r="M240" s="95"/>
      <c r="N240" s="95"/>
      <c r="O240" s="95"/>
      <c r="P240" s="96"/>
    </row>
    <row r="241" spans="1:16" s="6" customFormat="1" ht="12" customHeight="1">
      <c r="A241" s="598"/>
      <c r="B241" s="32" t="s">
        <v>161</v>
      </c>
      <c r="C241" s="33" t="s">
        <v>849</v>
      </c>
      <c r="D241" s="167">
        <f t="shared" si="63"/>
        <v>25262</v>
      </c>
      <c r="E241" s="167">
        <f t="shared" si="61"/>
        <v>0</v>
      </c>
      <c r="F241" s="167">
        <f t="shared" si="62"/>
        <v>25262</v>
      </c>
      <c r="G241" s="167">
        <f t="shared" si="64"/>
        <v>25262</v>
      </c>
      <c r="H241" s="167">
        <f t="shared" si="65"/>
        <v>0</v>
      </c>
      <c r="I241" s="95"/>
      <c r="J241" s="95"/>
      <c r="K241" s="95"/>
      <c r="L241" s="167">
        <f t="shared" si="66"/>
        <v>25262</v>
      </c>
      <c r="M241" s="95"/>
      <c r="N241" s="95"/>
      <c r="O241" s="95"/>
      <c r="P241" s="96">
        <v>25262</v>
      </c>
    </row>
    <row r="242" spans="1:16" s="6" customFormat="1" ht="12" customHeight="1">
      <c r="A242" s="598"/>
      <c r="B242" s="32" t="s">
        <v>161</v>
      </c>
      <c r="C242" s="33" t="s">
        <v>868</v>
      </c>
      <c r="D242" s="167">
        <f t="shared" si="63"/>
        <v>4458</v>
      </c>
      <c r="E242" s="167">
        <f t="shared" si="61"/>
        <v>4458</v>
      </c>
      <c r="F242" s="167">
        <f t="shared" si="62"/>
        <v>0</v>
      </c>
      <c r="G242" s="167">
        <f t="shared" si="64"/>
        <v>4458</v>
      </c>
      <c r="H242" s="167">
        <f t="shared" si="65"/>
        <v>4458</v>
      </c>
      <c r="I242" s="95"/>
      <c r="J242" s="95"/>
      <c r="K242" s="95">
        <v>4458</v>
      </c>
      <c r="L242" s="167">
        <f t="shared" si="66"/>
        <v>0</v>
      </c>
      <c r="M242" s="95"/>
      <c r="N242" s="95"/>
      <c r="O242" s="95"/>
      <c r="P242" s="96"/>
    </row>
    <row r="243" spans="1:16" s="6" customFormat="1" ht="12" customHeight="1">
      <c r="A243" s="598"/>
      <c r="B243" s="32" t="s">
        <v>16</v>
      </c>
      <c r="C243" s="33" t="s">
        <v>765</v>
      </c>
      <c r="D243" s="167">
        <f t="shared" si="63"/>
        <v>476</v>
      </c>
      <c r="E243" s="167">
        <f t="shared" si="61"/>
        <v>0</v>
      </c>
      <c r="F243" s="167">
        <f t="shared" si="62"/>
        <v>476</v>
      </c>
      <c r="G243" s="167">
        <f t="shared" si="64"/>
        <v>476</v>
      </c>
      <c r="H243" s="167">
        <f t="shared" si="65"/>
        <v>0</v>
      </c>
      <c r="I243" s="95"/>
      <c r="J243" s="95"/>
      <c r="K243" s="95"/>
      <c r="L243" s="167">
        <f t="shared" si="66"/>
        <v>476</v>
      </c>
      <c r="M243" s="95"/>
      <c r="N243" s="95"/>
      <c r="O243" s="95"/>
      <c r="P243" s="96">
        <v>476</v>
      </c>
    </row>
    <row r="244" spans="1:16" s="6" customFormat="1" ht="12" customHeight="1">
      <c r="A244" s="598"/>
      <c r="B244" s="32" t="s">
        <v>16</v>
      </c>
      <c r="C244" s="33" t="s">
        <v>766</v>
      </c>
      <c r="D244" s="167">
        <f t="shared" si="63"/>
        <v>84</v>
      </c>
      <c r="E244" s="167">
        <f t="shared" si="61"/>
        <v>84</v>
      </c>
      <c r="F244" s="167">
        <f t="shared" si="62"/>
        <v>0</v>
      </c>
      <c r="G244" s="167">
        <f t="shared" si="64"/>
        <v>84</v>
      </c>
      <c r="H244" s="167">
        <f t="shared" si="65"/>
        <v>84</v>
      </c>
      <c r="I244" s="95"/>
      <c r="J244" s="95"/>
      <c r="K244" s="95">
        <v>84</v>
      </c>
      <c r="L244" s="167">
        <f t="shared" si="66"/>
        <v>0</v>
      </c>
      <c r="M244" s="95"/>
      <c r="N244" s="95"/>
      <c r="O244" s="95"/>
      <c r="P244" s="96"/>
    </row>
    <row r="245" spans="1:16" s="6" customFormat="1" ht="12" customHeight="1">
      <c r="A245" s="598"/>
      <c r="B245" s="32" t="s">
        <v>306</v>
      </c>
      <c r="C245" s="33" t="s">
        <v>850</v>
      </c>
      <c r="D245" s="167">
        <f t="shared" si="63"/>
        <v>850</v>
      </c>
      <c r="E245" s="167">
        <f t="shared" si="61"/>
        <v>0</v>
      </c>
      <c r="F245" s="167">
        <f t="shared" si="62"/>
        <v>850</v>
      </c>
      <c r="G245" s="167">
        <f t="shared" si="64"/>
        <v>850</v>
      </c>
      <c r="H245" s="167">
        <f t="shared" si="65"/>
        <v>0</v>
      </c>
      <c r="I245" s="95"/>
      <c r="J245" s="95"/>
      <c r="K245" s="95"/>
      <c r="L245" s="167">
        <f t="shared" si="66"/>
        <v>850</v>
      </c>
      <c r="M245" s="95"/>
      <c r="N245" s="95"/>
      <c r="O245" s="95"/>
      <c r="P245" s="96">
        <v>850</v>
      </c>
    </row>
    <row r="246" spans="1:16" s="6" customFormat="1" ht="12" customHeight="1">
      <c r="A246" s="598"/>
      <c r="B246" s="32" t="s">
        <v>306</v>
      </c>
      <c r="C246" s="33" t="s">
        <v>869</v>
      </c>
      <c r="D246" s="167">
        <f t="shared" si="63"/>
        <v>150</v>
      </c>
      <c r="E246" s="167">
        <f t="shared" si="61"/>
        <v>150</v>
      </c>
      <c r="F246" s="167">
        <f t="shared" si="62"/>
        <v>0</v>
      </c>
      <c r="G246" s="167">
        <f t="shared" si="64"/>
        <v>150</v>
      </c>
      <c r="H246" s="167">
        <f t="shared" si="65"/>
        <v>150</v>
      </c>
      <c r="I246" s="95"/>
      <c r="J246" s="95"/>
      <c r="K246" s="95">
        <v>150</v>
      </c>
      <c r="L246" s="167">
        <f t="shared" si="66"/>
        <v>0</v>
      </c>
      <c r="M246" s="95"/>
      <c r="N246" s="95"/>
      <c r="O246" s="95"/>
      <c r="P246" s="96"/>
    </row>
    <row r="247" spans="1:16" s="6" customFormat="1" ht="12" customHeight="1">
      <c r="A247" s="598"/>
      <c r="B247" s="33" t="s">
        <v>856</v>
      </c>
      <c r="C247" s="33"/>
      <c r="D247" s="167">
        <f t="shared" si="63"/>
        <v>98680</v>
      </c>
      <c r="E247" s="167">
        <v>14802</v>
      </c>
      <c r="F247" s="167">
        <v>83878</v>
      </c>
      <c r="G247" s="167"/>
      <c r="H247" s="167"/>
      <c r="I247" s="95"/>
      <c r="J247" s="95"/>
      <c r="K247" s="95"/>
      <c r="L247" s="167">
        <f t="shared" si="66"/>
        <v>0</v>
      </c>
      <c r="M247" s="95"/>
      <c r="N247" s="95"/>
      <c r="O247" s="95"/>
      <c r="P247" s="96"/>
    </row>
    <row r="248" spans="1:16" s="6" customFormat="1" ht="12" customHeight="1">
      <c r="A248" s="598"/>
      <c r="B248" s="33" t="s">
        <v>857</v>
      </c>
      <c r="C248" s="33"/>
      <c r="D248" s="167">
        <f t="shared" si="63"/>
        <v>46103</v>
      </c>
      <c r="E248" s="167">
        <v>6915</v>
      </c>
      <c r="F248" s="167">
        <v>39188</v>
      </c>
      <c r="G248" s="167"/>
      <c r="H248" s="167"/>
      <c r="I248" s="95"/>
      <c r="J248" s="95"/>
      <c r="K248" s="95"/>
      <c r="L248" s="167">
        <f t="shared" si="66"/>
        <v>0</v>
      </c>
      <c r="M248" s="95"/>
      <c r="N248" s="95"/>
      <c r="O248" s="95"/>
      <c r="P248" s="96"/>
    </row>
    <row r="249" spans="1:16" s="6" customFormat="1" ht="16.5" customHeight="1">
      <c r="A249" s="598" t="s">
        <v>681</v>
      </c>
      <c r="B249" s="605" t="s">
        <v>823</v>
      </c>
      <c r="C249" s="605"/>
      <c r="D249" s="605"/>
      <c r="E249" s="605"/>
      <c r="F249" s="605"/>
      <c r="G249" s="605"/>
      <c r="H249" s="605"/>
      <c r="I249" s="605"/>
      <c r="J249" s="605"/>
      <c r="K249" s="605"/>
      <c r="L249" s="605"/>
      <c r="M249" s="605"/>
      <c r="N249" s="605"/>
      <c r="O249" s="605"/>
      <c r="P249" s="606"/>
    </row>
    <row r="250" spans="1:16" s="6" customFormat="1" ht="12" customHeight="1">
      <c r="A250" s="598"/>
      <c r="B250" s="607" t="s">
        <v>767</v>
      </c>
      <c r="C250" s="607"/>
      <c r="D250" s="607"/>
      <c r="E250" s="607"/>
      <c r="F250" s="607"/>
      <c r="G250" s="607"/>
      <c r="H250" s="607"/>
      <c r="I250" s="607"/>
      <c r="J250" s="607"/>
      <c r="K250" s="607"/>
      <c r="L250" s="607"/>
      <c r="M250" s="607"/>
      <c r="N250" s="607"/>
      <c r="O250" s="607"/>
      <c r="P250" s="608"/>
    </row>
    <row r="251" spans="1:16" s="6" customFormat="1" ht="12" customHeight="1">
      <c r="A251" s="598"/>
      <c r="B251" s="609" t="s">
        <v>768</v>
      </c>
      <c r="C251" s="609"/>
      <c r="D251" s="609"/>
      <c r="E251" s="609"/>
      <c r="F251" s="609"/>
      <c r="G251" s="609"/>
      <c r="H251" s="609"/>
      <c r="I251" s="609"/>
      <c r="J251" s="609"/>
      <c r="K251" s="609"/>
      <c r="L251" s="609"/>
      <c r="M251" s="609"/>
      <c r="N251" s="609"/>
      <c r="O251" s="609"/>
      <c r="P251" s="610"/>
    </row>
    <row r="252" spans="1:16" s="6" customFormat="1" ht="12" customHeight="1">
      <c r="A252" s="598"/>
      <c r="B252" s="607" t="s">
        <v>760</v>
      </c>
      <c r="C252" s="607"/>
      <c r="D252" s="607"/>
      <c r="E252" s="607"/>
      <c r="F252" s="607"/>
      <c r="G252" s="607"/>
      <c r="H252" s="607"/>
      <c r="I252" s="607"/>
      <c r="J252" s="607"/>
      <c r="K252" s="607"/>
      <c r="L252" s="607"/>
      <c r="M252" s="607"/>
      <c r="N252" s="607"/>
      <c r="O252" s="607"/>
      <c r="P252" s="608"/>
    </row>
    <row r="253" spans="1:16" s="6" customFormat="1" ht="12" customHeight="1">
      <c r="A253" s="598"/>
      <c r="B253" s="277" t="s">
        <v>467</v>
      </c>
      <c r="C253" s="277" t="s">
        <v>843</v>
      </c>
      <c r="D253" s="399">
        <f>D254+D255</f>
        <v>50006</v>
      </c>
      <c r="E253" s="399">
        <f aca="true" t="shared" si="67" ref="E253:P253">E254+E255</f>
        <v>7501</v>
      </c>
      <c r="F253" s="399">
        <f t="shared" si="67"/>
        <v>42505</v>
      </c>
      <c r="G253" s="399">
        <f t="shared" si="67"/>
        <v>13736</v>
      </c>
      <c r="H253" s="399">
        <f t="shared" si="67"/>
        <v>2060</v>
      </c>
      <c r="I253" s="399">
        <f t="shared" si="67"/>
        <v>0</v>
      </c>
      <c r="J253" s="399">
        <f t="shared" si="67"/>
        <v>0</v>
      </c>
      <c r="K253" s="399">
        <f t="shared" si="67"/>
        <v>2060</v>
      </c>
      <c r="L253" s="399">
        <f t="shared" si="67"/>
        <v>11676</v>
      </c>
      <c r="M253" s="399">
        <f t="shared" si="67"/>
        <v>0</v>
      </c>
      <c r="N253" s="399">
        <f t="shared" si="67"/>
        <v>0</v>
      </c>
      <c r="O253" s="399">
        <f t="shared" si="67"/>
        <v>0</v>
      </c>
      <c r="P253" s="400">
        <f t="shared" si="67"/>
        <v>11676</v>
      </c>
    </row>
    <row r="254" spans="1:16" s="412" customFormat="1" ht="12" customHeight="1">
      <c r="A254" s="598"/>
      <c r="B254" s="33" t="s">
        <v>228</v>
      </c>
      <c r="C254" s="410"/>
      <c r="D254" s="363">
        <f>E254+F254</f>
        <v>36270</v>
      </c>
      <c r="E254" s="363">
        <v>5441</v>
      </c>
      <c r="F254" s="363">
        <v>30829</v>
      </c>
      <c r="G254" s="363"/>
      <c r="H254" s="363"/>
      <c r="I254" s="363"/>
      <c r="J254" s="363"/>
      <c r="K254" s="363"/>
      <c r="L254" s="363"/>
      <c r="M254" s="363"/>
      <c r="N254" s="363"/>
      <c r="O254" s="363"/>
      <c r="P254" s="411"/>
    </row>
    <row r="255" spans="1:16" s="6" customFormat="1" ht="12" customHeight="1">
      <c r="A255" s="598"/>
      <c r="B255" s="34" t="s">
        <v>719</v>
      </c>
      <c r="C255" s="34"/>
      <c r="D255" s="170">
        <f aca="true" t="shared" si="68" ref="D255:P255">SUM(D256:D263)</f>
        <v>13736</v>
      </c>
      <c r="E255" s="170">
        <f t="shared" si="68"/>
        <v>2060</v>
      </c>
      <c r="F255" s="170">
        <f t="shared" si="68"/>
        <v>11676</v>
      </c>
      <c r="G255" s="170">
        <f t="shared" si="68"/>
        <v>13736</v>
      </c>
      <c r="H255" s="170">
        <f t="shared" si="68"/>
        <v>2060</v>
      </c>
      <c r="I255" s="170">
        <f t="shared" si="68"/>
        <v>0</v>
      </c>
      <c r="J255" s="170">
        <f t="shared" si="68"/>
        <v>0</v>
      </c>
      <c r="K255" s="170">
        <f t="shared" si="68"/>
        <v>2060</v>
      </c>
      <c r="L255" s="170">
        <f t="shared" si="68"/>
        <v>11676</v>
      </c>
      <c r="M255" s="170">
        <f t="shared" si="68"/>
        <v>0</v>
      </c>
      <c r="N255" s="170">
        <f t="shared" si="68"/>
        <v>0</v>
      </c>
      <c r="O255" s="170">
        <f t="shared" si="68"/>
        <v>0</v>
      </c>
      <c r="P255" s="314">
        <f t="shared" si="68"/>
        <v>11676</v>
      </c>
    </row>
    <row r="256" spans="1:16" s="6" customFormat="1" ht="12" customHeight="1">
      <c r="A256" s="598"/>
      <c r="B256" s="32" t="s">
        <v>135</v>
      </c>
      <c r="C256" s="33" t="s">
        <v>844</v>
      </c>
      <c r="D256" s="167">
        <f>E256+F256</f>
        <v>556</v>
      </c>
      <c r="E256" s="167">
        <f>H256</f>
        <v>0</v>
      </c>
      <c r="F256" s="167">
        <f>L256</f>
        <v>556</v>
      </c>
      <c r="G256" s="167">
        <f>H256+L256</f>
        <v>556</v>
      </c>
      <c r="H256" s="167">
        <f>K256</f>
        <v>0</v>
      </c>
      <c r="I256" s="95"/>
      <c r="J256" s="95"/>
      <c r="K256" s="95"/>
      <c r="L256" s="167">
        <f>P256</f>
        <v>556</v>
      </c>
      <c r="M256" s="95"/>
      <c r="N256" s="95"/>
      <c r="O256" s="95"/>
      <c r="P256" s="96">
        <v>556</v>
      </c>
    </row>
    <row r="257" spans="1:16" s="6" customFormat="1" ht="12" customHeight="1">
      <c r="A257" s="598"/>
      <c r="B257" s="32" t="s">
        <v>135</v>
      </c>
      <c r="C257" s="33" t="s">
        <v>864</v>
      </c>
      <c r="D257" s="167">
        <f aca="true" t="shared" si="69" ref="D257:D263">E257+F257</f>
        <v>98</v>
      </c>
      <c r="E257" s="167">
        <f aca="true" t="shared" si="70" ref="E257:E263">H257</f>
        <v>98</v>
      </c>
      <c r="F257" s="167">
        <f aca="true" t="shared" si="71" ref="F257:F263">L257</f>
        <v>0</v>
      </c>
      <c r="G257" s="167">
        <f aca="true" t="shared" si="72" ref="G257:G263">H257+L257</f>
        <v>98</v>
      </c>
      <c r="H257" s="167">
        <f aca="true" t="shared" si="73" ref="H257:H263">K257</f>
        <v>98</v>
      </c>
      <c r="I257" s="95"/>
      <c r="J257" s="95"/>
      <c r="K257" s="95">
        <v>98</v>
      </c>
      <c r="L257" s="167">
        <f aca="true" t="shared" si="74" ref="L257:L263">P257</f>
        <v>0</v>
      </c>
      <c r="M257" s="95"/>
      <c r="N257" s="95"/>
      <c r="O257" s="95"/>
      <c r="P257" s="96"/>
    </row>
    <row r="258" spans="1:16" s="6" customFormat="1" ht="12" customHeight="1">
      <c r="A258" s="598"/>
      <c r="B258" s="32" t="s">
        <v>63</v>
      </c>
      <c r="C258" s="33" t="s">
        <v>845</v>
      </c>
      <c r="D258" s="167">
        <f t="shared" si="69"/>
        <v>90</v>
      </c>
      <c r="E258" s="167">
        <f t="shared" si="70"/>
        <v>0</v>
      </c>
      <c r="F258" s="167">
        <f t="shared" si="71"/>
        <v>90</v>
      </c>
      <c r="G258" s="167">
        <f t="shared" si="72"/>
        <v>90</v>
      </c>
      <c r="H258" s="167">
        <f t="shared" si="73"/>
        <v>0</v>
      </c>
      <c r="I258" s="95"/>
      <c r="J258" s="95"/>
      <c r="K258" s="95"/>
      <c r="L258" s="167">
        <f t="shared" si="74"/>
        <v>90</v>
      </c>
      <c r="M258" s="95"/>
      <c r="N258" s="95"/>
      <c r="O258" s="95"/>
      <c r="P258" s="96">
        <v>90</v>
      </c>
    </row>
    <row r="259" spans="1:16" s="6" customFormat="1" ht="12" customHeight="1">
      <c r="A259" s="598"/>
      <c r="B259" s="32" t="s">
        <v>63</v>
      </c>
      <c r="C259" s="33" t="s">
        <v>865</v>
      </c>
      <c r="D259" s="167">
        <f t="shared" si="69"/>
        <v>16</v>
      </c>
      <c r="E259" s="167">
        <f t="shared" si="70"/>
        <v>16</v>
      </c>
      <c r="F259" s="167">
        <f t="shared" si="71"/>
        <v>0</v>
      </c>
      <c r="G259" s="167">
        <f t="shared" si="72"/>
        <v>16</v>
      </c>
      <c r="H259" s="167">
        <f t="shared" si="73"/>
        <v>16</v>
      </c>
      <c r="I259" s="95"/>
      <c r="J259" s="95"/>
      <c r="K259" s="95">
        <v>16</v>
      </c>
      <c r="L259" s="167">
        <f t="shared" si="74"/>
        <v>0</v>
      </c>
      <c r="M259" s="95"/>
      <c r="N259" s="95"/>
      <c r="O259" s="95"/>
      <c r="P259" s="96"/>
    </row>
    <row r="260" spans="1:16" s="6" customFormat="1" ht="12" customHeight="1">
      <c r="A260" s="598"/>
      <c r="B260" s="32" t="s">
        <v>346</v>
      </c>
      <c r="C260" s="33" t="s">
        <v>846</v>
      </c>
      <c r="D260" s="167">
        <f t="shared" si="69"/>
        <v>3685</v>
      </c>
      <c r="E260" s="167">
        <f t="shared" si="70"/>
        <v>0</v>
      </c>
      <c r="F260" s="167">
        <f t="shared" si="71"/>
        <v>3685</v>
      </c>
      <c r="G260" s="167">
        <f t="shared" si="72"/>
        <v>3685</v>
      </c>
      <c r="H260" s="167">
        <f t="shared" si="73"/>
        <v>0</v>
      </c>
      <c r="I260" s="95"/>
      <c r="J260" s="95"/>
      <c r="K260" s="95"/>
      <c r="L260" s="167">
        <f t="shared" si="74"/>
        <v>3685</v>
      </c>
      <c r="M260" s="95"/>
      <c r="N260" s="95"/>
      <c r="O260" s="95"/>
      <c r="P260" s="96">
        <v>3685</v>
      </c>
    </row>
    <row r="261" spans="1:16" s="6" customFormat="1" ht="12" customHeight="1">
      <c r="A261" s="598"/>
      <c r="B261" s="32" t="s">
        <v>346</v>
      </c>
      <c r="C261" s="33" t="s">
        <v>866</v>
      </c>
      <c r="D261" s="167">
        <f t="shared" si="69"/>
        <v>650</v>
      </c>
      <c r="E261" s="167">
        <f t="shared" si="70"/>
        <v>650</v>
      </c>
      <c r="F261" s="167">
        <f t="shared" si="71"/>
        <v>0</v>
      </c>
      <c r="G261" s="167">
        <f t="shared" si="72"/>
        <v>650</v>
      </c>
      <c r="H261" s="167">
        <f t="shared" si="73"/>
        <v>650</v>
      </c>
      <c r="I261" s="95"/>
      <c r="J261" s="95"/>
      <c r="K261" s="95">
        <v>650</v>
      </c>
      <c r="L261" s="167">
        <f t="shared" si="74"/>
        <v>0</v>
      </c>
      <c r="M261" s="95"/>
      <c r="N261" s="95"/>
      <c r="O261" s="95"/>
      <c r="P261" s="96"/>
    </row>
    <row r="262" spans="1:16" s="6" customFormat="1" ht="12" customHeight="1">
      <c r="A262" s="598"/>
      <c r="B262" s="32" t="s">
        <v>161</v>
      </c>
      <c r="C262" s="33" t="s">
        <v>849</v>
      </c>
      <c r="D262" s="167">
        <f t="shared" si="69"/>
        <v>7345</v>
      </c>
      <c r="E262" s="167">
        <f t="shared" si="70"/>
        <v>0</v>
      </c>
      <c r="F262" s="167">
        <f t="shared" si="71"/>
        <v>7345</v>
      </c>
      <c r="G262" s="167">
        <f t="shared" si="72"/>
        <v>7345</v>
      </c>
      <c r="H262" s="167">
        <f t="shared" si="73"/>
        <v>0</v>
      </c>
      <c r="I262" s="95"/>
      <c r="J262" s="95"/>
      <c r="K262" s="95"/>
      <c r="L262" s="167">
        <f t="shared" si="74"/>
        <v>7345</v>
      </c>
      <c r="M262" s="95"/>
      <c r="N262" s="95"/>
      <c r="O262" s="95"/>
      <c r="P262" s="96">
        <v>7345</v>
      </c>
    </row>
    <row r="263" spans="1:16" s="6" customFormat="1" ht="12" customHeight="1">
      <c r="A263" s="598"/>
      <c r="B263" s="32" t="s">
        <v>161</v>
      </c>
      <c r="C263" s="33" t="s">
        <v>868</v>
      </c>
      <c r="D263" s="167">
        <f t="shared" si="69"/>
        <v>1296</v>
      </c>
      <c r="E263" s="167">
        <f t="shared" si="70"/>
        <v>1296</v>
      </c>
      <c r="F263" s="167">
        <f t="shared" si="71"/>
        <v>0</v>
      </c>
      <c r="G263" s="167">
        <f t="shared" si="72"/>
        <v>1296</v>
      </c>
      <c r="H263" s="167">
        <f t="shared" si="73"/>
        <v>1296</v>
      </c>
      <c r="I263" s="95"/>
      <c r="J263" s="95"/>
      <c r="K263" s="95">
        <v>1296</v>
      </c>
      <c r="L263" s="167">
        <f t="shared" si="74"/>
        <v>0</v>
      </c>
      <c r="M263" s="95"/>
      <c r="N263" s="95"/>
      <c r="O263" s="95"/>
      <c r="P263" s="96"/>
    </row>
    <row r="264" spans="1:16" s="6" customFormat="1" ht="18" customHeight="1">
      <c r="A264" s="598" t="s">
        <v>683</v>
      </c>
      <c r="B264" s="605" t="s">
        <v>823</v>
      </c>
      <c r="C264" s="605"/>
      <c r="D264" s="605"/>
      <c r="E264" s="605"/>
      <c r="F264" s="605"/>
      <c r="G264" s="605"/>
      <c r="H264" s="605"/>
      <c r="I264" s="605"/>
      <c r="J264" s="605"/>
      <c r="K264" s="605"/>
      <c r="L264" s="605"/>
      <c r="M264" s="605"/>
      <c r="N264" s="605"/>
      <c r="O264" s="605"/>
      <c r="P264" s="606"/>
    </row>
    <row r="265" spans="1:16" s="6" customFormat="1" ht="12" customHeight="1">
      <c r="A265" s="598"/>
      <c r="B265" s="607" t="s">
        <v>758</v>
      </c>
      <c r="C265" s="607"/>
      <c r="D265" s="607"/>
      <c r="E265" s="607"/>
      <c r="F265" s="607"/>
      <c r="G265" s="607"/>
      <c r="H265" s="607"/>
      <c r="I265" s="607"/>
      <c r="J265" s="607"/>
      <c r="K265" s="607"/>
      <c r="L265" s="607"/>
      <c r="M265" s="607"/>
      <c r="N265" s="607"/>
      <c r="O265" s="607"/>
      <c r="P265" s="608"/>
    </row>
    <row r="266" spans="1:16" s="6" customFormat="1" ht="12" customHeight="1">
      <c r="A266" s="598"/>
      <c r="B266" s="609" t="s">
        <v>682</v>
      </c>
      <c r="C266" s="609"/>
      <c r="D266" s="609"/>
      <c r="E266" s="609"/>
      <c r="F266" s="609"/>
      <c r="G266" s="609"/>
      <c r="H266" s="609"/>
      <c r="I266" s="609"/>
      <c r="J266" s="609"/>
      <c r="K266" s="609"/>
      <c r="L266" s="609"/>
      <c r="M266" s="609"/>
      <c r="N266" s="609"/>
      <c r="O266" s="609"/>
      <c r="P266" s="610"/>
    </row>
    <row r="267" spans="1:16" s="6" customFormat="1" ht="12" customHeight="1">
      <c r="A267" s="598"/>
      <c r="B267" s="607" t="s">
        <v>760</v>
      </c>
      <c r="C267" s="607"/>
      <c r="D267" s="607"/>
      <c r="E267" s="607"/>
      <c r="F267" s="607"/>
      <c r="G267" s="607"/>
      <c r="H267" s="607"/>
      <c r="I267" s="607"/>
      <c r="J267" s="607"/>
      <c r="K267" s="607"/>
      <c r="L267" s="607"/>
      <c r="M267" s="607"/>
      <c r="N267" s="607"/>
      <c r="O267" s="607"/>
      <c r="P267" s="608"/>
    </row>
    <row r="268" spans="1:16" s="6" customFormat="1" ht="12" customHeight="1">
      <c r="A268" s="598"/>
      <c r="B268" s="277" t="s">
        <v>467</v>
      </c>
      <c r="C268" s="277" t="s">
        <v>843</v>
      </c>
      <c r="D268" s="399">
        <f>D284+D269</f>
        <v>123310</v>
      </c>
      <c r="E268" s="399">
        <f aca="true" t="shared" si="75" ref="E268:P268">E284+E269</f>
        <v>13710</v>
      </c>
      <c r="F268" s="399">
        <f t="shared" si="75"/>
        <v>109600</v>
      </c>
      <c r="G268" s="399">
        <f t="shared" si="75"/>
        <v>90330</v>
      </c>
      <c r="H268" s="399">
        <f t="shared" si="75"/>
        <v>13550</v>
      </c>
      <c r="I268" s="399">
        <f t="shared" si="75"/>
        <v>0</v>
      </c>
      <c r="J268" s="399">
        <f t="shared" si="75"/>
        <v>0</v>
      </c>
      <c r="K268" s="399">
        <f t="shared" si="75"/>
        <v>13550</v>
      </c>
      <c r="L268" s="399">
        <f t="shared" si="75"/>
        <v>76780</v>
      </c>
      <c r="M268" s="399">
        <f t="shared" si="75"/>
        <v>0</v>
      </c>
      <c r="N268" s="399">
        <f t="shared" si="75"/>
        <v>0</v>
      </c>
      <c r="O268" s="399">
        <f t="shared" si="75"/>
        <v>0</v>
      </c>
      <c r="P268" s="400">
        <f t="shared" si="75"/>
        <v>76780</v>
      </c>
    </row>
    <row r="269" spans="1:16" s="6" customFormat="1" ht="12" customHeight="1">
      <c r="A269" s="598"/>
      <c r="B269" s="34" t="s">
        <v>719</v>
      </c>
      <c r="C269" s="34"/>
      <c r="D269" s="170">
        <f>SUM(D270:D283)</f>
        <v>90330</v>
      </c>
      <c r="E269" s="170">
        <f>SUM(E270:E283)</f>
        <v>13550</v>
      </c>
      <c r="F269" s="170">
        <f>SUM(F270:F283)</f>
        <v>76780</v>
      </c>
      <c r="G269" s="170">
        <f>SUM(G270:G283)</f>
        <v>90330</v>
      </c>
      <c r="H269" s="170">
        <f>SUM(H270:H283)</f>
        <v>13550</v>
      </c>
      <c r="I269" s="107"/>
      <c r="J269" s="107"/>
      <c r="K269" s="107">
        <f>SUM(K270:K283)</f>
        <v>13550</v>
      </c>
      <c r="L269" s="170">
        <f>SUM(L270:L283)</f>
        <v>76780</v>
      </c>
      <c r="M269" s="107"/>
      <c r="N269" s="107"/>
      <c r="O269" s="107"/>
      <c r="P269" s="108">
        <f>SUM(P270:P283)</f>
        <v>76780</v>
      </c>
    </row>
    <row r="270" spans="1:16" s="6" customFormat="1" ht="12" customHeight="1">
      <c r="A270" s="598"/>
      <c r="B270" s="32" t="s">
        <v>135</v>
      </c>
      <c r="C270" s="33" t="s">
        <v>844</v>
      </c>
      <c r="D270" s="167">
        <f>E270+F270</f>
        <v>4445</v>
      </c>
      <c r="E270" s="167">
        <f>H270</f>
        <v>0</v>
      </c>
      <c r="F270" s="167">
        <f>L270</f>
        <v>4445</v>
      </c>
      <c r="G270" s="167">
        <f>H270+L270</f>
        <v>4445</v>
      </c>
      <c r="H270" s="167">
        <f>K270</f>
        <v>0</v>
      </c>
      <c r="I270" s="95"/>
      <c r="J270" s="95"/>
      <c r="K270" s="95"/>
      <c r="L270" s="167">
        <f>P270</f>
        <v>4445</v>
      </c>
      <c r="M270" s="95"/>
      <c r="N270" s="95"/>
      <c r="O270" s="95"/>
      <c r="P270" s="96">
        <v>4445</v>
      </c>
    </row>
    <row r="271" spans="1:16" s="6" customFormat="1" ht="12" customHeight="1">
      <c r="A271" s="598"/>
      <c r="B271" s="32" t="s">
        <v>135</v>
      </c>
      <c r="C271" s="33" t="s">
        <v>864</v>
      </c>
      <c r="D271" s="167">
        <f aca="true" t="shared" si="76" ref="D271:D283">E271+F271</f>
        <v>784</v>
      </c>
      <c r="E271" s="167">
        <f aca="true" t="shared" si="77" ref="E271:E283">H271</f>
        <v>784</v>
      </c>
      <c r="F271" s="167">
        <f aca="true" t="shared" si="78" ref="F271:F283">L271</f>
        <v>0</v>
      </c>
      <c r="G271" s="167">
        <f aca="true" t="shared" si="79" ref="G271:G283">H271+L271</f>
        <v>784</v>
      </c>
      <c r="H271" s="167">
        <f aca="true" t="shared" si="80" ref="H271:H283">K271</f>
        <v>784</v>
      </c>
      <c r="I271" s="95"/>
      <c r="J271" s="95"/>
      <c r="K271" s="95">
        <v>784</v>
      </c>
      <c r="L271" s="167">
        <f aca="true" t="shared" si="81" ref="L271:L283">P271</f>
        <v>0</v>
      </c>
      <c r="M271" s="95"/>
      <c r="N271" s="95"/>
      <c r="O271" s="95"/>
      <c r="P271" s="96"/>
    </row>
    <row r="272" spans="1:16" s="6" customFormat="1" ht="12" customHeight="1">
      <c r="A272" s="598"/>
      <c r="B272" s="32" t="s">
        <v>63</v>
      </c>
      <c r="C272" s="33" t="s">
        <v>845</v>
      </c>
      <c r="D272" s="167">
        <f t="shared" si="76"/>
        <v>717</v>
      </c>
      <c r="E272" s="167">
        <f t="shared" si="77"/>
        <v>0</v>
      </c>
      <c r="F272" s="167">
        <f t="shared" si="78"/>
        <v>717</v>
      </c>
      <c r="G272" s="167">
        <f t="shared" si="79"/>
        <v>717</v>
      </c>
      <c r="H272" s="167">
        <f t="shared" si="80"/>
        <v>0</v>
      </c>
      <c r="I272" s="95"/>
      <c r="J272" s="95"/>
      <c r="K272" s="95"/>
      <c r="L272" s="167">
        <f t="shared" si="81"/>
        <v>717</v>
      </c>
      <c r="M272" s="95"/>
      <c r="N272" s="95"/>
      <c r="O272" s="95"/>
      <c r="P272" s="96">
        <v>717</v>
      </c>
    </row>
    <row r="273" spans="1:16" s="6" customFormat="1" ht="12" customHeight="1">
      <c r="A273" s="598"/>
      <c r="B273" s="32" t="s">
        <v>63</v>
      </c>
      <c r="C273" s="33" t="s">
        <v>865</v>
      </c>
      <c r="D273" s="167">
        <f t="shared" si="76"/>
        <v>127</v>
      </c>
      <c r="E273" s="167">
        <f t="shared" si="77"/>
        <v>127</v>
      </c>
      <c r="F273" s="167">
        <f t="shared" si="78"/>
        <v>0</v>
      </c>
      <c r="G273" s="167">
        <f t="shared" si="79"/>
        <v>127</v>
      </c>
      <c r="H273" s="167">
        <f t="shared" si="80"/>
        <v>127</v>
      </c>
      <c r="I273" s="95"/>
      <c r="J273" s="95"/>
      <c r="K273" s="95">
        <v>127</v>
      </c>
      <c r="L273" s="167">
        <f t="shared" si="81"/>
        <v>0</v>
      </c>
      <c r="M273" s="95"/>
      <c r="N273" s="95"/>
      <c r="O273" s="95"/>
      <c r="P273" s="96"/>
    </row>
    <row r="274" spans="1:16" s="6" customFormat="1" ht="12" customHeight="1">
      <c r="A274" s="598"/>
      <c r="B274" s="32" t="s">
        <v>346</v>
      </c>
      <c r="C274" s="33" t="s">
        <v>846</v>
      </c>
      <c r="D274" s="167">
        <f t="shared" si="76"/>
        <v>29263</v>
      </c>
      <c r="E274" s="167">
        <f t="shared" si="77"/>
        <v>0</v>
      </c>
      <c r="F274" s="167">
        <f t="shared" si="78"/>
        <v>29263</v>
      </c>
      <c r="G274" s="167">
        <f t="shared" si="79"/>
        <v>29263</v>
      </c>
      <c r="H274" s="167">
        <f t="shared" si="80"/>
        <v>0</v>
      </c>
      <c r="I274" s="95"/>
      <c r="J274" s="95"/>
      <c r="K274" s="95"/>
      <c r="L274" s="167">
        <f t="shared" si="81"/>
        <v>29263</v>
      </c>
      <c r="M274" s="95"/>
      <c r="N274" s="95"/>
      <c r="O274" s="95"/>
      <c r="P274" s="96">
        <v>29263</v>
      </c>
    </row>
    <row r="275" spans="1:16" s="6" customFormat="1" ht="12" customHeight="1">
      <c r="A275" s="598"/>
      <c r="B275" s="32" t="s">
        <v>346</v>
      </c>
      <c r="C275" s="33" t="s">
        <v>866</v>
      </c>
      <c r="D275" s="167">
        <f t="shared" si="76"/>
        <v>5164</v>
      </c>
      <c r="E275" s="167">
        <f t="shared" si="77"/>
        <v>5164</v>
      </c>
      <c r="F275" s="167">
        <f t="shared" si="78"/>
        <v>0</v>
      </c>
      <c r="G275" s="167">
        <f t="shared" si="79"/>
        <v>5164</v>
      </c>
      <c r="H275" s="167">
        <f t="shared" si="80"/>
        <v>5164</v>
      </c>
      <c r="I275" s="95"/>
      <c r="J275" s="95"/>
      <c r="K275" s="95">
        <v>5164</v>
      </c>
      <c r="L275" s="167">
        <f t="shared" si="81"/>
        <v>0</v>
      </c>
      <c r="M275" s="95"/>
      <c r="N275" s="95"/>
      <c r="O275" s="95"/>
      <c r="P275" s="96"/>
    </row>
    <row r="276" spans="1:16" s="6" customFormat="1" ht="12" customHeight="1">
      <c r="A276" s="598"/>
      <c r="B276" s="32" t="s">
        <v>65</v>
      </c>
      <c r="C276" s="33" t="s">
        <v>847</v>
      </c>
      <c r="D276" s="167">
        <f t="shared" si="76"/>
        <v>15074</v>
      </c>
      <c r="E276" s="167">
        <f t="shared" si="77"/>
        <v>0</v>
      </c>
      <c r="F276" s="167">
        <f t="shared" si="78"/>
        <v>15074</v>
      </c>
      <c r="G276" s="167">
        <f t="shared" si="79"/>
        <v>15074</v>
      </c>
      <c r="H276" s="167">
        <f t="shared" si="80"/>
        <v>0</v>
      </c>
      <c r="I276" s="95"/>
      <c r="J276" s="95"/>
      <c r="K276" s="95"/>
      <c r="L276" s="167">
        <f t="shared" si="81"/>
        <v>15074</v>
      </c>
      <c r="M276" s="95"/>
      <c r="N276" s="95"/>
      <c r="O276" s="95"/>
      <c r="P276" s="96">
        <v>15074</v>
      </c>
    </row>
    <row r="277" spans="1:16" s="6" customFormat="1" ht="12" customHeight="1">
      <c r="A277" s="598"/>
      <c r="B277" s="32" t="s">
        <v>65</v>
      </c>
      <c r="C277" s="33" t="s">
        <v>867</v>
      </c>
      <c r="D277" s="167">
        <f t="shared" si="76"/>
        <v>2660</v>
      </c>
      <c r="E277" s="167">
        <f t="shared" si="77"/>
        <v>2660</v>
      </c>
      <c r="F277" s="167">
        <f t="shared" si="78"/>
        <v>0</v>
      </c>
      <c r="G277" s="167">
        <f t="shared" si="79"/>
        <v>2660</v>
      </c>
      <c r="H277" s="167">
        <f t="shared" si="80"/>
        <v>2660</v>
      </c>
      <c r="I277" s="95"/>
      <c r="J277" s="95"/>
      <c r="K277" s="95">
        <v>2660</v>
      </c>
      <c r="L277" s="167">
        <f t="shared" si="81"/>
        <v>0</v>
      </c>
      <c r="M277" s="95"/>
      <c r="N277" s="95"/>
      <c r="O277" s="95"/>
      <c r="P277" s="96"/>
    </row>
    <row r="278" spans="1:16" s="6" customFormat="1" ht="12" customHeight="1">
      <c r="A278" s="598"/>
      <c r="B278" s="32" t="s">
        <v>161</v>
      </c>
      <c r="C278" s="33" t="s">
        <v>849</v>
      </c>
      <c r="D278" s="167">
        <f t="shared" si="76"/>
        <v>26545</v>
      </c>
      <c r="E278" s="167">
        <f t="shared" si="77"/>
        <v>0</v>
      </c>
      <c r="F278" s="167">
        <f t="shared" si="78"/>
        <v>26545</v>
      </c>
      <c r="G278" s="167">
        <f t="shared" si="79"/>
        <v>26545</v>
      </c>
      <c r="H278" s="167">
        <f t="shared" si="80"/>
        <v>0</v>
      </c>
      <c r="I278" s="95"/>
      <c r="J278" s="95"/>
      <c r="K278" s="95"/>
      <c r="L278" s="167">
        <f t="shared" si="81"/>
        <v>26545</v>
      </c>
      <c r="M278" s="95"/>
      <c r="N278" s="95"/>
      <c r="O278" s="95"/>
      <c r="P278" s="96">
        <v>26545</v>
      </c>
    </row>
    <row r="279" spans="1:16" s="6" customFormat="1" ht="12" customHeight="1">
      <c r="A279" s="598"/>
      <c r="B279" s="32" t="s">
        <v>161</v>
      </c>
      <c r="C279" s="33" t="s">
        <v>868</v>
      </c>
      <c r="D279" s="167">
        <f t="shared" si="76"/>
        <v>4685</v>
      </c>
      <c r="E279" s="167">
        <f t="shared" si="77"/>
        <v>4685</v>
      </c>
      <c r="F279" s="167">
        <f t="shared" si="78"/>
        <v>0</v>
      </c>
      <c r="G279" s="167">
        <f t="shared" si="79"/>
        <v>4685</v>
      </c>
      <c r="H279" s="167">
        <f t="shared" si="80"/>
        <v>4685</v>
      </c>
      <c r="I279" s="95"/>
      <c r="J279" s="95"/>
      <c r="K279" s="95">
        <v>4685</v>
      </c>
      <c r="L279" s="167">
        <f t="shared" si="81"/>
        <v>0</v>
      </c>
      <c r="M279" s="95"/>
      <c r="N279" s="95"/>
      <c r="O279" s="95"/>
      <c r="P279" s="96"/>
    </row>
    <row r="280" spans="1:16" s="6" customFormat="1" ht="12" customHeight="1">
      <c r="A280" s="598"/>
      <c r="B280" s="32" t="s">
        <v>306</v>
      </c>
      <c r="C280" s="33" t="s">
        <v>850</v>
      </c>
      <c r="D280" s="167">
        <f t="shared" si="76"/>
        <v>82</v>
      </c>
      <c r="E280" s="167">
        <f t="shared" si="77"/>
        <v>0</v>
      </c>
      <c r="F280" s="167">
        <f t="shared" si="78"/>
        <v>82</v>
      </c>
      <c r="G280" s="167">
        <f t="shared" si="79"/>
        <v>82</v>
      </c>
      <c r="H280" s="167">
        <f t="shared" si="80"/>
        <v>0</v>
      </c>
      <c r="I280" s="95"/>
      <c r="J280" s="95"/>
      <c r="K280" s="95"/>
      <c r="L280" s="167">
        <f t="shared" si="81"/>
        <v>82</v>
      </c>
      <c r="M280" s="95"/>
      <c r="N280" s="95"/>
      <c r="O280" s="95"/>
      <c r="P280" s="96">
        <v>82</v>
      </c>
    </row>
    <row r="281" spans="1:16" s="6" customFormat="1" ht="12" customHeight="1">
      <c r="A281" s="598"/>
      <c r="B281" s="32" t="s">
        <v>306</v>
      </c>
      <c r="C281" s="33" t="s">
        <v>869</v>
      </c>
      <c r="D281" s="167">
        <f t="shared" si="76"/>
        <v>14</v>
      </c>
      <c r="E281" s="167">
        <f t="shared" si="77"/>
        <v>14</v>
      </c>
      <c r="F281" s="167">
        <f t="shared" si="78"/>
        <v>0</v>
      </c>
      <c r="G281" s="167">
        <f t="shared" si="79"/>
        <v>14</v>
      </c>
      <c r="H281" s="167">
        <f t="shared" si="80"/>
        <v>14</v>
      </c>
      <c r="I281" s="95"/>
      <c r="J281" s="95"/>
      <c r="K281" s="95">
        <v>14</v>
      </c>
      <c r="L281" s="167">
        <f t="shared" si="81"/>
        <v>0</v>
      </c>
      <c r="M281" s="95"/>
      <c r="N281" s="95"/>
      <c r="O281" s="95"/>
      <c r="P281" s="96"/>
    </row>
    <row r="282" spans="1:16" s="6" customFormat="1" ht="12" customHeight="1">
      <c r="A282" s="598"/>
      <c r="B282" s="32" t="s">
        <v>17</v>
      </c>
      <c r="C282" s="33" t="s">
        <v>851</v>
      </c>
      <c r="D282" s="167">
        <f t="shared" si="76"/>
        <v>654</v>
      </c>
      <c r="E282" s="167">
        <f t="shared" si="77"/>
        <v>0</v>
      </c>
      <c r="F282" s="167">
        <f t="shared" si="78"/>
        <v>654</v>
      </c>
      <c r="G282" s="167">
        <f t="shared" si="79"/>
        <v>654</v>
      </c>
      <c r="H282" s="167">
        <f t="shared" si="80"/>
        <v>0</v>
      </c>
      <c r="I282" s="95"/>
      <c r="J282" s="95"/>
      <c r="K282" s="95"/>
      <c r="L282" s="167">
        <f t="shared" si="81"/>
        <v>654</v>
      </c>
      <c r="M282" s="95"/>
      <c r="N282" s="95"/>
      <c r="O282" s="95"/>
      <c r="P282" s="96">
        <v>654</v>
      </c>
    </row>
    <row r="283" spans="1:16" s="6" customFormat="1" ht="12" customHeight="1">
      <c r="A283" s="598"/>
      <c r="B283" s="32" t="s">
        <v>17</v>
      </c>
      <c r="C283" s="33" t="s">
        <v>903</v>
      </c>
      <c r="D283" s="167">
        <f t="shared" si="76"/>
        <v>116</v>
      </c>
      <c r="E283" s="167">
        <f t="shared" si="77"/>
        <v>116</v>
      </c>
      <c r="F283" s="167">
        <f t="shared" si="78"/>
        <v>0</v>
      </c>
      <c r="G283" s="167">
        <f t="shared" si="79"/>
        <v>116</v>
      </c>
      <c r="H283" s="167">
        <f t="shared" si="80"/>
        <v>116</v>
      </c>
      <c r="I283" s="95"/>
      <c r="J283" s="95"/>
      <c r="K283" s="95">
        <v>116</v>
      </c>
      <c r="L283" s="167">
        <f t="shared" si="81"/>
        <v>0</v>
      </c>
      <c r="M283" s="95"/>
      <c r="N283" s="95"/>
      <c r="O283" s="95"/>
      <c r="P283" s="96"/>
    </row>
    <row r="284" spans="1:16" s="6" customFormat="1" ht="12" customHeight="1">
      <c r="A284" s="598"/>
      <c r="B284" s="32" t="s">
        <v>856</v>
      </c>
      <c r="C284" s="33"/>
      <c r="D284" s="167">
        <f>E284+F284</f>
        <v>32980</v>
      </c>
      <c r="E284" s="167">
        <v>160</v>
      </c>
      <c r="F284" s="167">
        <v>32820</v>
      </c>
      <c r="G284" s="167"/>
      <c r="H284" s="167"/>
      <c r="I284" s="95"/>
      <c r="J284" s="95"/>
      <c r="K284" s="95"/>
      <c r="L284" s="167"/>
      <c r="M284" s="95"/>
      <c r="N284" s="95"/>
      <c r="O284" s="95"/>
      <c r="P284" s="96"/>
    </row>
    <row r="285" spans="1:16" s="6" customFormat="1" ht="15.75" customHeight="1">
      <c r="A285" s="598" t="s">
        <v>684</v>
      </c>
      <c r="B285" s="605" t="s">
        <v>853</v>
      </c>
      <c r="C285" s="605"/>
      <c r="D285" s="605"/>
      <c r="E285" s="605"/>
      <c r="F285" s="605"/>
      <c r="G285" s="605"/>
      <c r="H285" s="605"/>
      <c r="I285" s="605"/>
      <c r="J285" s="605"/>
      <c r="K285" s="605"/>
      <c r="L285" s="605"/>
      <c r="M285" s="605"/>
      <c r="N285" s="605"/>
      <c r="O285" s="605"/>
      <c r="P285" s="606"/>
    </row>
    <row r="286" spans="1:16" s="6" customFormat="1" ht="12" customHeight="1">
      <c r="A286" s="598"/>
      <c r="B286" s="607" t="s">
        <v>102</v>
      </c>
      <c r="C286" s="607"/>
      <c r="D286" s="607"/>
      <c r="E286" s="607"/>
      <c r="F286" s="607"/>
      <c r="G286" s="607"/>
      <c r="H286" s="607"/>
      <c r="I286" s="607"/>
      <c r="J286" s="607"/>
      <c r="K286" s="607"/>
      <c r="L286" s="607"/>
      <c r="M286" s="607"/>
      <c r="N286" s="607"/>
      <c r="O286" s="607"/>
      <c r="P286" s="608"/>
    </row>
    <row r="287" spans="1:16" s="6" customFormat="1" ht="12" customHeight="1">
      <c r="A287" s="598"/>
      <c r="B287" s="609" t="s">
        <v>101</v>
      </c>
      <c r="C287" s="609"/>
      <c r="D287" s="609"/>
      <c r="E287" s="609"/>
      <c r="F287" s="609"/>
      <c r="G287" s="609"/>
      <c r="H287" s="609"/>
      <c r="I287" s="609"/>
      <c r="J287" s="609"/>
      <c r="K287" s="609"/>
      <c r="L287" s="609"/>
      <c r="M287" s="609"/>
      <c r="N287" s="609"/>
      <c r="O287" s="609"/>
      <c r="P287" s="610"/>
    </row>
    <row r="288" spans="1:16" s="6" customFormat="1" ht="12" customHeight="1">
      <c r="A288" s="598"/>
      <c r="B288" s="277" t="s">
        <v>467</v>
      </c>
      <c r="C288" s="277" t="s">
        <v>859</v>
      </c>
      <c r="D288" s="399">
        <f>D289+D290+D296+D297+D298</f>
        <v>295469</v>
      </c>
      <c r="E288" s="399">
        <f aca="true" t="shared" si="82" ref="E288:P288">E289+E290+E296+E297+E298</f>
        <v>0</v>
      </c>
      <c r="F288" s="399">
        <f t="shared" si="82"/>
        <v>295469</v>
      </c>
      <c r="G288" s="399">
        <f t="shared" si="82"/>
        <v>58339</v>
      </c>
      <c r="H288" s="399">
        <f t="shared" si="82"/>
        <v>0</v>
      </c>
      <c r="I288" s="399">
        <f t="shared" si="82"/>
        <v>0</v>
      </c>
      <c r="J288" s="399">
        <f t="shared" si="82"/>
        <v>0</v>
      </c>
      <c r="K288" s="399">
        <f t="shared" si="82"/>
        <v>0</v>
      </c>
      <c r="L288" s="399">
        <f t="shared" si="82"/>
        <v>58339</v>
      </c>
      <c r="M288" s="399">
        <f t="shared" si="82"/>
        <v>0</v>
      </c>
      <c r="N288" s="399">
        <f t="shared" si="82"/>
        <v>0</v>
      </c>
      <c r="O288" s="399">
        <f t="shared" si="82"/>
        <v>0</v>
      </c>
      <c r="P288" s="400">
        <f t="shared" si="82"/>
        <v>58339</v>
      </c>
    </row>
    <row r="289" spans="1:16" s="6" customFormat="1" ht="12" customHeight="1">
      <c r="A289" s="598"/>
      <c r="B289" s="33" t="s">
        <v>228</v>
      </c>
      <c r="C289" s="33"/>
      <c r="D289" s="167">
        <f>F289</f>
        <v>84151</v>
      </c>
      <c r="E289" s="167"/>
      <c r="F289" s="167">
        <v>84151</v>
      </c>
      <c r="G289" s="167"/>
      <c r="H289" s="167"/>
      <c r="I289" s="95"/>
      <c r="J289" s="95"/>
      <c r="K289" s="95"/>
      <c r="L289" s="167"/>
      <c r="M289" s="95"/>
      <c r="N289" s="95"/>
      <c r="O289" s="95"/>
      <c r="P289" s="96"/>
    </row>
    <row r="290" spans="1:16" s="6" customFormat="1" ht="12" customHeight="1">
      <c r="A290" s="598"/>
      <c r="B290" s="34" t="s">
        <v>719</v>
      </c>
      <c r="C290" s="34"/>
      <c r="D290" s="170">
        <f aca="true" t="shared" si="83" ref="D290:D298">F290</f>
        <v>58339</v>
      </c>
      <c r="E290" s="170"/>
      <c r="F290" s="170">
        <f aca="true" t="shared" si="84" ref="F290:F295">G290</f>
        <v>58339</v>
      </c>
      <c r="G290" s="170">
        <f aca="true" t="shared" si="85" ref="G290:G295">L290</f>
        <v>58339</v>
      </c>
      <c r="H290" s="170"/>
      <c r="I290" s="107"/>
      <c r="J290" s="107"/>
      <c r="K290" s="107"/>
      <c r="L290" s="170">
        <f aca="true" t="shared" si="86" ref="L290:L295">P290</f>
        <v>58339</v>
      </c>
      <c r="M290" s="107"/>
      <c r="N290" s="107"/>
      <c r="O290" s="107"/>
      <c r="P290" s="108">
        <f>SUM(P291:P295)</f>
        <v>58339</v>
      </c>
    </row>
    <row r="291" spans="1:16" s="6" customFormat="1" ht="12" customHeight="1">
      <c r="A291" s="598"/>
      <c r="B291" s="33" t="s">
        <v>346</v>
      </c>
      <c r="C291" s="33" t="s">
        <v>854</v>
      </c>
      <c r="D291" s="167">
        <f t="shared" si="83"/>
        <v>38400</v>
      </c>
      <c r="E291" s="167"/>
      <c r="F291" s="167">
        <f t="shared" si="84"/>
        <v>38400</v>
      </c>
      <c r="G291" s="167">
        <f t="shared" si="85"/>
        <v>38400</v>
      </c>
      <c r="H291" s="167"/>
      <c r="I291" s="95"/>
      <c r="J291" s="95"/>
      <c r="K291" s="95"/>
      <c r="L291" s="167">
        <f t="shared" si="86"/>
        <v>38400</v>
      </c>
      <c r="M291" s="95"/>
      <c r="N291" s="95"/>
      <c r="O291" s="95"/>
      <c r="P291" s="96">
        <v>38400</v>
      </c>
    </row>
    <row r="292" spans="1:16" s="6" customFormat="1" ht="12" customHeight="1">
      <c r="A292" s="598"/>
      <c r="B292" s="33" t="s">
        <v>61</v>
      </c>
      <c r="C292" s="33" t="s">
        <v>855</v>
      </c>
      <c r="D292" s="167">
        <f t="shared" si="83"/>
        <v>2896</v>
      </c>
      <c r="E292" s="167"/>
      <c r="F292" s="167">
        <f t="shared" si="84"/>
        <v>2896</v>
      </c>
      <c r="G292" s="167">
        <f t="shared" si="85"/>
        <v>2896</v>
      </c>
      <c r="H292" s="167"/>
      <c r="I292" s="95"/>
      <c r="J292" s="95"/>
      <c r="K292" s="95"/>
      <c r="L292" s="167">
        <f t="shared" si="86"/>
        <v>2896</v>
      </c>
      <c r="M292" s="95"/>
      <c r="N292" s="95"/>
      <c r="O292" s="95"/>
      <c r="P292" s="96">
        <v>2896</v>
      </c>
    </row>
    <row r="293" spans="1:16" s="6" customFormat="1" ht="12" customHeight="1">
      <c r="A293" s="598"/>
      <c r="B293" s="32" t="s">
        <v>135</v>
      </c>
      <c r="C293" s="33" t="s">
        <v>844</v>
      </c>
      <c r="D293" s="167">
        <f t="shared" si="83"/>
        <v>7671</v>
      </c>
      <c r="E293" s="167"/>
      <c r="F293" s="167">
        <f t="shared" si="84"/>
        <v>7671</v>
      </c>
      <c r="G293" s="167">
        <f t="shared" si="85"/>
        <v>7671</v>
      </c>
      <c r="H293" s="167"/>
      <c r="I293" s="95"/>
      <c r="J293" s="95"/>
      <c r="K293" s="95"/>
      <c r="L293" s="167">
        <f t="shared" si="86"/>
        <v>7671</v>
      </c>
      <c r="M293" s="95"/>
      <c r="N293" s="95"/>
      <c r="O293" s="95"/>
      <c r="P293" s="96">
        <v>7671</v>
      </c>
    </row>
    <row r="294" spans="1:16" s="6" customFormat="1" ht="12" customHeight="1">
      <c r="A294" s="598"/>
      <c r="B294" s="32" t="s">
        <v>63</v>
      </c>
      <c r="C294" s="33" t="s">
        <v>845</v>
      </c>
      <c r="D294" s="167">
        <f t="shared" si="83"/>
        <v>1212</v>
      </c>
      <c r="E294" s="167"/>
      <c r="F294" s="167">
        <f t="shared" si="84"/>
        <v>1212</v>
      </c>
      <c r="G294" s="167">
        <f t="shared" si="85"/>
        <v>1212</v>
      </c>
      <c r="H294" s="167"/>
      <c r="I294" s="95"/>
      <c r="J294" s="95"/>
      <c r="K294" s="95"/>
      <c r="L294" s="167">
        <f t="shared" si="86"/>
        <v>1212</v>
      </c>
      <c r="M294" s="95"/>
      <c r="N294" s="95"/>
      <c r="O294" s="95"/>
      <c r="P294" s="96">
        <v>1212</v>
      </c>
    </row>
    <row r="295" spans="1:16" s="6" customFormat="1" ht="12" customHeight="1">
      <c r="A295" s="598"/>
      <c r="B295" s="32" t="s">
        <v>346</v>
      </c>
      <c r="C295" s="33" t="s">
        <v>846</v>
      </c>
      <c r="D295" s="167">
        <f t="shared" si="83"/>
        <v>8160</v>
      </c>
      <c r="E295" s="167"/>
      <c r="F295" s="167">
        <f t="shared" si="84"/>
        <v>8160</v>
      </c>
      <c r="G295" s="167">
        <f t="shared" si="85"/>
        <v>8160</v>
      </c>
      <c r="H295" s="167"/>
      <c r="I295" s="95"/>
      <c r="J295" s="95"/>
      <c r="K295" s="95"/>
      <c r="L295" s="167">
        <f t="shared" si="86"/>
        <v>8160</v>
      </c>
      <c r="M295" s="95"/>
      <c r="N295" s="95"/>
      <c r="O295" s="95"/>
      <c r="P295" s="96">
        <v>8160</v>
      </c>
    </row>
    <row r="296" spans="1:16" s="6" customFormat="1" ht="12" customHeight="1">
      <c r="A296" s="598"/>
      <c r="B296" s="32" t="s">
        <v>856</v>
      </c>
      <c r="C296" s="33"/>
      <c r="D296" s="167">
        <f t="shared" si="83"/>
        <v>51652</v>
      </c>
      <c r="E296" s="167"/>
      <c r="F296" s="167">
        <v>51652</v>
      </c>
      <c r="G296" s="167"/>
      <c r="H296" s="167"/>
      <c r="I296" s="95"/>
      <c r="J296" s="95"/>
      <c r="K296" s="95"/>
      <c r="L296" s="167"/>
      <c r="M296" s="95"/>
      <c r="N296" s="95"/>
      <c r="O296" s="95"/>
      <c r="P296" s="96"/>
    </row>
    <row r="297" spans="1:16" s="6" customFormat="1" ht="12" customHeight="1">
      <c r="A297" s="598"/>
      <c r="B297" s="33" t="s">
        <v>857</v>
      </c>
      <c r="C297" s="33"/>
      <c r="D297" s="167">
        <f t="shared" si="83"/>
        <v>51888</v>
      </c>
      <c r="E297" s="167"/>
      <c r="F297" s="167">
        <v>51888</v>
      </c>
      <c r="G297" s="167"/>
      <c r="H297" s="167"/>
      <c r="I297" s="95"/>
      <c r="J297" s="95"/>
      <c r="K297" s="95"/>
      <c r="L297" s="167"/>
      <c r="M297" s="95"/>
      <c r="N297" s="95"/>
      <c r="O297" s="95"/>
      <c r="P297" s="96"/>
    </row>
    <row r="298" spans="1:16" s="6" customFormat="1" ht="12" customHeight="1">
      <c r="A298" s="598"/>
      <c r="B298" s="33" t="s">
        <v>858</v>
      </c>
      <c r="C298" s="33"/>
      <c r="D298" s="167">
        <f t="shared" si="83"/>
        <v>49439</v>
      </c>
      <c r="E298" s="167"/>
      <c r="F298" s="167">
        <v>49439</v>
      </c>
      <c r="G298" s="167"/>
      <c r="H298" s="167"/>
      <c r="I298" s="95"/>
      <c r="J298" s="95"/>
      <c r="K298" s="95"/>
      <c r="L298" s="167"/>
      <c r="M298" s="95"/>
      <c r="N298" s="95"/>
      <c r="O298" s="95"/>
      <c r="P298" s="96"/>
    </row>
    <row r="299" spans="1:16" s="6" customFormat="1" ht="12" customHeight="1">
      <c r="A299" s="598" t="s">
        <v>563</v>
      </c>
      <c r="B299" s="599" t="s">
        <v>898</v>
      </c>
      <c r="C299" s="599"/>
      <c r="D299" s="599"/>
      <c r="E299" s="599"/>
      <c r="F299" s="599"/>
      <c r="G299" s="599"/>
      <c r="H299" s="599"/>
      <c r="I299" s="599"/>
      <c r="J299" s="599"/>
      <c r="K299" s="599"/>
      <c r="L299" s="599"/>
      <c r="M299" s="599"/>
      <c r="N299" s="599"/>
      <c r="O299" s="599"/>
      <c r="P299" s="600"/>
    </row>
    <row r="300" spans="1:16" s="6" customFormat="1" ht="12" customHeight="1">
      <c r="A300" s="598"/>
      <c r="B300" s="596" t="s">
        <v>302</v>
      </c>
      <c r="C300" s="596"/>
      <c r="D300" s="596"/>
      <c r="E300" s="596"/>
      <c r="F300" s="596"/>
      <c r="G300" s="596"/>
      <c r="H300" s="596"/>
      <c r="I300" s="596"/>
      <c r="J300" s="596"/>
      <c r="K300" s="596"/>
      <c r="L300" s="596"/>
      <c r="M300" s="596"/>
      <c r="N300" s="596"/>
      <c r="O300" s="596"/>
      <c r="P300" s="597"/>
    </row>
    <row r="301" spans="1:16" s="6" customFormat="1" ht="12" customHeight="1">
      <c r="A301" s="598"/>
      <c r="B301" s="596" t="s">
        <v>769</v>
      </c>
      <c r="C301" s="596"/>
      <c r="D301" s="596"/>
      <c r="E301" s="596"/>
      <c r="F301" s="596"/>
      <c r="G301" s="596"/>
      <c r="H301" s="596"/>
      <c r="I301" s="596"/>
      <c r="J301" s="596"/>
      <c r="K301" s="596"/>
      <c r="L301" s="596"/>
      <c r="M301" s="596"/>
      <c r="N301" s="596"/>
      <c r="O301" s="596"/>
      <c r="P301" s="597"/>
    </row>
    <row r="302" spans="1:16" s="6" customFormat="1" ht="12" customHeight="1">
      <c r="A302" s="598"/>
      <c r="B302" s="601" t="s">
        <v>303</v>
      </c>
      <c r="C302" s="601"/>
      <c r="D302" s="601"/>
      <c r="E302" s="601"/>
      <c r="F302" s="601"/>
      <c r="G302" s="601"/>
      <c r="H302" s="601"/>
      <c r="I302" s="601"/>
      <c r="J302" s="601"/>
      <c r="K302" s="601"/>
      <c r="L302" s="601"/>
      <c r="M302" s="601"/>
      <c r="N302" s="601"/>
      <c r="O302" s="601"/>
      <c r="P302" s="602"/>
    </row>
    <row r="303" spans="1:16" s="6" customFormat="1" ht="12" customHeight="1">
      <c r="A303" s="598"/>
      <c r="B303" s="596" t="s">
        <v>760</v>
      </c>
      <c r="C303" s="596"/>
      <c r="D303" s="596"/>
      <c r="E303" s="596"/>
      <c r="F303" s="596"/>
      <c r="G303" s="596"/>
      <c r="H303" s="596"/>
      <c r="I303" s="596"/>
      <c r="J303" s="596"/>
      <c r="K303" s="596"/>
      <c r="L303" s="596"/>
      <c r="M303" s="596"/>
      <c r="N303" s="596"/>
      <c r="O303" s="596"/>
      <c r="P303" s="597"/>
    </row>
    <row r="304" spans="1:16" s="6" customFormat="1" ht="12" customHeight="1">
      <c r="A304" s="598"/>
      <c r="B304" s="405" t="s">
        <v>467</v>
      </c>
      <c r="C304" s="277" t="s">
        <v>859</v>
      </c>
      <c r="D304" s="399">
        <f>D305+D306+D329</f>
        <v>707303</v>
      </c>
      <c r="E304" s="399">
        <f aca="true" t="shared" si="87" ref="E304:P304">E305+E306+E329</f>
        <v>151411</v>
      </c>
      <c r="F304" s="399">
        <f t="shared" si="87"/>
        <v>555892</v>
      </c>
      <c r="G304" s="399">
        <f t="shared" si="87"/>
        <v>580570</v>
      </c>
      <c r="H304" s="399">
        <f t="shared" si="87"/>
        <v>87058</v>
      </c>
      <c r="I304" s="399">
        <f t="shared" si="87"/>
        <v>0</v>
      </c>
      <c r="J304" s="399">
        <f t="shared" si="87"/>
        <v>0</v>
      </c>
      <c r="K304" s="399">
        <f t="shared" si="87"/>
        <v>87058</v>
      </c>
      <c r="L304" s="399">
        <f t="shared" si="87"/>
        <v>493512</v>
      </c>
      <c r="M304" s="399">
        <f t="shared" si="87"/>
        <v>0</v>
      </c>
      <c r="N304" s="399">
        <f t="shared" si="87"/>
        <v>0</v>
      </c>
      <c r="O304" s="399">
        <f t="shared" si="87"/>
        <v>0</v>
      </c>
      <c r="P304" s="400">
        <f t="shared" si="87"/>
        <v>493512</v>
      </c>
    </row>
    <row r="305" spans="1:16" s="6" customFormat="1" ht="12" customHeight="1">
      <c r="A305" s="598"/>
      <c r="B305" s="33" t="s">
        <v>228</v>
      </c>
      <c r="C305" s="410"/>
      <c r="D305" s="167">
        <f>E305+F305</f>
        <v>64777</v>
      </c>
      <c r="E305" s="167">
        <v>55060</v>
      </c>
      <c r="F305" s="167">
        <v>9717</v>
      </c>
      <c r="G305" s="167"/>
      <c r="H305" s="167">
        <f>K305</f>
        <v>0</v>
      </c>
      <c r="I305" s="95"/>
      <c r="J305" s="95"/>
      <c r="K305" s="95"/>
      <c r="L305" s="167"/>
      <c r="M305" s="95"/>
      <c r="N305" s="95"/>
      <c r="O305" s="95"/>
      <c r="P305" s="96"/>
    </row>
    <row r="306" spans="1:16" s="6" customFormat="1" ht="12" customHeight="1">
      <c r="A306" s="598"/>
      <c r="B306" s="31" t="s">
        <v>719</v>
      </c>
      <c r="C306" s="34"/>
      <c r="D306" s="407">
        <f>E306+F306</f>
        <v>580570</v>
      </c>
      <c r="E306" s="407">
        <f>H306</f>
        <v>87058</v>
      </c>
      <c r="F306" s="407">
        <f>L306</f>
        <v>493512</v>
      </c>
      <c r="G306" s="407">
        <f>H306+L306</f>
        <v>580570</v>
      </c>
      <c r="H306" s="407">
        <f aca="true" t="shared" si="88" ref="H306:H328">K306</f>
        <v>87058</v>
      </c>
      <c r="I306" s="436"/>
      <c r="J306" s="436"/>
      <c r="K306" s="436">
        <f>SUM(K307:K328)</f>
        <v>87058</v>
      </c>
      <c r="L306" s="407">
        <f>P306</f>
        <v>493512</v>
      </c>
      <c r="M306" s="436"/>
      <c r="N306" s="436"/>
      <c r="O306" s="436"/>
      <c r="P306" s="437">
        <f>SUM(P307:P328)</f>
        <v>493512</v>
      </c>
    </row>
    <row r="307" spans="1:16" s="6" customFormat="1" ht="12" customHeight="1">
      <c r="A307" s="598"/>
      <c r="B307" s="33" t="s">
        <v>278</v>
      </c>
      <c r="C307" s="33" t="s">
        <v>561</v>
      </c>
      <c r="D307" s="167">
        <f aca="true" t="shared" si="89" ref="D307:D329">E307+F307</f>
        <v>231820</v>
      </c>
      <c r="E307" s="167">
        <f aca="true" t="shared" si="90" ref="E307:E328">H307</f>
        <v>0</v>
      </c>
      <c r="F307" s="167">
        <f aca="true" t="shared" si="91" ref="F307:F328">L307</f>
        <v>231820</v>
      </c>
      <c r="G307" s="167">
        <f aca="true" t="shared" si="92" ref="G307:G328">H307+L307</f>
        <v>231820</v>
      </c>
      <c r="H307" s="167">
        <f t="shared" si="88"/>
        <v>0</v>
      </c>
      <c r="I307" s="95"/>
      <c r="J307" s="95"/>
      <c r="K307" s="95"/>
      <c r="L307" s="167">
        <f aca="true" t="shared" si="93" ref="L307:L328">P307</f>
        <v>231820</v>
      </c>
      <c r="M307" s="95"/>
      <c r="N307" s="95"/>
      <c r="O307" s="95"/>
      <c r="P307" s="96">
        <v>231820</v>
      </c>
    </row>
    <row r="308" spans="1:16" s="6" customFormat="1" ht="12" customHeight="1">
      <c r="A308" s="598"/>
      <c r="B308" s="33" t="s">
        <v>278</v>
      </c>
      <c r="C308" s="33" t="s">
        <v>562</v>
      </c>
      <c r="D308" s="167">
        <f t="shared" si="89"/>
        <v>40909</v>
      </c>
      <c r="E308" s="167">
        <f t="shared" si="90"/>
        <v>40909</v>
      </c>
      <c r="F308" s="167">
        <f t="shared" si="91"/>
        <v>0</v>
      </c>
      <c r="G308" s="167">
        <f t="shared" si="92"/>
        <v>40909</v>
      </c>
      <c r="H308" s="167">
        <f t="shared" si="88"/>
        <v>40909</v>
      </c>
      <c r="I308" s="95"/>
      <c r="J308" s="95"/>
      <c r="K308" s="95">
        <v>40909</v>
      </c>
      <c r="L308" s="167">
        <f t="shared" si="93"/>
        <v>0</v>
      </c>
      <c r="M308" s="95"/>
      <c r="N308" s="95"/>
      <c r="O308" s="95"/>
      <c r="P308" s="96"/>
    </row>
    <row r="309" spans="1:16" s="6" customFormat="1" ht="12" customHeight="1">
      <c r="A309" s="598"/>
      <c r="B309" s="32" t="s">
        <v>346</v>
      </c>
      <c r="C309" s="33" t="s">
        <v>854</v>
      </c>
      <c r="D309" s="167">
        <f t="shared" si="89"/>
        <v>7370</v>
      </c>
      <c r="E309" s="167">
        <f t="shared" si="90"/>
        <v>0</v>
      </c>
      <c r="F309" s="167">
        <f t="shared" si="91"/>
        <v>7370</v>
      </c>
      <c r="G309" s="167">
        <f t="shared" si="92"/>
        <v>7370</v>
      </c>
      <c r="H309" s="167">
        <f t="shared" si="88"/>
        <v>0</v>
      </c>
      <c r="I309" s="95"/>
      <c r="J309" s="95"/>
      <c r="K309" s="95"/>
      <c r="L309" s="167">
        <f t="shared" si="93"/>
        <v>7370</v>
      </c>
      <c r="M309" s="95"/>
      <c r="N309" s="95"/>
      <c r="O309" s="95"/>
      <c r="P309" s="96">
        <v>7370</v>
      </c>
    </row>
    <row r="310" spans="1:16" s="6" customFormat="1" ht="12" customHeight="1">
      <c r="A310" s="598"/>
      <c r="B310" s="32" t="s">
        <v>346</v>
      </c>
      <c r="C310" s="33" t="s">
        <v>862</v>
      </c>
      <c r="D310" s="167">
        <f t="shared" si="89"/>
        <v>1301</v>
      </c>
      <c r="E310" s="167">
        <f t="shared" si="90"/>
        <v>1301</v>
      </c>
      <c r="F310" s="167">
        <f t="shared" si="91"/>
        <v>0</v>
      </c>
      <c r="G310" s="167">
        <f t="shared" si="92"/>
        <v>1301</v>
      </c>
      <c r="H310" s="167">
        <f t="shared" si="88"/>
        <v>1301</v>
      </c>
      <c r="I310" s="95"/>
      <c r="J310" s="95"/>
      <c r="K310" s="95">
        <v>1301</v>
      </c>
      <c r="L310" s="167">
        <f t="shared" si="93"/>
        <v>0</v>
      </c>
      <c r="M310" s="95"/>
      <c r="N310" s="95"/>
      <c r="O310" s="95"/>
      <c r="P310" s="96"/>
    </row>
    <row r="311" spans="1:16" s="6" customFormat="1" ht="12" customHeight="1">
      <c r="A311" s="598"/>
      <c r="B311" s="32" t="s">
        <v>135</v>
      </c>
      <c r="C311" s="33" t="s">
        <v>844</v>
      </c>
      <c r="D311" s="167">
        <f t="shared" si="89"/>
        <v>55659</v>
      </c>
      <c r="E311" s="167">
        <f t="shared" si="90"/>
        <v>0</v>
      </c>
      <c r="F311" s="167">
        <f t="shared" si="91"/>
        <v>55659</v>
      </c>
      <c r="G311" s="167">
        <f t="shared" si="92"/>
        <v>55659</v>
      </c>
      <c r="H311" s="167">
        <f t="shared" si="88"/>
        <v>0</v>
      </c>
      <c r="I311" s="95"/>
      <c r="J311" s="95"/>
      <c r="K311" s="95"/>
      <c r="L311" s="167">
        <f t="shared" si="93"/>
        <v>55659</v>
      </c>
      <c r="M311" s="95"/>
      <c r="N311" s="95"/>
      <c r="O311" s="95"/>
      <c r="P311" s="96">
        <v>55659</v>
      </c>
    </row>
    <row r="312" spans="1:16" s="6" customFormat="1" ht="12" customHeight="1">
      <c r="A312" s="598"/>
      <c r="B312" s="32" t="s">
        <v>135</v>
      </c>
      <c r="C312" s="33" t="s">
        <v>864</v>
      </c>
      <c r="D312" s="167">
        <f t="shared" si="89"/>
        <v>9821</v>
      </c>
      <c r="E312" s="167">
        <f t="shared" si="90"/>
        <v>9821</v>
      </c>
      <c r="F312" s="167">
        <f t="shared" si="91"/>
        <v>0</v>
      </c>
      <c r="G312" s="167">
        <f t="shared" si="92"/>
        <v>9821</v>
      </c>
      <c r="H312" s="167">
        <f t="shared" si="88"/>
        <v>9821</v>
      </c>
      <c r="I312" s="95"/>
      <c r="J312" s="95"/>
      <c r="K312" s="95">
        <v>9821</v>
      </c>
      <c r="L312" s="167">
        <f t="shared" si="93"/>
        <v>0</v>
      </c>
      <c r="M312" s="95"/>
      <c r="N312" s="95"/>
      <c r="O312" s="95"/>
      <c r="P312" s="96"/>
    </row>
    <row r="313" spans="1:16" s="6" customFormat="1" ht="12" customHeight="1">
      <c r="A313" s="598"/>
      <c r="B313" s="32" t="s">
        <v>63</v>
      </c>
      <c r="C313" s="33" t="s">
        <v>845</v>
      </c>
      <c r="D313" s="167">
        <f t="shared" si="89"/>
        <v>2254</v>
      </c>
      <c r="E313" s="167">
        <f t="shared" si="90"/>
        <v>0</v>
      </c>
      <c r="F313" s="167">
        <f t="shared" si="91"/>
        <v>2254</v>
      </c>
      <c r="G313" s="167">
        <f t="shared" si="92"/>
        <v>2254</v>
      </c>
      <c r="H313" s="167">
        <f t="shared" si="88"/>
        <v>0</v>
      </c>
      <c r="I313" s="95"/>
      <c r="J313" s="95"/>
      <c r="K313" s="95"/>
      <c r="L313" s="167">
        <f t="shared" si="93"/>
        <v>2254</v>
      </c>
      <c r="M313" s="95"/>
      <c r="N313" s="95"/>
      <c r="O313" s="95"/>
      <c r="P313" s="96">
        <v>2254</v>
      </c>
    </row>
    <row r="314" spans="1:16" s="6" customFormat="1" ht="12" customHeight="1">
      <c r="A314" s="598"/>
      <c r="B314" s="32" t="s">
        <v>63</v>
      </c>
      <c r="C314" s="33" t="s">
        <v>865</v>
      </c>
      <c r="D314" s="167">
        <f t="shared" si="89"/>
        <v>366</v>
      </c>
      <c r="E314" s="167">
        <f t="shared" si="90"/>
        <v>366</v>
      </c>
      <c r="F314" s="167">
        <f t="shared" si="91"/>
        <v>0</v>
      </c>
      <c r="G314" s="167">
        <f t="shared" si="92"/>
        <v>366</v>
      </c>
      <c r="H314" s="167">
        <f t="shared" si="88"/>
        <v>366</v>
      </c>
      <c r="I314" s="95"/>
      <c r="J314" s="95"/>
      <c r="K314" s="95">
        <v>366</v>
      </c>
      <c r="L314" s="167">
        <f t="shared" si="93"/>
        <v>0</v>
      </c>
      <c r="M314" s="95"/>
      <c r="N314" s="95"/>
      <c r="O314" s="95"/>
      <c r="P314" s="96"/>
    </row>
    <row r="315" spans="1:16" s="6" customFormat="1" ht="12" customHeight="1">
      <c r="A315" s="598"/>
      <c r="B315" s="32" t="s">
        <v>346</v>
      </c>
      <c r="C315" s="33" t="s">
        <v>846</v>
      </c>
      <c r="D315" s="167">
        <f t="shared" si="89"/>
        <v>91508</v>
      </c>
      <c r="E315" s="167">
        <f t="shared" si="90"/>
        <v>0</v>
      </c>
      <c r="F315" s="167">
        <f t="shared" si="91"/>
        <v>91508</v>
      </c>
      <c r="G315" s="167">
        <f t="shared" si="92"/>
        <v>91508</v>
      </c>
      <c r="H315" s="167">
        <f t="shared" si="88"/>
        <v>0</v>
      </c>
      <c r="I315" s="95"/>
      <c r="J315" s="95"/>
      <c r="K315" s="95"/>
      <c r="L315" s="167">
        <f t="shared" si="93"/>
        <v>91508</v>
      </c>
      <c r="M315" s="95"/>
      <c r="N315" s="95"/>
      <c r="O315" s="95"/>
      <c r="P315" s="96">
        <v>91508</v>
      </c>
    </row>
    <row r="316" spans="1:16" s="6" customFormat="1" ht="12" customHeight="1">
      <c r="A316" s="598"/>
      <c r="B316" s="32" t="s">
        <v>346</v>
      </c>
      <c r="C316" s="33" t="s">
        <v>866</v>
      </c>
      <c r="D316" s="167">
        <f t="shared" si="89"/>
        <v>16149</v>
      </c>
      <c r="E316" s="167">
        <f t="shared" si="90"/>
        <v>16149</v>
      </c>
      <c r="F316" s="167">
        <f t="shared" si="91"/>
        <v>0</v>
      </c>
      <c r="G316" s="167">
        <f t="shared" si="92"/>
        <v>16149</v>
      </c>
      <c r="H316" s="167">
        <f t="shared" si="88"/>
        <v>16149</v>
      </c>
      <c r="I316" s="95"/>
      <c r="J316" s="95"/>
      <c r="K316" s="95">
        <v>16149</v>
      </c>
      <c r="L316" s="167">
        <f t="shared" si="93"/>
        <v>0</v>
      </c>
      <c r="M316" s="95"/>
      <c r="N316" s="95"/>
      <c r="O316" s="95"/>
      <c r="P316" s="96"/>
    </row>
    <row r="317" spans="1:16" s="6" customFormat="1" ht="12" customHeight="1">
      <c r="A317" s="598"/>
      <c r="B317" s="32" t="s">
        <v>65</v>
      </c>
      <c r="C317" s="33" t="s">
        <v>847</v>
      </c>
      <c r="D317" s="167">
        <f t="shared" si="89"/>
        <v>935</v>
      </c>
      <c r="E317" s="167">
        <f t="shared" si="90"/>
        <v>0</v>
      </c>
      <c r="F317" s="167">
        <f t="shared" si="91"/>
        <v>935</v>
      </c>
      <c r="G317" s="167">
        <f t="shared" si="92"/>
        <v>935</v>
      </c>
      <c r="H317" s="167">
        <f t="shared" si="88"/>
        <v>0</v>
      </c>
      <c r="I317" s="95"/>
      <c r="J317" s="95"/>
      <c r="K317" s="95"/>
      <c r="L317" s="167">
        <f t="shared" si="93"/>
        <v>935</v>
      </c>
      <c r="M317" s="95"/>
      <c r="N317" s="95"/>
      <c r="O317" s="95"/>
      <c r="P317" s="96">
        <v>935</v>
      </c>
    </row>
    <row r="318" spans="1:16" s="6" customFormat="1" ht="12" customHeight="1">
      <c r="A318" s="598"/>
      <c r="B318" s="32" t="s">
        <v>65</v>
      </c>
      <c r="C318" s="33" t="s">
        <v>867</v>
      </c>
      <c r="D318" s="167">
        <f t="shared" si="89"/>
        <v>165</v>
      </c>
      <c r="E318" s="167">
        <f t="shared" si="90"/>
        <v>165</v>
      </c>
      <c r="F318" s="167">
        <f t="shared" si="91"/>
        <v>0</v>
      </c>
      <c r="G318" s="167">
        <f t="shared" si="92"/>
        <v>165</v>
      </c>
      <c r="H318" s="167">
        <f t="shared" si="88"/>
        <v>165</v>
      </c>
      <c r="I318" s="95"/>
      <c r="J318" s="95"/>
      <c r="K318" s="95">
        <v>165</v>
      </c>
      <c r="L318" s="167">
        <f t="shared" si="93"/>
        <v>0</v>
      </c>
      <c r="M318" s="95"/>
      <c r="N318" s="95"/>
      <c r="O318" s="95"/>
      <c r="P318" s="96"/>
    </row>
    <row r="319" spans="1:16" s="6" customFormat="1" ht="12" customHeight="1">
      <c r="A319" s="598"/>
      <c r="B319" s="32" t="s">
        <v>147</v>
      </c>
      <c r="C319" s="33" t="s">
        <v>559</v>
      </c>
      <c r="D319" s="167">
        <f t="shared" si="89"/>
        <v>952</v>
      </c>
      <c r="E319" s="167">
        <f t="shared" si="90"/>
        <v>0</v>
      </c>
      <c r="F319" s="167">
        <f t="shared" si="91"/>
        <v>952</v>
      </c>
      <c r="G319" s="167">
        <f t="shared" si="92"/>
        <v>952</v>
      </c>
      <c r="H319" s="167">
        <f t="shared" si="88"/>
        <v>0</v>
      </c>
      <c r="I319" s="95"/>
      <c r="J319" s="95"/>
      <c r="K319" s="95"/>
      <c r="L319" s="167">
        <f t="shared" si="93"/>
        <v>952</v>
      </c>
      <c r="M319" s="95"/>
      <c r="N319" s="95"/>
      <c r="O319" s="95"/>
      <c r="P319" s="96">
        <v>952</v>
      </c>
    </row>
    <row r="320" spans="1:16" s="6" customFormat="1" ht="12" customHeight="1">
      <c r="A320" s="598"/>
      <c r="B320" s="32" t="s">
        <v>147</v>
      </c>
      <c r="C320" s="33" t="s">
        <v>560</v>
      </c>
      <c r="D320" s="167">
        <f t="shared" si="89"/>
        <v>168</v>
      </c>
      <c r="E320" s="167">
        <f t="shared" si="90"/>
        <v>168</v>
      </c>
      <c r="F320" s="167">
        <f t="shared" si="91"/>
        <v>0</v>
      </c>
      <c r="G320" s="167">
        <f t="shared" si="92"/>
        <v>168</v>
      </c>
      <c r="H320" s="167">
        <f t="shared" si="88"/>
        <v>168</v>
      </c>
      <c r="I320" s="95"/>
      <c r="J320" s="95"/>
      <c r="K320" s="95">
        <v>168</v>
      </c>
      <c r="L320" s="167">
        <f t="shared" si="93"/>
        <v>0</v>
      </c>
      <c r="M320" s="95"/>
      <c r="N320" s="95"/>
      <c r="O320" s="95"/>
      <c r="P320" s="96"/>
    </row>
    <row r="321" spans="1:16" s="6" customFormat="1" ht="12" customHeight="1">
      <c r="A321" s="598"/>
      <c r="B321" s="32" t="s">
        <v>161</v>
      </c>
      <c r="C321" s="33" t="s">
        <v>849</v>
      </c>
      <c r="D321" s="167">
        <f t="shared" si="89"/>
        <v>98329</v>
      </c>
      <c r="E321" s="167">
        <f t="shared" si="90"/>
        <v>0</v>
      </c>
      <c r="F321" s="167">
        <f t="shared" si="91"/>
        <v>98329</v>
      </c>
      <c r="G321" s="167">
        <f t="shared" si="92"/>
        <v>98329</v>
      </c>
      <c r="H321" s="167">
        <f t="shared" si="88"/>
        <v>0</v>
      </c>
      <c r="I321" s="95"/>
      <c r="J321" s="95"/>
      <c r="K321" s="95"/>
      <c r="L321" s="167">
        <f t="shared" si="93"/>
        <v>98329</v>
      </c>
      <c r="M321" s="95"/>
      <c r="N321" s="95"/>
      <c r="O321" s="95"/>
      <c r="P321" s="96">
        <v>98329</v>
      </c>
    </row>
    <row r="322" spans="1:16" s="6" customFormat="1" ht="12" customHeight="1">
      <c r="A322" s="598"/>
      <c r="B322" s="32" t="s">
        <v>161</v>
      </c>
      <c r="C322" s="33" t="s">
        <v>868</v>
      </c>
      <c r="D322" s="167">
        <f t="shared" si="89"/>
        <v>17352</v>
      </c>
      <c r="E322" s="167">
        <f t="shared" si="90"/>
        <v>17352</v>
      </c>
      <c r="F322" s="167">
        <f t="shared" si="91"/>
        <v>0</v>
      </c>
      <c r="G322" s="167">
        <f t="shared" si="92"/>
        <v>17352</v>
      </c>
      <c r="H322" s="167">
        <f t="shared" si="88"/>
        <v>17352</v>
      </c>
      <c r="I322" s="95"/>
      <c r="J322" s="95"/>
      <c r="K322" s="95">
        <v>17352</v>
      </c>
      <c r="L322" s="167">
        <f t="shared" si="93"/>
        <v>0</v>
      </c>
      <c r="M322" s="95"/>
      <c r="N322" s="95"/>
      <c r="O322" s="95"/>
      <c r="P322" s="96"/>
    </row>
    <row r="323" spans="1:16" s="6" customFormat="1" ht="12" customHeight="1">
      <c r="A323" s="598"/>
      <c r="B323" s="32" t="s">
        <v>568</v>
      </c>
      <c r="C323" s="33" t="s">
        <v>770</v>
      </c>
      <c r="D323" s="167">
        <f t="shared" si="89"/>
        <v>3060</v>
      </c>
      <c r="E323" s="167">
        <f t="shared" si="90"/>
        <v>0</v>
      </c>
      <c r="F323" s="167">
        <f t="shared" si="91"/>
        <v>3060</v>
      </c>
      <c r="G323" s="167">
        <f t="shared" si="92"/>
        <v>3060</v>
      </c>
      <c r="H323" s="167">
        <f t="shared" si="88"/>
        <v>0</v>
      </c>
      <c r="I323" s="95"/>
      <c r="J323" s="95"/>
      <c r="K323" s="95"/>
      <c r="L323" s="167">
        <f t="shared" si="93"/>
        <v>3060</v>
      </c>
      <c r="M323" s="95"/>
      <c r="N323" s="95"/>
      <c r="O323" s="95"/>
      <c r="P323" s="96">
        <v>3060</v>
      </c>
    </row>
    <row r="324" spans="1:16" s="6" customFormat="1" ht="12" customHeight="1">
      <c r="A324" s="598"/>
      <c r="B324" s="32" t="s">
        <v>568</v>
      </c>
      <c r="C324" s="33" t="s">
        <v>771</v>
      </c>
      <c r="D324" s="167">
        <f t="shared" si="89"/>
        <v>540</v>
      </c>
      <c r="E324" s="167">
        <f t="shared" si="90"/>
        <v>540</v>
      </c>
      <c r="F324" s="167">
        <f t="shared" si="91"/>
        <v>0</v>
      </c>
      <c r="G324" s="167">
        <f t="shared" si="92"/>
        <v>540</v>
      </c>
      <c r="H324" s="167">
        <f t="shared" si="88"/>
        <v>540</v>
      </c>
      <c r="I324" s="95"/>
      <c r="J324" s="95"/>
      <c r="K324" s="95">
        <v>540</v>
      </c>
      <c r="L324" s="167">
        <f t="shared" si="93"/>
        <v>0</v>
      </c>
      <c r="M324" s="95"/>
      <c r="N324" s="95"/>
      <c r="O324" s="95"/>
      <c r="P324" s="96"/>
    </row>
    <row r="325" spans="1:16" s="6" customFormat="1" ht="12" customHeight="1">
      <c r="A325" s="598"/>
      <c r="B325" s="32" t="s">
        <v>306</v>
      </c>
      <c r="C325" s="33" t="s">
        <v>850</v>
      </c>
      <c r="D325" s="167">
        <f t="shared" si="89"/>
        <v>265</v>
      </c>
      <c r="E325" s="167">
        <f t="shared" si="90"/>
        <v>0</v>
      </c>
      <c r="F325" s="167">
        <f t="shared" si="91"/>
        <v>265</v>
      </c>
      <c r="G325" s="167">
        <f t="shared" si="92"/>
        <v>265</v>
      </c>
      <c r="H325" s="167">
        <f t="shared" si="88"/>
        <v>0</v>
      </c>
      <c r="I325" s="95"/>
      <c r="J325" s="95"/>
      <c r="K325" s="95"/>
      <c r="L325" s="167">
        <f t="shared" si="93"/>
        <v>265</v>
      </c>
      <c r="M325" s="95"/>
      <c r="N325" s="95"/>
      <c r="O325" s="95"/>
      <c r="P325" s="96">
        <v>265</v>
      </c>
    </row>
    <row r="326" spans="1:16" s="6" customFormat="1" ht="12" customHeight="1">
      <c r="A326" s="598"/>
      <c r="B326" s="32" t="s">
        <v>306</v>
      </c>
      <c r="C326" s="33" t="s">
        <v>869</v>
      </c>
      <c r="D326" s="167">
        <f t="shared" si="89"/>
        <v>47</v>
      </c>
      <c r="E326" s="167">
        <f t="shared" si="90"/>
        <v>47</v>
      </c>
      <c r="F326" s="167">
        <f t="shared" si="91"/>
        <v>0</v>
      </c>
      <c r="G326" s="167">
        <f t="shared" si="92"/>
        <v>47</v>
      </c>
      <c r="H326" s="167">
        <f t="shared" si="88"/>
        <v>47</v>
      </c>
      <c r="I326" s="95"/>
      <c r="J326" s="95"/>
      <c r="K326" s="95">
        <v>47</v>
      </c>
      <c r="L326" s="167">
        <f t="shared" si="93"/>
        <v>0</v>
      </c>
      <c r="M326" s="95"/>
      <c r="N326" s="95"/>
      <c r="O326" s="95"/>
      <c r="P326" s="96"/>
    </row>
    <row r="327" spans="1:16" s="6" customFormat="1" ht="12" customHeight="1">
      <c r="A327" s="598"/>
      <c r="B327" s="32" t="s">
        <v>17</v>
      </c>
      <c r="C327" s="33" t="s">
        <v>851</v>
      </c>
      <c r="D327" s="167">
        <f t="shared" si="89"/>
        <v>1360</v>
      </c>
      <c r="E327" s="167">
        <f t="shared" si="90"/>
        <v>0</v>
      </c>
      <c r="F327" s="167">
        <f t="shared" si="91"/>
        <v>1360</v>
      </c>
      <c r="G327" s="167">
        <f t="shared" si="92"/>
        <v>1360</v>
      </c>
      <c r="H327" s="167">
        <f t="shared" si="88"/>
        <v>0</v>
      </c>
      <c r="I327" s="95"/>
      <c r="J327" s="95"/>
      <c r="K327" s="95"/>
      <c r="L327" s="167">
        <f t="shared" si="93"/>
        <v>1360</v>
      </c>
      <c r="M327" s="95"/>
      <c r="N327" s="95"/>
      <c r="O327" s="95"/>
      <c r="P327" s="96">
        <v>1360</v>
      </c>
    </row>
    <row r="328" spans="1:16" s="6" customFormat="1" ht="12" customHeight="1">
      <c r="A328" s="598"/>
      <c r="B328" s="32" t="s">
        <v>17</v>
      </c>
      <c r="C328" s="33" t="s">
        <v>903</v>
      </c>
      <c r="D328" s="167">
        <f t="shared" si="89"/>
        <v>240</v>
      </c>
      <c r="E328" s="167">
        <f t="shared" si="90"/>
        <v>240</v>
      </c>
      <c r="F328" s="167">
        <f t="shared" si="91"/>
        <v>0</v>
      </c>
      <c r="G328" s="167">
        <f t="shared" si="92"/>
        <v>240</v>
      </c>
      <c r="H328" s="167">
        <f t="shared" si="88"/>
        <v>240</v>
      </c>
      <c r="I328" s="95"/>
      <c r="J328" s="95"/>
      <c r="K328" s="95">
        <v>240</v>
      </c>
      <c r="L328" s="167">
        <f t="shared" si="93"/>
        <v>0</v>
      </c>
      <c r="M328" s="95"/>
      <c r="N328" s="95"/>
      <c r="O328" s="95"/>
      <c r="P328" s="96"/>
    </row>
    <row r="329" spans="1:16" s="6" customFormat="1" ht="12" customHeight="1">
      <c r="A329" s="598"/>
      <c r="B329" s="32" t="s">
        <v>856</v>
      </c>
      <c r="C329" s="33"/>
      <c r="D329" s="167">
        <f t="shared" si="89"/>
        <v>61956</v>
      </c>
      <c r="E329" s="167">
        <v>9293</v>
      </c>
      <c r="F329" s="167">
        <v>52663</v>
      </c>
      <c r="G329" s="167"/>
      <c r="H329" s="167"/>
      <c r="I329" s="95"/>
      <c r="J329" s="95"/>
      <c r="K329" s="95"/>
      <c r="L329" s="167"/>
      <c r="M329" s="95"/>
      <c r="N329" s="95"/>
      <c r="O329" s="95"/>
      <c r="P329" s="96"/>
    </row>
    <row r="330" spans="1:16" s="6" customFormat="1" ht="12" customHeight="1">
      <c r="A330" s="598" t="s">
        <v>103</v>
      </c>
      <c r="B330" s="599" t="s">
        <v>94</v>
      </c>
      <c r="C330" s="599"/>
      <c r="D330" s="599"/>
      <c r="E330" s="599"/>
      <c r="F330" s="599"/>
      <c r="G330" s="599"/>
      <c r="H330" s="599"/>
      <c r="I330" s="599"/>
      <c r="J330" s="599"/>
      <c r="K330" s="599"/>
      <c r="L330" s="599"/>
      <c r="M330" s="599"/>
      <c r="N330" s="599"/>
      <c r="O330" s="599"/>
      <c r="P330" s="600"/>
    </row>
    <row r="331" spans="1:16" s="6" customFormat="1" ht="12" customHeight="1">
      <c r="A331" s="598"/>
      <c r="B331" s="596" t="s">
        <v>95</v>
      </c>
      <c r="C331" s="596"/>
      <c r="D331" s="596"/>
      <c r="E331" s="596"/>
      <c r="F331" s="596"/>
      <c r="G331" s="596"/>
      <c r="H331" s="596"/>
      <c r="I331" s="596"/>
      <c r="J331" s="596"/>
      <c r="K331" s="596"/>
      <c r="L331" s="596"/>
      <c r="M331" s="596"/>
      <c r="N331" s="596"/>
      <c r="O331" s="596"/>
      <c r="P331" s="597"/>
    </row>
    <row r="332" spans="1:16" s="6" customFormat="1" ht="12" customHeight="1">
      <c r="A332" s="598"/>
      <c r="B332" s="601" t="s">
        <v>96</v>
      </c>
      <c r="C332" s="601"/>
      <c r="D332" s="601"/>
      <c r="E332" s="601"/>
      <c r="F332" s="601"/>
      <c r="G332" s="601"/>
      <c r="H332" s="601"/>
      <c r="I332" s="601"/>
      <c r="J332" s="601"/>
      <c r="K332" s="601"/>
      <c r="L332" s="601"/>
      <c r="M332" s="601"/>
      <c r="N332" s="601"/>
      <c r="O332" s="601"/>
      <c r="P332" s="602"/>
    </row>
    <row r="333" spans="1:16" s="6" customFormat="1" ht="12" customHeight="1">
      <c r="A333" s="598"/>
      <c r="B333" s="596" t="s">
        <v>760</v>
      </c>
      <c r="C333" s="596"/>
      <c r="D333" s="596"/>
      <c r="E333" s="596"/>
      <c r="F333" s="596"/>
      <c r="G333" s="596"/>
      <c r="H333" s="596"/>
      <c r="I333" s="596"/>
      <c r="J333" s="596"/>
      <c r="K333" s="596"/>
      <c r="L333" s="596"/>
      <c r="M333" s="596"/>
      <c r="N333" s="596"/>
      <c r="O333" s="596"/>
      <c r="P333" s="597"/>
    </row>
    <row r="334" spans="1:16" s="6" customFormat="1" ht="12" customHeight="1">
      <c r="A334" s="598"/>
      <c r="B334" s="366" t="s">
        <v>467</v>
      </c>
      <c r="C334" s="439" t="s">
        <v>861</v>
      </c>
      <c r="D334" s="440">
        <f aca="true" t="shared" si="94" ref="D334:P334">SUM(D335:D348)</f>
        <v>50000</v>
      </c>
      <c r="E334" s="440">
        <f t="shared" si="94"/>
        <v>7499</v>
      </c>
      <c r="F334" s="440">
        <f t="shared" si="94"/>
        <v>42501</v>
      </c>
      <c r="G334" s="440">
        <f t="shared" si="94"/>
        <v>50000</v>
      </c>
      <c r="H334" s="440">
        <f t="shared" si="94"/>
        <v>7499</v>
      </c>
      <c r="I334" s="440">
        <f t="shared" si="94"/>
        <v>0</v>
      </c>
      <c r="J334" s="463">
        <f t="shared" si="94"/>
        <v>0</v>
      </c>
      <c r="K334" s="463">
        <f t="shared" si="94"/>
        <v>7499</v>
      </c>
      <c r="L334" s="463">
        <f t="shared" si="94"/>
        <v>42501</v>
      </c>
      <c r="M334" s="463">
        <f t="shared" si="94"/>
        <v>0</v>
      </c>
      <c r="N334" s="463">
        <f t="shared" si="94"/>
        <v>0</v>
      </c>
      <c r="O334" s="463">
        <f t="shared" si="94"/>
        <v>0</v>
      </c>
      <c r="P334" s="464">
        <f t="shared" si="94"/>
        <v>42501</v>
      </c>
    </row>
    <row r="335" spans="1:16" s="6" customFormat="1" ht="12" customHeight="1">
      <c r="A335" s="598"/>
      <c r="B335" s="32" t="s">
        <v>135</v>
      </c>
      <c r="C335" s="33" t="s">
        <v>844</v>
      </c>
      <c r="D335" s="167">
        <f>E335+F335</f>
        <v>2207</v>
      </c>
      <c r="E335" s="167">
        <f>H335</f>
        <v>0</v>
      </c>
      <c r="F335" s="167">
        <f>L335</f>
        <v>2207</v>
      </c>
      <c r="G335" s="167">
        <f>H335+L335</f>
        <v>2207</v>
      </c>
      <c r="H335" s="167">
        <f>K335</f>
        <v>0</v>
      </c>
      <c r="I335" s="95"/>
      <c r="J335" s="95"/>
      <c r="K335" s="95"/>
      <c r="L335" s="167">
        <f>P335</f>
        <v>2207</v>
      </c>
      <c r="M335" s="95"/>
      <c r="N335" s="95"/>
      <c r="O335" s="95"/>
      <c r="P335" s="96">
        <v>2207</v>
      </c>
    </row>
    <row r="336" spans="1:16" s="6" customFormat="1" ht="12" customHeight="1">
      <c r="A336" s="598"/>
      <c r="B336" s="32" t="s">
        <v>135</v>
      </c>
      <c r="C336" s="33" t="s">
        <v>864</v>
      </c>
      <c r="D336" s="167">
        <f aca="true" t="shared" si="95" ref="D336:D348">E336+F336</f>
        <v>389</v>
      </c>
      <c r="E336" s="167">
        <f aca="true" t="shared" si="96" ref="E336:E348">H336</f>
        <v>389</v>
      </c>
      <c r="F336" s="167">
        <f aca="true" t="shared" si="97" ref="F336:F348">L336</f>
        <v>0</v>
      </c>
      <c r="G336" s="167">
        <f aca="true" t="shared" si="98" ref="G336:G348">H336+L336</f>
        <v>389</v>
      </c>
      <c r="H336" s="167">
        <f aca="true" t="shared" si="99" ref="H336:H348">K336</f>
        <v>389</v>
      </c>
      <c r="I336" s="95"/>
      <c r="J336" s="95"/>
      <c r="K336" s="95">
        <v>389</v>
      </c>
      <c r="L336" s="167">
        <f aca="true" t="shared" si="100" ref="L336:L348">P336</f>
        <v>0</v>
      </c>
      <c r="M336" s="95"/>
      <c r="N336" s="95"/>
      <c r="O336" s="95"/>
      <c r="P336" s="96"/>
    </row>
    <row r="337" spans="1:16" s="6" customFormat="1" ht="12" customHeight="1">
      <c r="A337" s="598"/>
      <c r="B337" s="32" t="s">
        <v>63</v>
      </c>
      <c r="C337" s="33" t="s">
        <v>845</v>
      </c>
      <c r="D337" s="167">
        <f t="shared" si="95"/>
        <v>358</v>
      </c>
      <c r="E337" s="167">
        <f t="shared" si="96"/>
        <v>0</v>
      </c>
      <c r="F337" s="167">
        <f t="shared" si="97"/>
        <v>358</v>
      </c>
      <c r="G337" s="167">
        <f t="shared" si="98"/>
        <v>358</v>
      </c>
      <c r="H337" s="167">
        <f t="shared" si="99"/>
        <v>0</v>
      </c>
      <c r="I337" s="95"/>
      <c r="J337" s="95"/>
      <c r="K337" s="95"/>
      <c r="L337" s="167">
        <f t="shared" si="100"/>
        <v>358</v>
      </c>
      <c r="M337" s="95"/>
      <c r="N337" s="95"/>
      <c r="O337" s="95"/>
      <c r="P337" s="96">
        <v>358</v>
      </c>
    </row>
    <row r="338" spans="1:16" s="6" customFormat="1" ht="12" customHeight="1">
      <c r="A338" s="598"/>
      <c r="B338" s="32" t="s">
        <v>63</v>
      </c>
      <c r="C338" s="33" t="s">
        <v>865</v>
      </c>
      <c r="D338" s="167">
        <f t="shared" si="95"/>
        <v>63</v>
      </c>
      <c r="E338" s="167">
        <f t="shared" si="96"/>
        <v>63</v>
      </c>
      <c r="F338" s="167">
        <f t="shared" si="97"/>
        <v>0</v>
      </c>
      <c r="G338" s="167">
        <f t="shared" si="98"/>
        <v>63</v>
      </c>
      <c r="H338" s="167">
        <f t="shared" si="99"/>
        <v>63</v>
      </c>
      <c r="I338" s="95"/>
      <c r="J338" s="95"/>
      <c r="K338" s="95">
        <v>63</v>
      </c>
      <c r="L338" s="167">
        <f t="shared" si="100"/>
        <v>0</v>
      </c>
      <c r="M338" s="95"/>
      <c r="N338" s="95"/>
      <c r="O338" s="95"/>
      <c r="P338" s="96"/>
    </row>
    <row r="339" spans="1:16" s="6" customFormat="1" ht="12" customHeight="1">
      <c r="A339" s="598"/>
      <c r="B339" s="32" t="s">
        <v>346</v>
      </c>
      <c r="C339" s="33" t="s">
        <v>846</v>
      </c>
      <c r="D339" s="167">
        <f t="shared" si="95"/>
        <v>19476</v>
      </c>
      <c r="E339" s="167">
        <f t="shared" si="96"/>
        <v>0</v>
      </c>
      <c r="F339" s="167">
        <f t="shared" si="97"/>
        <v>19476</v>
      </c>
      <c r="G339" s="167">
        <f t="shared" si="98"/>
        <v>19476</v>
      </c>
      <c r="H339" s="167">
        <f t="shared" si="99"/>
        <v>0</v>
      </c>
      <c r="I339" s="95"/>
      <c r="J339" s="95"/>
      <c r="K339" s="95"/>
      <c r="L339" s="167">
        <f t="shared" si="100"/>
        <v>19476</v>
      </c>
      <c r="M339" s="95"/>
      <c r="N339" s="95"/>
      <c r="O339" s="95"/>
      <c r="P339" s="96">
        <v>19476</v>
      </c>
    </row>
    <row r="340" spans="1:16" s="6" customFormat="1" ht="12" customHeight="1">
      <c r="A340" s="598"/>
      <c r="B340" s="32" t="s">
        <v>346</v>
      </c>
      <c r="C340" s="33" t="s">
        <v>866</v>
      </c>
      <c r="D340" s="167">
        <f t="shared" si="95"/>
        <v>3437</v>
      </c>
      <c r="E340" s="167">
        <f t="shared" si="96"/>
        <v>3437</v>
      </c>
      <c r="F340" s="167">
        <f t="shared" si="97"/>
        <v>0</v>
      </c>
      <c r="G340" s="167">
        <f t="shared" si="98"/>
        <v>3437</v>
      </c>
      <c r="H340" s="167">
        <f t="shared" si="99"/>
        <v>3437</v>
      </c>
      <c r="I340" s="95"/>
      <c r="J340" s="95"/>
      <c r="K340" s="95">
        <v>3437</v>
      </c>
      <c r="L340" s="167">
        <f t="shared" si="100"/>
        <v>0</v>
      </c>
      <c r="M340" s="95"/>
      <c r="N340" s="95"/>
      <c r="O340" s="95"/>
      <c r="P340" s="96"/>
    </row>
    <row r="341" spans="1:16" s="6" customFormat="1" ht="12" customHeight="1">
      <c r="A341" s="598"/>
      <c r="B341" s="32" t="s">
        <v>65</v>
      </c>
      <c r="C341" s="33" t="s">
        <v>847</v>
      </c>
      <c r="D341" s="167">
        <f t="shared" si="95"/>
        <v>514</v>
      </c>
      <c r="E341" s="167">
        <f t="shared" si="96"/>
        <v>0</v>
      </c>
      <c r="F341" s="167">
        <f t="shared" si="97"/>
        <v>514</v>
      </c>
      <c r="G341" s="167">
        <f t="shared" si="98"/>
        <v>514</v>
      </c>
      <c r="H341" s="167">
        <f t="shared" si="99"/>
        <v>0</v>
      </c>
      <c r="I341" s="95"/>
      <c r="J341" s="95"/>
      <c r="K341" s="95"/>
      <c r="L341" s="167">
        <f t="shared" si="100"/>
        <v>514</v>
      </c>
      <c r="M341" s="95"/>
      <c r="N341" s="95"/>
      <c r="O341" s="95"/>
      <c r="P341" s="96">
        <v>514</v>
      </c>
    </row>
    <row r="342" spans="1:16" s="6" customFormat="1" ht="12" customHeight="1">
      <c r="A342" s="598"/>
      <c r="B342" s="32" t="s">
        <v>65</v>
      </c>
      <c r="C342" s="33" t="s">
        <v>867</v>
      </c>
      <c r="D342" s="167">
        <f t="shared" si="95"/>
        <v>91</v>
      </c>
      <c r="E342" s="167">
        <f t="shared" si="96"/>
        <v>91</v>
      </c>
      <c r="F342" s="167">
        <f t="shared" si="97"/>
        <v>0</v>
      </c>
      <c r="G342" s="167">
        <f t="shared" si="98"/>
        <v>91</v>
      </c>
      <c r="H342" s="167">
        <f t="shared" si="99"/>
        <v>91</v>
      </c>
      <c r="I342" s="95"/>
      <c r="J342" s="95"/>
      <c r="K342" s="95">
        <v>91</v>
      </c>
      <c r="L342" s="167">
        <f t="shared" si="100"/>
        <v>0</v>
      </c>
      <c r="M342" s="95"/>
      <c r="N342" s="95"/>
      <c r="O342" s="95"/>
      <c r="P342" s="96"/>
    </row>
    <row r="343" spans="1:16" s="6" customFormat="1" ht="12" customHeight="1">
      <c r="A343" s="598"/>
      <c r="B343" s="32" t="s">
        <v>161</v>
      </c>
      <c r="C343" s="33" t="s">
        <v>849</v>
      </c>
      <c r="D343" s="167">
        <f t="shared" si="95"/>
        <v>16387</v>
      </c>
      <c r="E343" s="167">
        <f t="shared" si="96"/>
        <v>0</v>
      </c>
      <c r="F343" s="167">
        <f t="shared" si="97"/>
        <v>16387</v>
      </c>
      <c r="G343" s="167">
        <f t="shared" si="98"/>
        <v>16387</v>
      </c>
      <c r="H343" s="167">
        <f t="shared" si="99"/>
        <v>0</v>
      </c>
      <c r="I343" s="95"/>
      <c r="J343" s="95"/>
      <c r="K343" s="95"/>
      <c r="L343" s="167">
        <f t="shared" si="100"/>
        <v>16387</v>
      </c>
      <c r="M343" s="95"/>
      <c r="N343" s="95"/>
      <c r="O343" s="95"/>
      <c r="P343" s="96">
        <v>16387</v>
      </c>
    </row>
    <row r="344" spans="1:16" s="6" customFormat="1" ht="12" customHeight="1">
      <c r="A344" s="598"/>
      <c r="B344" s="32" t="s">
        <v>161</v>
      </c>
      <c r="C344" s="33" t="s">
        <v>868</v>
      </c>
      <c r="D344" s="167">
        <f t="shared" si="95"/>
        <v>2891</v>
      </c>
      <c r="E344" s="167">
        <f t="shared" si="96"/>
        <v>2891</v>
      </c>
      <c r="F344" s="167">
        <f t="shared" si="97"/>
        <v>0</v>
      </c>
      <c r="G344" s="167">
        <f t="shared" si="98"/>
        <v>2891</v>
      </c>
      <c r="H344" s="167">
        <f t="shared" si="99"/>
        <v>2891</v>
      </c>
      <c r="I344" s="95"/>
      <c r="J344" s="95"/>
      <c r="K344" s="95">
        <v>2891</v>
      </c>
      <c r="L344" s="167">
        <f t="shared" si="100"/>
        <v>0</v>
      </c>
      <c r="M344" s="95"/>
      <c r="N344" s="95"/>
      <c r="O344" s="95"/>
      <c r="P344" s="96"/>
    </row>
    <row r="345" spans="1:16" s="6" customFormat="1" ht="12" customHeight="1">
      <c r="A345" s="598"/>
      <c r="B345" s="32" t="s">
        <v>306</v>
      </c>
      <c r="C345" s="33" t="s">
        <v>850</v>
      </c>
      <c r="D345" s="167">
        <f t="shared" si="95"/>
        <v>77</v>
      </c>
      <c r="E345" s="167">
        <f t="shared" si="96"/>
        <v>0</v>
      </c>
      <c r="F345" s="167">
        <f t="shared" si="97"/>
        <v>77</v>
      </c>
      <c r="G345" s="167">
        <f t="shared" si="98"/>
        <v>77</v>
      </c>
      <c r="H345" s="167">
        <f t="shared" si="99"/>
        <v>0</v>
      </c>
      <c r="I345" s="95"/>
      <c r="J345" s="95"/>
      <c r="K345" s="95"/>
      <c r="L345" s="167">
        <f t="shared" si="100"/>
        <v>77</v>
      </c>
      <c r="M345" s="95"/>
      <c r="N345" s="95"/>
      <c r="O345" s="95"/>
      <c r="P345" s="96">
        <v>77</v>
      </c>
    </row>
    <row r="346" spans="1:16" s="6" customFormat="1" ht="12" customHeight="1">
      <c r="A346" s="598"/>
      <c r="B346" s="32" t="s">
        <v>306</v>
      </c>
      <c r="C346" s="33" t="s">
        <v>869</v>
      </c>
      <c r="D346" s="167">
        <f t="shared" si="95"/>
        <v>14</v>
      </c>
      <c r="E346" s="167">
        <f t="shared" si="96"/>
        <v>14</v>
      </c>
      <c r="F346" s="167">
        <f t="shared" si="97"/>
        <v>0</v>
      </c>
      <c r="G346" s="167">
        <f t="shared" si="98"/>
        <v>14</v>
      </c>
      <c r="H346" s="167">
        <f t="shared" si="99"/>
        <v>14</v>
      </c>
      <c r="I346" s="184"/>
      <c r="J346" s="184"/>
      <c r="K346" s="184">
        <v>14</v>
      </c>
      <c r="L346" s="167">
        <f t="shared" si="100"/>
        <v>0</v>
      </c>
      <c r="M346" s="184"/>
      <c r="N346" s="184"/>
      <c r="O346" s="184"/>
      <c r="P346" s="438"/>
    </row>
    <row r="347" spans="1:16" s="6" customFormat="1" ht="12" customHeight="1">
      <c r="A347" s="598"/>
      <c r="B347" s="32" t="s">
        <v>17</v>
      </c>
      <c r="C347" s="33" t="s">
        <v>851</v>
      </c>
      <c r="D347" s="167">
        <f t="shared" si="95"/>
        <v>3482</v>
      </c>
      <c r="E347" s="167">
        <f t="shared" si="96"/>
        <v>0</v>
      </c>
      <c r="F347" s="167">
        <f t="shared" si="97"/>
        <v>3482</v>
      </c>
      <c r="G347" s="167">
        <f t="shared" si="98"/>
        <v>3482</v>
      </c>
      <c r="H347" s="167">
        <f t="shared" si="99"/>
        <v>0</v>
      </c>
      <c r="I347" s="184"/>
      <c r="J347" s="184"/>
      <c r="K347" s="184"/>
      <c r="L347" s="167">
        <f t="shared" si="100"/>
        <v>3482</v>
      </c>
      <c r="M347" s="184"/>
      <c r="N347" s="184"/>
      <c r="O347" s="184"/>
      <c r="P347" s="438">
        <v>3482</v>
      </c>
    </row>
    <row r="348" spans="1:16" s="6" customFormat="1" ht="12" customHeight="1">
      <c r="A348" s="598"/>
      <c r="B348" s="32" t="s">
        <v>17</v>
      </c>
      <c r="C348" s="33" t="s">
        <v>903</v>
      </c>
      <c r="D348" s="167">
        <f t="shared" si="95"/>
        <v>614</v>
      </c>
      <c r="E348" s="167">
        <f t="shared" si="96"/>
        <v>614</v>
      </c>
      <c r="F348" s="167">
        <f t="shared" si="97"/>
        <v>0</v>
      </c>
      <c r="G348" s="167">
        <f t="shared" si="98"/>
        <v>614</v>
      </c>
      <c r="H348" s="167">
        <f t="shared" si="99"/>
        <v>614</v>
      </c>
      <c r="I348" s="184"/>
      <c r="J348" s="184"/>
      <c r="K348" s="184">
        <v>614</v>
      </c>
      <c r="L348" s="167">
        <f t="shared" si="100"/>
        <v>0</v>
      </c>
      <c r="M348" s="184"/>
      <c r="N348" s="184"/>
      <c r="O348" s="184"/>
      <c r="P348" s="438"/>
    </row>
    <row r="349" spans="1:16" s="6" customFormat="1" ht="12" customHeight="1">
      <c r="A349" s="598" t="s">
        <v>630</v>
      </c>
      <c r="B349" s="599" t="s">
        <v>625</v>
      </c>
      <c r="C349" s="599"/>
      <c r="D349" s="599"/>
      <c r="E349" s="599"/>
      <c r="F349" s="599"/>
      <c r="G349" s="599"/>
      <c r="H349" s="599"/>
      <c r="I349" s="599"/>
      <c r="J349" s="599"/>
      <c r="K349" s="599"/>
      <c r="L349" s="599"/>
      <c r="M349" s="599"/>
      <c r="N349" s="599"/>
      <c r="O349" s="599"/>
      <c r="P349" s="600"/>
    </row>
    <row r="350" spans="1:16" s="6" customFormat="1" ht="12" customHeight="1">
      <c r="A350" s="603"/>
      <c r="B350" s="596" t="s">
        <v>626</v>
      </c>
      <c r="C350" s="596"/>
      <c r="D350" s="596"/>
      <c r="E350" s="596"/>
      <c r="F350" s="596"/>
      <c r="G350" s="596"/>
      <c r="H350" s="596"/>
      <c r="I350" s="596"/>
      <c r="J350" s="596"/>
      <c r="K350" s="596"/>
      <c r="L350" s="596"/>
      <c r="M350" s="596"/>
      <c r="N350" s="596"/>
      <c r="O350" s="596"/>
      <c r="P350" s="597"/>
    </row>
    <row r="351" spans="1:16" s="6" customFormat="1" ht="12" customHeight="1">
      <c r="A351" s="603"/>
      <c r="B351" s="601" t="s">
        <v>629</v>
      </c>
      <c r="C351" s="601"/>
      <c r="D351" s="601"/>
      <c r="E351" s="601"/>
      <c r="F351" s="601"/>
      <c r="G351" s="601"/>
      <c r="H351" s="601"/>
      <c r="I351" s="601"/>
      <c r="J351" s="601"/>
      <c r="K351" s="601"/>
      <c r="L351" s="601"/>
      <c r="M351" s="601"/>
      <c r="N351" s="601"/>
      <c r="O351" s="601"/>
      <c r="P351" s="602"/>
    </row>
    <row r="352" spans="1:16" s="6" customFormat="1" ht="12" customHeight="1">
      <c r="A352" s="603"/>
      <c r="B352" s="596" t="s">
        <v>760</v>
      </c>
      <c r="C352" s="596"/>
      <c r="D352" s="596"/>
      <c r="E352" s="596"/>
      <c r="F352" s="596"/>
      <c r="G352" s="596"/>
      <c r="H352" s="596"/>
      <c r="I352" s="596"/>
      <c r="J352" s="596"/>
      <c r="K352" s="596"/>
      <c r="L352" s="596"/>
      <c r="M352" s="596"/>
      <c r="N352" s="596"/>
      <c r="O352" s="596"/>
      <c r="P352" s="597"/>
    </row>
    <row r="353" spans="1:16" s="6" customFormat="1" ht="12" customHeight="1">
      <c r="A353" s="603"/>
      <c r="B353" s="461" t="s">
        <v>467</v>
      </c>
      <c r="C353" s="462" t="s">
        <v>861</v>
      </c>
      <c r="D353" s="463">
        <f>SUM(D354:D369)</f>
        <v>122590</v>
      </c>
      <c r="E353" s="463">
        <f aca="true" t="shared" si="101" ref="E353:P353">SUM(E354:E369)</f>
        <v>18391</v>
      </c>
      <c r="F353" s="463">
        <f t="shared" si="101"/>
        <v>104199</v>
      </c>
      <c r="G353" s="463">
        <f t="shared" si="101"/>
        <v>122590</v>
      </c>
      <c r="H353" s="463">
        <f t="shared" si="101"/>
        <v>18391</v>
      </c>
      <c r="I353" s="463">
        <f t="shared" si="101"/>
        <v>0</v>
      </c>
      <c r="J353" s="463">
        <f t="shared" si="101"/>
        <v>0</v>
      </c>
      <c r="K353" s="463">
        <f t="shared" si="101"/>
        <v>18391</v>
      </c>
      <c r="L353" s="463">
        <f t="shared" si="101"/>
        <v>104199</v>
      </c>
      <c r="M353" s="463">
        <f t="shared" si="101"/>
        <v>0</v>
      </c>
      <c r="N353" s="463">
        <f t="shared" si="101"/>
        <v>0</v>
      </c>
      <c r="O353" s="463">
        <f t="shared" si="101"/>
        <v>0</v>
      </c>
      <c r="P353" s="464">
        <f t="shared" si="101"/>
        <v>104199</v>
      </c>
    </row>
    <row r="354" spans="1:16" s="6" customFormat="1" ht="12" customHeight="1">
      <c r="A354" s="603"/>
      <c r="B354" s="33" t="s">
        <v>278</v>
      </c>
      <c r="C354" s="312" t="s">
        <v>561</v>
      </c>
      <c r="D354" s="167">
        <f>E354+F354</f>
        <v>2849</v>
      </c>
      <c r="E354" s="167">
        <f>H354</f>
        <v>0</v>
      </c>
      <c r="F354" s="167">
        <f>L354</f>
        <v>2849</v>
      </c>
      <c r="G354" s="167">
        <f>H354+L354</f>
        <v>2849</v>
      </c>
      <c r="H354" s="167">
        <f>K354</f>
        <v>0</v>
      </c>
      <c r="I354" s="184"/>
      <c r="J354" s="184"/>
      <c r="K354" s="184"/>
      <c r="L354" s="167">
        <f>P354</f>
        <v>2849</v>
      </c>
      <c r="M354" s="184"/>
      <c r="N354" s="184"/>
      <c r="O354" s="184"/>
      <c r="P354" s="438">
        <v>2849</v>
      </c>
    </row>
    <row r="355" spans="1:16" s="6" customFormat="1" ht="12" customHeight="1">
      <c r="A355" s="603"/>
      <c r="B355" s="33" t="s">
        <v>278</v>
      </c>
      <c r="C355" s="312" t="s">
        <v>562</v>
      </c>
      <c r="D355" s="167">
        <f aca="true" t="shared" si="102" ref="D355:D369">E355+F355</f>
        <v>13023</v>
      </c>
      <c r="E355" s="167">
        <f aca="true" t="shared" si="103" ref="E355:E369">H355</f>
        <v>13023</v>
      </c>
      <c r="F355" s="167">
        <f aca="true" t="shared" si="104" ref="F355:F369">L355</f>
        <v>0</v>
      </c>
      <c r="G355" s="167">
        <f aca="true" t="shared" si="105" ref="G355:G369">H355+L355</f>
        <v>13023</v>
      </c>
      <c r="H355" s="167">
        <f aca="true" t="shared" si="106" ref="H355:H369">K355</f>
        <v>13023</v>
      </c>
      <c r="I355" s="184"/>
      <c r="J355" s="184"/>
      <c r="K355" s="184">
        <v>13023</v>
      </c>
      <c r="L355" s="167">
        <f aca="true" t="shared" si="107" ref="L355:L368">P355</f>
        <v>0</v>
      </c>
      <c r="M355" s="184"/>
      <c r="N355" s="184"/>
      <c r="O355" s="184"/>
      <c r="P355" s="438"/>
    </row>
    <row r="356" spans="1:16" s="6" customFormat="1" ht="12" customHeight="1">
      <c r="A356" s="603"/>
      <c r="B356" s="32" t="s">
        <v>346</v>
      </c>
      <c r="C356" s="312" t="s">
        <v>854</v>
      </c>
      <c r="D356" s="167">
        <f t="shared" si="102"/>
        <v>32717</v>
      </c>
      <c r="E356" s="167">
        <f t="shared" si="103"/>
        <v>0</v>
      </c>
      <c r="F356" s="167">
        <f t="shared" si="104"/>
        <v>32717</v>
      </c>
      <c r="G356" s="167">
        <f t="shared" si="105"/>
        <v>32717</v>
      </c>
      <c r="H356" s="167">
        <f t="shared" si="106"/>
        <v>0</v>
      </c>
      <c r="I356" s="184"/>
      <c r="J356" s="184"/>
      <c r="K356" s="184"/>
      <c r="L356" s="167">
        <f t="shared" si="107"/>
        <v>32717</v>
      </c>
      <c r="M356" s="184"/>
      <c r="N356" s="184"/>
      <c r="O356" s="184"/>
      <c r="P356" s="438">
        <v>32717</v>
      </c>
    </row>
    <row r="357" spans="1:16" s="6" customFormat="1" ht="12" customHeight="1">
      <c r="A357" s="603"/>
      <c r="B357" s="32" t="s">
        <v>346</v>
      </c>
      <c r="C357" s="312" t="s">
        <v>862</v>
      </c>
      <c r="D357" s="167">
        <f t="shared" si="102"/>
        <v>1733</v>
      </c>
      <c r="E357" s="167">
        <f t="shared" si="103"/>
        <v>1733</v>
      </c>
      <c r="F357" s="167">
        <f t="shared" si="104"/>
        <v>0</v>
      </c>
      <c r="G357" s="167">
        <f t="shared" si="105"/>
        <v>1733</v>
      </c>
      <c r="H357" s="167">
        <f t="shared" si="106"/>
        <v>1733</v>
      </c>
      <c r="I357" s="184"/>
      <c r="J357" s="184"/>
      <c r="K357" s="184">
        <v>1733</v>
      </c>
      <c r="L357" s="167">
        <f t="shared" si="107"/>
        <v>0</v>
      </c>
      <c r="M357" s="184"/>
      <c r="N357" s="184"/>
      <c r="O357" s="184"/>
      <c r="P357" s="438"/>
    </row>
    <row r="358" spans="1:16" s="6" customFormat="1" ht="12" customHeight="1">
      <c r="A358" s="603"/>
      <c r="B358" s="32" t="s">
        <v>135</v>
      </c>
      <c r="C358" s="33" t="s">
        <v>844</v>
      </c>
      <c r="D358" s="167">
        <f t="shared" si="102"/>
        <v>5366</v>
      </c>
      <c r="E358" s="167">
        <f t="shared" si="103"/>
        <v>0</v>
      </c>
      <c r="F358" s="167">
        <f t="shared" si="104"/>
        <v>5366</v>
      </c>
      <c r="G358" s="167">
        <f t="shared" si="105"/>
        <v>5366</v>
      </c>
      <c r="H358" s="167">
        <f t="shared" si="106"/>
        <v>0</v>
      </c>
      <c r="I358" s="184"/>
      <c r="J358" s="184"/>
      <c r="K358" s="184"/>
      <c r="L358" s="167">
        <f t="shared" si="107"/>
        <v>5366</v>
      </c>
      <c r="M358" s="184"/>
      <c r="N358" s="184"/>
      <c r="O358" s="184"/>
      <c r="P358" s="438">
        <v>5366</v>
      </c>
    </row>
    <row r="359" spans="1:16" s="6" customFormat="1" ht="12" customHeight="1">
      <c r="A359" s="603"/>
      <c r="B359" s="32" t="s">
        <v>135</v>
      </c>
      <c r="C359" s="33" t="s">
        <v>864</v>
      </c>
      <c r="D359" s="167">
        <f t="shared" si="102"/>
        <v>284</v>
      </c>
      <c r="E359" s="167">
        <f t="shared" si="103"/>
        <v>284</v>
      </c>
      <c r="F359" s="167">
        <f t="shared" si="104"/>
        <v>0</v>
      </c>
      <c r="G359" s="167">
        <f t="shared" si="105"/>
        <v>284</v>
      </c>
      <c r="H359" s="167">
        <f t="shared" si="106"/>
        <v>284</v>
      </c>
      <c r="I359" s="184"/>
      <c r="J359" s="184"/>
      <c r="K359" s="184">
        <v>284</v>
      </c>
      <c r="L359" s="167">
        <f t="shared" si="107"/>
        <v>0</v>
      </c>
      <c r="M359" s="184"/>
      <c r="N359" s="184"/>
      <c r="O359" s="184"/>
      <c r="P359" s="438"/>
    </row>
    <row r="360" spans="1:16" s="6" customFormat="1" ht="12" customHeight="1">
      <c r="A360" s="603"/>
      <c r="B360" s="32" t="s">
        <v>63</v>
      </c>
      <c r="C360" s="33" t="s">
        <v>845</v>
      </c>
      <c r="D360" s="167">
        <f t="shared" si="102"/>
        <v>859</v>
      </c>
      <c r="E360" s="167">
        <f t="shared" si="103"/>
        <v>0</v>
      </c>
      <c r="F360" s="167">
        <f t="shared" si="104"/>
        <v>859</v>
      </c>
      <c r="G360" s="167">
        <f t="shared" si="105"/>
        <v>859</v>
      </c>
      <c r="H360" s="167">
        <f t="shared" si="106"/>
        <v>0</v>
      </c>
      <c r="I360" s="184"/>
      <c r="J360" s="184"/>
      <c r="K360" s="184"/>
      <c r="L360" s="167">
        <f t="shared" si="107"/>
        <v>859</v>
      </c>
      <c r="M360" s="184"/>
      <c r="N360" s="184"/>
      <c r="O360" s="184"/>
      <c r="P360" s="438">
        <v>859</v>
      </c>
    </row>
    <row r="361" spans="1:16" s="6" customFormat="1" ht="12" customHeight="1">
      <c r="A361" s="603"/>
      <c r="B361" s="32" t="s">
        <v>63</v>
      </c>
      <c r="C361" s="33" t="s">
        <v>865</v>
      </c>
      <c r="D361" s="167">
        <f t="shared" si="102"/>
        <v>46</v>
      </c>
      <c r="E361" s="167">
        <f t="shared" si="103"/>
        <v>46</v>
      </c>
      <c r="F361" s="167">
        <f t="shared" si="104"/>
        <v>0</v>
      </c>
      <c r="G361" s="167">
        <f t="shared" si="105"/>
        <v>46</v>
      </c>
      <c r="H361" s="167">
        <f t="shared" si="106"/>
        <v>46</v>
      </c>
      <c r="I361" s="184"/>
      <c r="J361" s="184"/>
      <c r="K361" s="184">
        <v>46</v>
      </c>
      <c r="L361" s="167">
        <f t="shared" si="107"/>
        <v>0</v>
      </c>
      <c r="M361" s="184"/>
      <c r="N361" s="184"/>
      <c r="O361" s="184"/>
      <c r="P361" s="438"/>
    </row>
    <row r="362" spans="1:16" s="6" customFormat="1" ht="12" customHeight="1">
      <c r="A362" s="603"/>
      <c r="B362" s="32" t="s">
        <v>346</v>
      </c>
      <c r="C362" s="33" t="s">
        <v>846</v>
      </c>
      <c r="D362" s="167">
        <f t="shared" si="102"/>
        <v>3704</v>
      </c>
      <c r="E362" s="167">
        <f t="shared" si="103"/>
        <v>0</v>
      </c>
      <c r="F362" s="167">
        <f t="shared" si="104"/>
        <v>3704</v>
      </c>
      <c r="G362" s="167">
        <f t="shared" si="105"/>
        <v>3704</v>
      </c>
      <c r="H362" s="167">
        <f t="shared" si="106"/>
        <v>0</v>
      </c>
      <c r="I362" s="184"/>
      <c r="J362" s="184"/>
      <c r="K362" s="184"/>
      <c r="L362" s="167">
        <f t="shared" si="107"/>
        <v>3704</v>
      </c>
      <c r="M362" s="184"/>
      <c r="N362" s="184"/>
      <c r="O362" s="184"/>
      <c r="P362" s="438">
        <v>3704</v>
      </c>
    </row>
    <row r="363" spans="1:16" s="6" customFormat="1" ht="12" customHeight="1">
      <c r="A363" s="603"/>
      <c r="B363" s="32" t="s">
        <v>346</v>
      </c>
      <c r="C363" s="33" t="s">
        <v>866</v>
      </c>
      <c r="D363" s="167">
        <f t="shared" si="102"/>
        <v>196</v>
      </c>
      <c r="E363" s="167">
        <f t="shared" si="103"/>
        <v>196</v>
      </c>
      <c r="F363" s="167">
        <f t="shared" si="104"/>
        <v>0</v>
      </c>
      <c r="G363" s="167">
        <f t="shared" si="105"/>
        <v>196</v>
      </c>
      <c r="H363" s="167">
        <f t="shared" si="106"/>
        <v>196</v>
      </c>
      <c r="I363" s="184"/>
      <c r="J363" s="184"/>
      <c r="K363" s="184">
        <v>196</v>
      </c>
      <c r="L363" s="167">
        <f t="shared" si="107"/>
        <v>0</v>
      </c>
      <c r="M363" s="184"/>
      <c r="N363" s="184"/>
      <c r="O363" s="184"/>
      <c r="P363" s="438"/>
    </row>
    <row r="364" spans="1:16" s="6" customFormat="1" ht="12" customHeight="1">
      <c r="A364" s="603"/>
      <c r="B364" s="32" t="s">
        <v>65</v>
      </c>
      <c r="C364" s="33" t="s">
        <v>847</v>
      </c>
      <c r="D364" s="167">
        <f t="shared" si="102"/>
        <v>25347</v>
      </c>
      <c r="E364" s="167">
        <f t="shared" si="103"/>
        <v>0</v>
      </c>
      <c r="F364" s="167">
        <f t="shared" si="104"/>
        <v>25347</v>
      </c>
      <c r="G364" s="167">
        <f t="shared" si="105"/>
        <v>25347</v>
      </c>
      <c r="H364" s="167">
        <f t="shared" si="106"/>
        <v>0</v>
      </c>
      <c r="I364" s="184"/>
      <c r="J364" s="184"/>
      <c r="K364" s="184"/>
      <c r="L364" s="167">
        <f t="shared" si="107"/>
        <v>25347</v>
      </c>
      <c r="M364" s="184"/>
      <c r="N364" s="184"/>
      <c r="O364" s="184"/>
      <c r="P364" s="438">
        <v>25347</v>
      </c>
    </row>
    <row r="365" spans="1:16" s="6" customFormat="1" ht="12" customHeight="1">
      <c r="A365" s="603"/>
      <c r="B365" s="32" t="s">
        <v>65</v>
      </c>
      <c r="C365" s="33" t="s">
        <v>867</v>
      </c>
      <c r="D365" s="167">
        <f t="shared" si="102"/>
        <v>1343</v>
      </c>
      <c r="E365" s="167">
        <f t="shared" si="103"/>
        <v>1343</v>
      </c>
      <c r="F365" s="167">
        <f t="shared" si="104"/>
        <v>0</v>
      </c>
      <c r="G365" s="167">
        <f t="shared" si="105"/>
        <v>1343</v>
      </c>
      <c r="H365" s="167">
        <f t="shared" si="106"/>
        <v>1343</v>
      </c>
      <c r="I365" s="184"/>
      <c r="J365" s="184"/>
      <c r="K365" s="184">
        <v>1343</v>
      </c>
      <c r="L365" s="167">
        <f t="shared" si="107"/>
        <v>0</v>
      </c>
      <c r="M365" s="184"/>
      <c r="N365" s="184"/>
      <c r="O365" s="184"/>
      <c r="P365" s="438"/>
    </row>
    <row r="366" spans="1:16" s="6" customFormat="1" ht="12" customHeight="1">
      <c r="A366" s="603"/>
      <c r="B366" s="32" t="s">
        <v>161</v>
      </c>
      <c r="C366" s="33" t="s">
        <v>849</v>
      </c>
      <c r="D366" s="167">
        <f t="shared" si="102"/>
        <v>26533</v>
      </c>
      <c r="E366" s="167">
        <f t="shared" si="103"/>
        <v>0</v>
      </c>
      <c r="F366" s="167">
        <f t="shared" si="104"/>
        <v>26533</v>
      </c>
      <c r="G366" s="167">
        <f t="shared" si="105"/>
        <v>26533</v>
      </c>
      <c r="H366" s="167">
        <f t="shared" si="106"/>
        <v>0</v>
      </c>
      <c r="I366" s="184"/>
      <c r="J366" s="184"/>
      <c r="K366" s="184"/>
      <c r="L366" s="167">
        <f t="shared" si="107"/>
        <v>26533</v>
      </c>
      <c r="M366" s="184"/>
      <c r="N366" s="184"/>
      <c r="O366" s="184"/>
      <c r="P366" s="438">
        <v>26533</v>
      </c>
    </row>
    <row r="367" spans="1:16" s="6" customFormat="1" ht="12" customHeight="1">
      <c r="A367" s="603"/>
      <c r="B367" s="32" t="s">
        <v>161</v>
      </c>
      <c r="C367" s="33" t="s">
        <v>868</v>
      </c>
      <c r="D367" s="167">
        <f t="shared" si="102"/>
        <v>1405</v>
      </c>
      <c r="E367" s="167">
        <f t="shared" si="103"/>
        <v>1405</v>
      </c>
      <c r="F367" s="167">
        <f t="shared" si="104"/>
        <v>0</v>
      </c>
      <c r="G367" s="167">
        <f t="shared" si="105"/>
        <v>1405</v>
      </c>
      <c r="H367" s="167">
        <f t="shared" si="106"/>
        <v>1405</v>
      </c>
      <c r="I367" s="184"/>
      <c r="J367" s="184"/>
      <c r="K367" s="184">
        <v>1405</v>
      </c>
      <c r="L367" s="167">
        <f t="shared" si="107"/>
        <v>0</v>
      </c>
      <c r="M367" s="184"/>
      <c r="N367" s="184"/>
      <c r="O367" s="184"/>
      <c r="P367" s="438"/>
    </row>
    <row r="368" spans="1:16" s="6" customFormat="1" ht="12" customHeight="1">
      <c r="A368" s="603"/>
      <c r="B368" s="32" t="s">
        <v>17</v>
      </c>
      <c r="C368" s="33" t="s">
        <v>851</v>
      </c>
      <c r="D368" s="167">
        <f t="shared" si="102"/>
        <v>6824</v>
      </c>
      <c r="E368" s="167">
        <f t="shared" si="103"/>
        <v>0</v>
      </c>
      <c r="F368" s="167">
        <f t="shared" si="104"/>
        <v>6824</v>
      </c>
      <c r="G368" s="167">
        <f t="shared" si="105"/>
        <v>6824</v>
      </c>
      <c r="H368" s="167">
        <f t="shared" si="106"/>
        <v>0</v>
      </c>
      <c r="I368" s="184"/>
      <c r="J368" s="184"/>
      <c r="K368" s="184"/>
      <c r="L368" s="167">
        <f t="shared" si="107"/>
        <v>6824</v>
      </c>
      <c r="M368" s="184"/>
      <c r="N368" s="184"/>
      <c r="O368" s="184"/>
      <c r="P368" s="438">
        <v>6824</v>
      </c>
    </row>
    <row r="369" spans="1:16" s="6" customFormat="1" ht="12" customHeight="1">
      <c r="A369" s="603"/>
      <c r="B369" s="32" t="s">
        <v>17</v>
      </c>
      <c r="C369" s="33" t="s">
        <v>903</v>
      </c>
      <c r="D369" s="167">
        <f t="shared" si="102"/>
        <v>361</v>
      </c>
      <c r="E369" s="167">
        <f t="shared" si="103"/>
        <v>361</v>
      </c>
      <c r="F369" s="167">
        <f t="shared" si="104"/>
        <v>0</v>
      </c>
      <c r="G369" s="167">
        <f t="shared" si="105"/>
        <v>361</v>
      </c>
      <c r="H369" s="167">
        <f t="shared" si="106"/>
        <v>361</v>
      </c>
      <c r="I369" s="184"/>
      <c r="J369" s="184"/>
      <c r="K369" s="184">
        <v>361</v>
      </c>
      <c r="L369" s="167"/>
      <c r="M369" s="184"/>
      <c r="N369" s="184"/>
      <c r="O369" s="184"/>
      <c r="P369" s="438"/>
    </row>
    <row r="370" spans="1:16" s="6" customFormat="1" ht="12" customHeight="1">
      <c r="A370" s="598" t="s">
        <v>633</v>
      </c>
      <c r="B370" s="599" t="s">
        <v>625</v>
      </c>
      <c r="C370" s="599"/>
      <c r="D370" s="599"/>
      <c r="E370" s="599"/>
      <c r="F370" s="599"/>
      <c r="G370" s="599"/>
      <c r="H370" s="599"/>
      <c r="I370" s="599"/>
      <c r="J370" s="599"/>
      <c r="K370" s="599"/>
      <c r="L370" s="599"/>
      <c r="M370" s="599"/>
      <c r="N370" s="599"/>
      <c r="O370" s="599"/>
      <c r="P370" s="600"/>
    </row>
    <row r="371" spans="1:16" s="6" customFormat="1" ht="12" customHeight="1">
      <c r="A371" s="598"/>
      <c r="B371" s="596" t="s">
        <v>627</v>
      </c>
      <c r="C371" s="596"/>
      <c r="D371" s="596"/>
      <c r="E371" s="596"/>
      <c r="F371" s="596"/>
      <c r="G371" s="596"/>
      <c r="H371" s="596"/>
      <c r="I371" s="596"/>
      <c r="J371" s="596"/>
      <c r="K371" s="596"/>
      <c r="L371" s="596"/>
      <c r="M371" s="596"/>
      <c r="N371" s="596"/>
      <c r="O371" s="596"/>
      <c r="P371" s="597"/>
    </row>
    <row r="372" spans="1:16" s="6" customFormat="1" ht="12" customHeight="1">
      <c r="A372" s="598"/>
      <c r="B372" s="596" t="s">
        <v>628</v>
      </c>
      <c r="C372" s="596"/>
      <c r="D372" s="596"/>
      <c r="E372" s="596"/>
      <c r="F372" s="596"/>
      <c r="G372" s="596"/>
      <c r="H372" s="596"/>
      <c r="I372" s="596"/>
      <c r="J372" s="596"/>
      <c r="K372" s="596"/>
      <c r="L372" s="596"/>
      <c r="M372" s="596"/>
      <c r="N372" s="596"/>
      <c r="O372" s="596"/>
      <c r="P372" s="597"/>
    </row>
    <row r="373" spans="1:16" s="6" customFormat="1" ht="12" customHeight="1">
      <c r="A373" s="598"/>
      <c r="B373" s="601" t="s">
        <v>631</v>
      </c>
      <c r="C373" s="601"/>
      <c r="D373" s="601"/>
      <c r="E373" s="601"/>
      <c r="F373" s="601"/>
      <c r="G373" s="601"/>
      <c r="H373" s="601"/>
      <c r="I373" s="601"/>
      <c r="J373" s="601"/>
      <c r="K373" s="601"/>
      <c r="L373" s="601"/>
      <c r="M373" s="601"/>
      <c r="N373" s="601"/>
      <c r="O373" s="601"/>
      <c r="P373" s="602"/>
    </row>
    <row r="374" spans="1:16" s="6" customFormat="1" ht="12" customHeight="1">
      <c r="A374" s="598"/>
      <c r="B374" s="596" t="s">
        <v>760</v>
      </c>
      <c r="C374" s="596"/>
      <c r="D374" s="596"/>
      <c r="E374" s="596"/>
      <c r="F374" s="596"/>
      <c r="G374" s="596"/>
      <c r="H374" s="596"/>
      <c r="I374" s="596"/>
      <c r="J374" s="596"/>
      <c r="K374" s="596"/>
      <c r="L374" s="596"/>
      <c r="M374" s="596"/>
      <c r="N374" s="596"/>
      <c r="O374" s="596"/>
      <c r="P374" s="597"/>
    </row>
    <row r="375" spans="1:16" s="6" customFormat="1" ht="12" customHeight="1">
      <c r="A375" s="598"/>
      <c r="B375" s="461" t="s">
        <v>467</v>
      </c>
      <c r="C375" s="462" t="s">
        <v>861</v>
      </c>
      <c r="D375" s="463">
        <f aca="true" t="shared" si="108" ref="D375:P375">D376+D391</f>
        <v>266724</v>
      </c>
      <c r="E375" s="463">
        <f t="shared" si="108"/>
        <v>40008</v>
      </c>
      <c r="F375" s="463">
        <f t="shared" si="108"/>
        <v>226716</v>
      </c>
      <c r="G375" s="463">
        <f t="shared" si="108"/>
        <v>150149</v>
      </c>
      <c r="H375" s="463">
        <f t="shared" si="108"/>
        <v>22522</v>
      </c>
      <c r="I375" s="463">
        <f t="shared" si="108"/>
        <v>0</v>
      </c>
      <c r="J375" s="463">
        <f t="shared" si="108"/>
        <v>0</v>
      </c>
      <c r="K375" s="463">
        <f t="shared" si="108"/>
        <v>22522</v>
      </c>
      <c r="L375" s="463">
        <f t="shared" si="108"/>
        <v>127627</v>
      </c>
      <c r="M375" s="463">
        <f t="shared" si="108"/>
        <v>0</v>
      </c>
      <c r="N375" s="463">
        <f t="shared" si="108"/>
        <v>0</v>
      </c>
      <c r="O375" s="463">
        <f t="shared" si="108"/>
        <v>0</v>
      </c>
      <c r="P375" s="464">
        <f t="shared" si="108"/>
        <v>127627</v>
      </c>
    </row>
    <row r="376" spans="1:16" s="6" customFormat="1" ht="12" customHeight="1">
      <c r="A376" s="598"/>
      <c r="B376" s="465">
        <v>2010</v>
      </c>
      <c r="C376" s="416"/>
      <c r="D376" s="407">
        <f aca="true" t="shared" si="109" ref="D376:P376">SUM(D377:D390)</f>
        <v>150149</v>
      </c>
      <c r="E376" s="407">
        <f t="shared" si="109"/>
        <v>22522</v>
      </c>
      <c r="F376" s="407">
        <f t="shared" si="109"/>
        <v>127627</v>
      </c>
      <c r="G376" s="407">
        <f t="shared" si="109"/>
        <v>150149</v>
      </c>
      <c r="H376" s="407">
        <f t="shared" si="109"/>
        <v>22522</v>
      </c>
      <c r="I376" s="407">
        <f t="shared" si="109"/>
        <v>0</v>
      </c>
      <c r="J376" s="407">
        <f t="shared" si="109"/>
        <v>0</v>
      </c>
      <c r="K376" s="407">
        <f t="shared" si="109"/>
        <v>22522</v>
      </c>
      <c r="L376" s="407">
        <f t="shared" si="109"/>
        <v>127627</v>
      </c>
      <c r="M376" s="407">
        <f t="shared" si="109"/>
        <v>0</v>
      </c>
      <c r="N376" s="407">
        <f t="shared" si="109"/>
        <v>0</v>
      </c>
      <c r="O376" s="407">
        <f t="shared" si="109"/>
        <v>0</v>
      </c>
      <c r="P376" s="417">
        <f t="shared" si="109"/>
        <v>127627</v>
      </c>
    </row>
    <row r="377" spans="1:16" s="6" customFormat="1" ht="12" customHeight="1">
      <c r="A377" s="598"/>
      <c r="B377" s="32" t="s">
        <v>346</v>
      </c>
      <c r="C377" s="312" t="s">
        <v>854</v>
      </c>
      <c r="D377" s="167">
        <f>E377+F377</f>
        <v>14294</v>
      </c>
      <c r="E377" s="167">
        <f>H377</f>
        <v>0</v>
      </c>
      <c r="F377" s="167">
        <f>L377</f>
        <v>14294</v>
      </c>
      <c r="G377" s="167">
        <f>H377+L377</f>
        <v>14294</v>
      </c>
      <c r="H377" s="167">
        <f>K377</f>
        <v>0</v>
      </c>
      <c r="I377" s="184"/>
      <c r="J377" s="184"/>
      <c r="K377" s="184"/>
      <c r="L377" s="167">
        <f>P377</f>
        <v>14294</v>
      </c>
      <c r="M377" s="184"/>
      <c r="N377" s="184"/>
      <c r="O377" s="184"/>
      <c r="P377" s="438">
        <v>14294</v>
      </c>
    </row>
    <row r="378" spans="1:16" s="6" customFormat="1" ht="12" customHeight="1">
      <c r="A378" s="598"/>
      <c r="B378" s="32" t="s">
        <v>346</v>
      </c>
      <c r="C378" s="312" t="s">
        <v>862</v>
      </c>
      <c r="D378" s="167">
        <f aca="true" t="shared" si="110" ref="D378:D390">E378+F378</f>
        <v>2523</v>
      </c>
      <c r="E378" s="167">
        <f aca="true" t="shared" si="111" ref="E378:E390">H378</f>
        <v>2523</v>
      </c>
      <c r="F378" s="167">
        <f aca="true" t="shared" si="112" ref="F378:F390">L378</f>
        <v>0</v>
      </c>
      <c r="G378" s="167">
        <f aca="true" t="shared" si="113" ref="G378:G390">H378+L378</f>
        <v>2523</v>
      </c>
      <c r="H378" s="167">
        <f aca="true" t="shared" si="114" ref="H378:H390">K378</f>
        <v>2523</v>
      </c>
      <c r="I378" s="184"/>
      <c r="J378" s="184"/>
      <c r="K378" s="184">
        <v>2523</v>
      </c>
      <c r="L378" s="167">
        <f aca="true" t="shared" si="115" ref="L378:L390">P378</f>
        <v>0</v>
      </c>
      <c r="M378" s="184"/>
      <c r="N378" s="184"/>
      <c r="O378" s="184"/>
      <c r="P378" s="438"/>
    </row>
    <row r="379" spans="1:16" s="6" customFormat="1" ht="12" customHeight="1">
      <c r="A379" s="598"/>
      <c r="B379" s="32" t="s">
        <v>135</v>
      </c>
      <c r="C379" s="33" t="s">
        <v>844</v>
      </c>
      <c r="D379" s="167">
        <f t="shared" si="110"/>
        <v>12142</v>
      </c>
      <c r="E379" s="167">
        <f t="shared" si="111"/>
        <v>0</v>
      </c>
      <c r="F379" s="167">
        <f t="shared" si="112"/>
        <v>12142</v>
      </c>
      <c r="G379" s="167">
        <f t="shared" si="113"/>
        <v>12142</v>
      </c>
      <c r="H379" s="167">
        <f t="shared" si="114"/>
        <v>0</v>
      </c>
      <c r="I379" s="184"/>
      <c r="J379" s="184"/>
      <c r="K379" s="184"/>
      <c r="L379" s="167">
        <f t="shared" si="115"/>
        <v>12142</v>
      </c>
      <c r="M379" s="184"/>
      <c r="N379" s="184"/>
      <c r="O379" s="184"/>
      <c r="P379" s="438">
        <v>12142</v>
      </c>
    </row>
    <row r="380" spans="1:16" s="6" customFormat="1" ht="12" customHeight="1">
      <c r="A380" s="598"/>
      <c r="B380" s="32" t="s">
        <v>135</v>
      </c>
      <c r="C380" s="33" t="s">
        <v>864</v>
      </c>
      <c r="D380" s="167">
        <f t="shared" si="110"/>
        <v>2143</v>
      </c>
      <c r="E380" s="167">
        <f t="shared" si="111"/>
        <v>2143</v>
      </c>
      <c r="F380" s="167">
        <f t="shared" si="112"/>
        <v>0</v>
      </c>
      <c r="G380" s="167">
        <f t="shared" si="113"/>
        <v>2143</v>
      </c>
      <c r="H380" s="167">
        <f t="shared" si="114"/>
        <v>2143</v>
      </c>
      <c r="I380" s="184"/>
      <c r="J380" s="184"/>
      <c r="K380" s="184">
        <v>2143</v>
      </c>
      <c r="L380" s="167">
        <f t="shared" si="115"/>
        <v>0</v>
      </c>
      <c r="M380" s="184"/>
      <c r="N380" s="184"/>
      <c r="O380" s="184"/>
      <c r="P380" s="438"/>
    </row>
    <row r="381" spans="1:16" s="6" customFormat="1" ht="12" customHeight="1">
      <c r="A381" s="598"/>
      <c r="B381" s="32" t="s">
        <v>63</v>
      </c>
      <c r="C381" s="33" t="s">
        <v>845</v>
      </c>
      <c r="D381" s="167">
        <f t="shared" si="110"/>
        <v>1946</v>
      </c>
      <c r="E381" s="167">
        <f t="shared" si="111"/>
        <v>0</v>
      </c>
      <c r="F381" s="167">
        <f t="shared" si="112"/>
        <v>1946</v>
      </c>
      <c r="G381" s="167">
        <f t="shared" si="113"/>
        <v>1946</v>
      </c>
      <c r="H381" s="167">
        <f t="shared" si="114"/>
        <v>0</v>
      </c>
      <c r="I381" s="184"/>
      <c r="J381" s="184"/>
      <c r="K381" s="184"/>
      <c r="L381" s="167">
        <f t="shared" si="115"/>
        <v>1946</v>
      </c>
      <c r="M381" s="184"/>
      <c r="N381" s="184"/>
      <c r="O381" s="184"/>
      <c r="P381" s="438">
        <v>1946</v>
      </c>
    </row>
    <row r="382" spans="1:16" s="6" customFormat="1" ht="12" customHeight="1">
      <c r="A382" s="598"/>
      <c r="B382" s="32" t="s">
        <v>63</v>
      </c>
      <c r="C382" s="33" t="s">
        <v>865</v>
      </c>
      <c r="D382" s="167">
        <f t="shared" si="110"/>
        <v>343</v>
      </c>
      <c r="E382" s="167">
        <f t="shared" si="111"/>
        <v>343</v>
      </c>
      <c r="F382" s="167">
        <f t="shared" si="112"/>
        <v>0</v>
      </c>
      <c r="G382" s="167">
        <f t="shared" si="113"/>
        <v>343</v>
      </c>
      <c r="H382" s="167">
        <f t="shared" si="114"/>
        <v>343</v>
      </c>
      <c r="I382" s="184"/>
      <c r="J382" s="184"/>
      <c r="K382" s="184">
        <v>343</v>
      </c>
      <c r="L382" s="167">
        <f t="shared" si="115"/>
        <v>0</v>
      </c>
      <c r="M382" s="184"/>
      <c r="N382" s="184"/>
      <c r="O382" s="184"/>
      <c r="P382" s="438"/>
    </row>
    <row r="383" spans="1:16" s="6" customFormat="1" ht="12" customHeight="1">
      <c r="A383" s="598"/>
      <c r="B383" s="32" t="s">
        <v>346</v>
      </c>
      <c r="C383" s="33" t="s">
        <v>846</v>
      </c>
      <c r="D383" s="167">
        <f t="shared" si="110"/>
        <v>65118</v>
      </c>
      <c r="E383" s="167">
        <f t="shared" si="111"/>
        <v>0</v>
      </c>
      <c r="F383" s="167">
        <f t="shared" si="112"/>
        <v>65118</v>
      </c>
      <c r="G383" s="167">
        <f t="shared" si="113"/>
        <v>65118</v>
      </c>
      <c r="H383" s="167">
        <f t="shared" si="114"/>
        <v>0</v>
      </c>
      <c r="I383" s="184"/>
      <c r="J383" s="184"/>
      <c r="K383" s="184"/>
      <c r="L383" s="167">
        <f t="shared" si="115"/>
        <v>65118</v>
      </c>
      <c r="M383" s="184"/>
      <c r="N383" s="184"/>
      <c r="O383" s="184"/>
      <c r="P383" s="438">
        <v>65118</v>
      </c>
    </row>
    <row r="384" spans="1:16" s="6" customFormat="1" ht="12" customHeight="1">
      <c r="A384" s="598"/>
      <c r="B384" s="32" t="s">
        <v>346</v>
      </c>
      <c r="C384" s="33" t="s">
        <v>866</v>
      </c>
      <c r="D384" s="167">
        <f t="shared" si="110"/>
        <v>11491</v>
      </c>
      <c r="E384" s="167">
        <f t="shared" si="111"/>
        <v>11491</v>
      </c>
      <c r="F384" s="167">
        <f t="shared" si="112"/>
        <v>0</v>
      </c>
      <c r="G384" s="167">
        <f t="shared" si="113"/>
        <v>11491</v>
      </c>
      <c r="H384" s="167">
        <f t="shared" si="114"/>
        <v>11491</v>
      </c>
      <c r="I384" s="184"/>
      <c r="J384" s="184"/>
      <c r="K384" s="184">
        <v>11491</v>
      </c>
      <c r="L384" s="167">
        <f t="shared" si="115"/>
        <v>0</v>
      </c>
      <c r="M384" s="184"/>
      <c r="N384" s="184"/>
      <c r="O384" s="184"/>
      <c r="P384" s="438"/>
    </row>
    <row r="385" spans="1:16" s="6" customFormat="1" ht="12" customHeight="1">
      <c r="A385" s="598"/>
      <c r="B385" s="32" t="s">
        <v>65</v>
      </c>
      <c r="C385" s="33" t="s">
        <v>847</v>
      </c>
      <c r="D385" s="167">
        <f t="shared" si="110"/>
        <v>8228</v>
      </c>
      <c r="E385" s="167">
        <f t="shared" si="111"/>
        <v>0</v>
      </c>
      <c r="F385" s="167">
        <f t="shared" si="112"/>
        <v>8228</v>
      </c>
      <c r="G385" s="167">
        <f t="shared" si="113"/>
        <v>8228</v>
      </c>
      <c r="H385" s="167">
        <f t="shared" si="114"/>
        <v>0</v>
      </c>
      <c r="I385" s="184"/>
      <c r="J385" s="184"/>
      <c r="K385" s="184"/>
      <c r="L385" s="167">
        <f t="shared" si="115"/>
        <v>8228</v>
      </c>
      <c r="M385" s="184"/>
      <c r="N385" s="184"/>
      <c r="O385" s="184"/>
      <c r="P385" s="438">
        <v>8228</v>
      </c>
    </row>
    <row r="386" spans="1:16" s="6" customFormat="1" ht="12" customHeight="1">
      <c r="A386" s="598"/>
      <c r="B386" s="32" t="s">
        <v>65</v>
      </c>
      <c r="C386" s="33" t="s">
        <v>867</v>
      </c>
      <c r="D386" s="167">
        <f t="shared" si="110"/>
        <v>1452</v>
      </c>
      <c r="E386" s="167">
        <f t="shared" si="111"/>
        <v>1452</v>
      </c>
      <c r="F386" s="167">
        <f t="shared" si="112"/>
        <v>0</v>
      </c>
      <c r="G386" s="167">
        <f t="shared" si="113"/>
        <v>1452</v>
      </c>
      <c r="H386" s="167">
        <f t="shared" si="114"/>
        <v>1452</v>
      </c>
      <c r="I386" s="184"/>
      <c r="J386" s="184"/>
      <c r="K386" s="184">
        <v>1452</v>
      </c>
      <c r="L386" s="167">
        <f t="shared" si="115"/>
        <v>0</v>
      </c>
      <c r="M386" s="184"/>
      <c r="N386" s="184"/>
      <c r="O386" s="184"/>
      <c r="P386" s="438"/>
    </row>
    <row r="387" spans="1:16" s="6" customFormat="1" ht="12" customHeight="1">
      <c r="A387" s="598"/>
      <c r="B387" s="32" t="s">
        <v>161</v>
      </c>
      <c r="C387" s="33" t="s">
        <v>849</v>
      </c>
      <c r="D387" s="167">
        <f t="shared" si="110"/>
        <v>18036</v>
      </c>
      <c r="E387" s="167">
        <f t="shared" si="111"/>
        <v>0</v>
      </c>
      <c r="F387" s="167">
        <f t="shared" si="112"/>
        <v>18036</v>
      </c>
      <c r="G387" s="167">
        <f t="shared" si="113"/>
        <v>18036</v>
      </c>
      <c r="H387" s="167">
        <f t="shared" si="114"/>
        <v>0</v>
      </c>
      <c r="I387" s="184"/>
      <c r="J387" s="184"/>
      <c r="K387" s="184"/>
      <c r="L387" s="167">
        <f t="shared" si="115"/>
        <v>18036</v>
      </c>
      <c r="M387" s="184"/>
      <c r="N387" s="184"/>
      <c r="O387" s="184"/>
      <c r="P387" s="438">
        <v>18036</v>
      </c>
    </row>
    <row r="388" spans="1:16" s="6" customFormat="1" ht="12" customHeight="1">
      <c r="A388" s="598"/>
      <c r="B388" s="32" t="s">
        <v>161</v>
      </c>
      <c r="C388" s="33" t="s">
        <v>868</v>
      </c>
      <c r="D388" s="167">
        <f t="shared" si="110"/>
        <v>3183</v>
      </c>
      <c r="E388" s="167">
        <f t="shared" si="111"/>
        <v>3183</v>
      </c>
      <c r="F388" s="167">
        <f t="shared" si="112"/>
        <v>0</v>
      </c>
      <c r="G388" s="167">
        <f t="shared" si="113"/>
        <v>3183</v>
      </c>
      <c r="H388" s="167">
        <f t="shared" si="114"/>
        <v>3183</v>
      </c>
      <c r="I388" s="184"/>
      <c r="J388" s="184"/>
      <c r="K388" s="184">
        <v>3183</v>
      </c>
      <c r="L388" s="167">
        <f t="shared" si="115"/>
        <v>0</v>
      </c>
      <c r="M388" s="184"/>
      <c r="N388" s="184"/>
      <c r="O388" s="184"/>
      <c r="P388" s="438"/>
    </row>
    <row r="389" spans="1:16" s="6" customFormat="1" ht="12" customHeight="1">
      <c r="A389" s="598"/>
      <c r="B389" s="32" t="s">
        <v>17</v>
      </c>
      <c r="C389" s="33" t="s">
        <v>851</v>
      </c>
      <c r="D389" s="167">
        <f t="shared" si="110"/>
        <v>7863</v>
      </c>
      <c r="E389" s="167">
        <f t="shared" si="111"/>
        <v>0</v>
      </c>
      <c r="F389" s="167">
        <f t="shared" si="112"/>
        <v>7863</v>
      </c>
      <c r="G389" s="167">
        <f t="shared" si="113"/>
        <v>7863</v>
      </c>
      <c r="H389" s="167">
        <f t="shared" si="114"/>
        <v>0</v>
      </c>
      <c r="I389" s="184"/>
      <c r="J389" s="184"/>
      <c r="K389" s="184"/>
      <c r="L389" s="167">
        <f t="shared" si="115"/>
        <v>7863</v>
      </c>
      <c r="M389" s="184"/>
      <c r="N389" s="184"/>
      <c r="O389" s="184"/>
      <c r="P389" s="438">
        <v>7863</v>
      </c>
    </row>
    <row r="390" spans="1:16" s="6" customFormat="1" ht="12" customHeight="1">
      <c r="A390" s="598"/>
      <c r="B390" s="32" t="s">
        <v>17</v>
      </c>
      <c r="C390" s="33" t="s">
        <v>903</v>
      </c>
      <c r="D390" s="167">
        <f t="shared" si="110"/>
        <v>1387</v>
      </c>
      <c r="E390" s="167">
        <f t="shared" si="111"/>
        <v>1387</v>
      </c>
      <c r="F390" s="167">
        <f t="shared" si="112"/>
        <v>0</v>
      </c>
      <c r="G390" s="167">
        <f t="shared" si="113"/>
        <v>1387</v>
      </c>
      <c r="H390" s="167">
        <f t="shared" si="114"/>
        <v>1387</v>
      </c>
      <c r="I390" s="184"/>
      <c r="J390" s="184"/>
      <c r="K390" s="184">
        <v>1387</v>
      </c>
      <c r="L390" s="167">
        <f t="shared" si="115"/>
        <v>0</v>
      </c>
      <c r="M390" s="184"/>
      <c r="N390" s="184"/>
      <c r="O390" s="184"/>
      <c r="P390" s="438"/>
    </row>
    <row r="391" spans="1:16" s="6" customFormat="1" ht="12" customHeight="1">
      <c r="A391" s="598"/>
      <c r="B391" s="404">
        <v>2011</v>
      </c>
      <c r="C391" s="33"/>
      <c r="D391" s="167">
        <f>E391+F391</f>
        <v>116575</v>
      </c>
      <c r="E391" s="167">
        <v>17486</v>
      </c>
      <c r="F391" s="167">
        <v>99089</v>
      </c>
      <c r="G391" s="167"/>
      <c r="H391" s="167"/>
      <c r="I391" s="184"/>
      <c r="J391" s="184"/>
      <c r="K391" s="184"/>
      <c r="L391" s="167"/>
      <c r="M391" s="184"/>
      <c r="N391" s="184"/>
      <c r="O391" s="184"/>
      <c r="P391" s="438"/>
    </row>
    <row r="392" spans="1:16" s="6" customFormat="1" ht="12" customHeight="1">
      <c r="A392" s="598" t="s">
        <v>634</v>
      </c>
      <c r="B392" s="599" t="s">
        <v>625</v>
      </c>
      <c r="C392" s="599"/>
      <c r="D392" s="599"/>
      <c r="E392" s="599"/>
      <c r="F392" s="599"/>
      <c r="G392" s="599"/>
      <c r="H392" s="599"/>
      <c r="I392" s="599"/>
      <c r="J392" s="599"/>
      <c r="K392" s="599"/>
      <c r="L392" s="599"/>
      <c r="M392" s="599"/>
      <c r="N392" s="599"/>
      <c r="O392" s="599"/>
      <c r="P392" s="600"/>
    </row>
    <row r="393" spans="1:16" s="6" customFormat="1" ht="12" customHeight="1">
      <c r="A393" s="598"/>
      <c r="B393" s="596" t="s">
        <v>627</v>
      </c>
      <c r="C393" s="596"/>
      <c r="D393" s="596"/>
      <c r="E393" s="596"/>
      <c r="F393" s="596"/>
      <c r="G393" s="596"/>
      <c r="H393" s="596"/>
      <c r="I393" s="596"/>
      <c r="J393" s="596"/>
      <c r="K393" s="596"/>
      <c r="L393" s="596"/>
      <c r="M393" s="596"/>
      <c r="N393" s="596"/>
      <c r="O393" s="596"/>
      <c r="P393" s="597"/>
    </row>
    <row r="394" spans="1:16" s="6" customFormat="1" ht="12" customHeight="1">
      <c r="A394" s="598"/>
      <c r="B394" s="596" t="s">
        <v>628</v>
      </c>
      <c r="C394" s="596"/>
      <c r="D394" s="596"/>
      <c r="E394" s="596"/>
      <c r="F394" s="596"/>
      <c r="G394" s="596"/>
      <c r="H394" s="596"/>
      <c r="I394" s="596"/>
      <c r="J394" s="596"/>
      <c r="K394" s="596"/>
      <c r="L394" s="596"/>
      <c r="M394" s="596"/>
      <c r="N394" s="596"/>
      <c r="O394" s="596"/>
      <c r="P394" s="597"/>
    </row>
    <row r="395" spans="1:16" s="6" customFormat="1" ht="12" customHeight="1">
      <c r="A395" s="598"/>
      <c r="B395" s="601" t="s">
        <v>632</v>
      </c>
      <c r="C395" s="601"/>
      <c r="D395" s="601"/>
      <c r="E395" s="601"/>
      <c r="F395" s="601"/>
      <c r="G395" s="601"/>
      <c r="H395" s="601"/>
      <c r="I395" s="601"/>
      <c r="J395" s="601"/>
      <c r="K395" s="601"/>
      <c r="L395" s="601"/>
      <c r="M395" s="601"/>
      <c r="N395" s="601"/>
      <c r="O395" s="601"/>
      <c r="P395" s="602"/>
    </row>
    <row r="396" spans="1:16" s="6" customFormat="1" ht="12" customHeight="1">
      <c r="A396" s="598"/>
      <c r="B396" s="596" t="s">
        <v>760</v>
      </c>
      <c r="C396" s="596"/>
      <c r="D396" s="596"/>
      <c r="E396" s="596"/>
      <c r="F396" s="596"/>
      <c r="G396" s="596"/>
      <c r="H396" s="596"/>
      <c r="I396" s="596"/>
      <c r="J396" s="596"/>
      <c r="K396" s="596"/>
      <c r="L396" s="596"/>
      <c r="M396" s="596"/>
      <c r="N396" s="596"/>
      <c r="O396" s="596"/>
      <c r="P396" s="597"/>
    </row>
    <row r="397" spans="1:16" s="6" customFormat="1" ht="12" customHeight="1">
      <c r="A397" s="598"/>
      <c r="B397" s="461" t="s">
        <v>467</v>
      </c>
      <c r="C397" s="462" t="s">
        <v>861</v>
      </c>
      <c r="D397" s="463">
        <f>SUM(D398:D411)</f>
        <v>248824</v>
      </c>
      <c r="E397" s="463">
        <f aca="true" t="shared" si="116" ref="E397:P397">SUM(E398:E411)</f>
        <v>37323</v>
      </c>
      <c r="F397" s="463">
        <f t="shared" si="116"/>
        <v>211501</v>
      </c>
      <c r="G397" s="463">
        <f t="shared" si="116"/>
        <v>248824</v>
      </c>
      <c r="H397" s="463">
        <f t="shared" si="116"/>
        <v>37323</v>
      </c>
      <c r="I397" s="463">
        <f t="shared" si="116"/>
        <v>0</v>
      </c>
      <c r="J397" s="463">
        <f t="shared" si="116"/>
        <v>0</v>
      </c>
      <c r="K397" s="463">
        <f t="shared" si="116"/>
        <v>37323</v>
      </c>
      <c r="L397" s="463">
        <f t="shared" si="116"/>
        <v>211501</v>
      </c>
      <c r="M397" s="463">
        <f t="shared" si="116"/>
        <v>0</v>
      </c>
      <c r="N397" s="463">
        <f t="shared" si="116"/>
        <v>0</v>
      </c>
      <c r="O397" s="463">
        <f t="shared" si="116"/>
        <v>0</v>
      </c>
      <c r="P397" s="464">
        <f t="shared" si="116"/>
        <v>211501</v>
      </c>
    </row>
    <row r="398" spans="1:16" s="6" customFormat="1" ht="12" customHeight="1">
      <c r="A398" s="598"/>
      <c r="B398" s="33" t="s">
        <v>278</v>
      </c>
      <c r="C398" s="312" t="s">
        <v>561</v>
      </c>
      <c r="D398" s="167">
        <f>E398+F398</f>
        <v>38020</v>
      </c>
      <c r="E398" s="167">
        <f>H398</f>
        <v>0</v>
      </c>
      <c r="F398" s="167">
        <f>L398</f>
        <v>38020</v>
      </c>
      <c r="G398" s="167">
        <f>H398+L398</f>
        <v>38020</v>
      </c>
      <c r="H398" s="167">
        <f>K398</f>
        <v>0</v>
      </c>
      <c r="I398" s="184"/>
      <c r="J398" s="184"/>
      <c r="K398" s="184"/>
      <c r="L398" s="167">
        <f>P398</f>
        <v>38020</v>
      </c>
      <c r="M398" s="184"/>
      <c r="N398" s="184"/>
      <c r="O398" s="184"/>
      <c r="P398" s="438">
        <v>38020</v>
      </c>
    </row>
    <row r="399" spans="1:16" s="6" customFormat="1" ht="12" customHeight="1">
      <c r="A399" s="598"/>
      <c r="B399" s="33" t="s">
        <v>278</v>
      </c>
      <c r="C399" s="312" t="s">
        <v>562</v>
      </c>
      <c r="D399" s="167">
        <f aca="true" t="shared" si="117" ref="D399:D411">E399+F399</f>
        <v>6709</v>
      </c>
      <c r="E399" s="167">
        <f aca="true" t="shared" si="118" ref="E399:E411">H399</f>
        <v>6709</v>
      </c>
      <c r="F399" s="167">
        <f aca="true" t="shared" si="119" ref="F399:F411">L399</f>
        <v>0</v>
      </c>
      <c r="G399" s="167">
        <f aca="true" t="shared" si="120" ref="G399:G411">H399+L399</f>
        <v>6709</v>
      </c>
      <c r="H399" s="167">
        <f aca="true" t="shared" si="121" ref="H399:H411">K399</f>
        <v>6709</v>
      </c>
      <c r="I399" s="184"/>
      <c r="J399" s="184"/>
      <c r="K399" s="184">
        <v>6709</v>
      </c>
      <c r="L399" s="167">
        <f aca="true" t="shared" si="122" ref="L399:L411">P399</f>
        <v>0</v>
      </c>
      <c r="M399" s="184"/>
      <c r="N399" s="184"/>
      <c r="O399" s="184"/>
      <c r="P399" s="438"/>
    </row>
    <row r="400" spans="1:16" s="6" customFormat="1" ht="12" customHeight="1">
      <c r="A400" s="598"/>
      <c r="B400" s="32" t="s">
        <v>135</v>
      </c>
      <c r="C400" s="33" t="s">
        <v>844</v>
      </c>
      <c r="D400" s="167">
        <f t="shared" si="117"/>
        <v>18653</v>
      </c>
      <c r="E400" s="167">
        <f t="shared" si="118"/>
        <v>0</v>
      </c>
      <c r="F400" s="167">
        <f t="shared" si="119"/>
        <v>18653</v>
      </c>
      <c r="G400" s="167">
        <f t="shared" si="120"/>
        <v>18653</v>
      </c>
      <c r="H400" s="167">
        <f t="shared" si="121"/>
        <v>0</v>
      </c>
      <c r="I400" s="184"/>
      <c r="J400" s="184"/>
      <c r="K400" s="184"/>
      <c r="L400" s="167">
        <f t="shared" si="122"/>
        <v>18653</v>
      </c>
      <c r="M400" s="184"/>
      <c r="N400" s="184"/>
      <c r="O400" s="184"/>
      <c r="P400" s="438">
        <v>18653</v>
      </c>
    </row>
    <row r="401" spans="1:16" s="6" customFormat="1" ht="12" customHeight="1">
      <c r="A401" s="598"/>
      <c r="B401" s="32" t="s">
        <v>135</v>
      </c>
      <c r="C401" s="33" t="s">
        <v>864</v>
      </c>
      <c r="D401" s="167">
        <f t="shared" si="117"/>
        <v>3291</v>
      </c>
      <c r="E401" s="167">
        <f t="shared" si="118"/>
        <v>3291</v>
      </c>
      <c r="F401" s="167">
        <f t="shared" si="119"/>
        <v>0</v>
      </c>
      <c r="G401" s="167">
        <f t="shared" si="120"/>
        <v>3291</v>
      </c>
      <c r="H401" s="167">
        <f t="shared" si="121"/>
        <v>3291</v>
      </c>
      <c r="I401" s="184"/>
      <c r="J401" s="184"/>
      <c r="K401" s="184">
        <v>3291</v>
      </c>
      <c r="L401" s="167">
        <f t="shared" si="122"/>
        <v>0</v>
      </c>
      <c r="M401" s="184"/>
      <c r="N401" s="184"/>
      <c r="O401" s="184"/>
      <c r="P401" s="438"/>
    </row>
    <row r="402" spans="1:16" s="6" customFormat="1" ht="12" customHeight="1">
      <c r="A402" s="598"/>
      <c r="B402" s="32" t="s">
        <v>63</v>
      </c>
      <c r="C402" s="33" t="s">
        <v>845</v>
      </c>
      <c r="D402" s="167">
        <f t="shared" si="117"/>
        <v>1386</v>
      </c>
      <c r="E402" s="167">
        <f t="shared" si="118"/>
        <v>0</v>
      </c>
      <c r="F402" s="167">
        <f t="shared" si="119"/>
        <v>1386</v>
      </c>
      <c r="G402" s="167">
        <f t="shared" si="120"/>
        <v>1386</v>
      </c>
      <c r="H402" s="167">
        <f t="shared" si="121"/>
        <v>0</v>
      </c>
      <c r="I402" s="184"/>
      <c r="J402" s="184"/>
      <c r="K402" s="184"/>
      <c r="L402" s="167">
        <f t="shared" si="122"/>
        <v>1386</v>
      </c>
      <c r="M402" s="184"/>
      <c r="N402" s="184"/>
      <c r="O402" s="184"/>
      <c r="P402" s="438">
        <v>1386</v>
      </c>
    </row>
    <row r="403" spans="1:16" s="6" customFormat="1" ht="12" customHeight="1">
      <c r="A403" s="598"/>
      <c r="B403" s="32" t="s">
        <v>63</v>
      </c>
      <c r="C403" s="33" t="s">
        <v>865</v>
      </c>
      <c r="D403" s="167">
        <f t="shared" si="117"/>
        <v>245</v>
      </c>
      <c r="E403" s="167">
        <f t="shared" si="118"/>
        <v>245</v>
      </c>
      <c r="F403" s="167">
        <f t="shared" si="119"/>
        <v>0</v>
      </c>
      <c r="G403" s="167">
        <f t="shared" si="120"/>
        <v>245</v>
      </c>
      <c r="H403" s="167">
        <f t="shared" si="121"/>
        <v>245</v>
      </c>
      <c r="I403" s="184"/>
      <c r="J403" s="184"/>
      <c r="K403" s="184">
        <v>245</v>
      </c>
      <c r="L403" s="167">
        <f t="shared" si="122"/>
        <v>0</v>
      </c>
      <c r="M403" s="184"/>
      <c r="N403" s="184"/>
      <c r="O403" s="184"/>
      <c r="P403" s="438"/>
    </row>
    <row r="404" spans="1:16" s="6" customFormat="1" ht="12" customHeight="1">
      <c r="A404" s="598"/>
      <c r="B404" s="32" t="s">
        <v>346</v>
      </c>
      <c r="C404" s="33" t="s">
        <v>846</v>
      </c>
      <c r="D404" s="167">
        <f t="shared" si="117"/>
        <v>60653</v>
      </c>
      <c r="E404" s="167">
        <f t="shared" si="118"/>
        <v>0</v>
      </c>
      <c r="F404" s="167">
        <f t="shared" si="119"/>
        <v>60653</v>
      </c>
      <c r="G404" s="167">
        <f t="shared" si="120"/>
        <v>60653</v>
      </c>
      <c r="H404" s="167">
        <f t="shared" si="121"/>
        <v>0</v>
      </c>
      <c r="I404" s="184"/>
      <c r="J404" s="184"/>
      <c r="K404" s="184"/>
      <c r="L404" s="167">
        <f t="shared" si="122"/>
        <v>60653</v>
      </c>
      <c r="M404" s="184"/>
      <c r="N404" s="184"/>
      <c r="O404" s="184"/>
      <c r="P404" s="438">
        <v>60653</v>
      </c>
    </row>
    <row r="405" spans="1:16" s="6" customFormat="1" ht="12" customHeight="1">
      <c r="A405" s="598"/>
      <c r="B405" s="32" t="s">
        <v>346</v>
      </c>
      <c r="C405" s="33" t="s">
        <v>866</v>
      </c>
      <c r="D405" s="167">
        <f t="shared" si="117"/>
        <v>10703</v>
      </c>
      <c r="E405" s="167">
        <f t="shared" si="118"/>
        <v>10703</v>
      </c>
      <c r="F405" s="167">
        <f t="shared" si="119"/>
        <v>0</v>
      </c>
      <c r="G405" s="167">
        <f t="shared" si="120"/>
        <v>10703</v>
      </c>
      <c r="H405" s="167">
        <f t="shared" si="121"/>
        <v>10703</v>
      </c>
      <c r="I405" s="184"/>
      <c r="J405" s="184"/>
      <c r="K405" s="184">
        <v>10703</v>
      </c>
      <c r="L405" s="167">
        <f t="shared" si="122"/>
        <v>0</v>
      </c>
      <c r="M405" s="184"/>
      <c r="N405" s="184"/>
      <c r="O405" s="184"/>
      <c r="P405" s="438"/>
    </row>
    <row r="406" spans="1:16" s="6" customFormat="1" ht="12" customHeight="1">
      <c r="A406" s="598"/>
      <c r="B406" s="32" t="s">
        <v>65</v>
      </c>
      <c r="C406" s="33" t="s">
        <v>847</v>
      </c>
      <c r="D406" s="167">
        <f t="shared" si="117"/>
        <v>2082</v>
      </c>
      <c r="E406" s="167">
        <f t="shared" si="118"/>
        <v>0</v>
      </c>
      <c r="F406" s="167">
        <f t="shared" si="119"/>
        <v>2082</v>
      </c>
      <c r="G406" s="167">
        <f t="shared" si="120"/>
        <v>2082</v>
      </c>
      <c r="H406" s="167">
        <f t="shared" si="121"/>
        <v>0</v>
      </c>
      <c r="I406" s="184"/>
      <c r="J406" s="184"/>
      <c r="K406" s="184"/>
      <c r="L406" s="167">
        <f t="shared" si="122"/>
        <v>2082</v>
      </c>
      <c r="M406" s="184"/>
      <c r="N406" s="184"/>
      <c r="O406" s="184"/>
      <c r="P406" s="438">
        <v>2082</v>
      </c>
    </row>
    <row r="407" spans="1:16" s="6" customFormat="1" ht="12" customHeight="1">
      <c r="A407" s="598"/>
      <c r="B407" s="32" t="s">
        <v>65</v>
      </c>
      <c r="C407" s="33" t="s">
        <v>867</v>
      </c>
      <c r="D407" s="167">
        <f t="shared" si="117"/>
        <v>368</v>
      </c>
      <c r="E407" s="167">
        <f t="shared" si="118"/>
        <v>368</v>
      </c>
      <c r="F407" s="167">
        <f t="shared" si="119"/>
        <v>0</v>
      </c>
      <c r="G407" s="167">
        <f t="shared" si="120"/>
        <v>368</v>
      </c>
      <c r="H407" s="167">
        <f t="shared" si="121"/>
        <v>368</v>
      </c>
      <c r="I407" s="184"/>
      <c r="J407" s="184"/>
      <c r="K407" s="184">
        <v>368</v>
      </c>
      <c r="L407" s="167">
        <f t="shared" si="122"/>
        <v>0</v>
      </c>
      <c r="M407" s="184"/>
      <c r="N407" s="184"/>
      <c r="O407" s="184"/>
      <c r="P407" s="438"/>
    </row>
    <row r="408" spans="1:16" s="6" customFormat="1" ht="12" customHeight="1">
      <c r="A408" s="598"/>
      <c r="B408" s="32" t="s">
        <v>147</v>
      </c>
      <c r="C408" s="33" t="s">
        <v>559</v>
      </c>
      <c r="D408" s="167">
        <f t="shared" si="117"/>
        <v>1700</v>
      </c>
      <c r="E408" s="167">
        <f t="shared" si="118"/>
        <v>0</v>
      </c>
      <c r="F408" s="167">
        <f t="shared" si="119"/>
        <v>1700</v>
      </c>
      <c r="G408" s="167">
        <f t="shared" si="120"/>
        <v>1700</v>
      </c>
      <c r="H408" s="167">
        <f t="shared" si="121"/>
        <v>0</v>
      </c>
      <c r="I408" s="184"/>
      <c r="J408" s="184"/>
      <c r="K408" s="184"/>
      <c r="L408" s="167">
        <f t="shared" si="122"/>
        <v>1700</v>
      </c>
      <c r="M408" s="184"/>
      <c r="N408" s="184"/>
      <c r="O408" s="184"/>
      <c r="P408" s="438">
        <v>1700</v>
      </c>
    </row>
    <row r="409" spans="1:16" s="6" customFormat="1" ht="12" customHeight="1">
      <c r="A409" s="598"/>
      <c r="B409" s="32" t="s">
        <v>147</v>
      </c>
      <c r="C409" s="33" t="s">
        <v>560</v>
      </c>
      <c r="D409" s="167">
        <f t="shared" si="117"/>
        <v>300</v>
      </c>
      <c r="E409" s="167">
        <f t="shared" si="118"/>
        <v>300</v>
      </c>
      <c r="F409" s="167">
        <f t="shared" si="119"/>
        <v>0</v>
      </c>
      <c r="G409" s="167">
        <f t="shared" si="120"/>
        <v>300</v>
      </c>
      <c r="H409" s="167">
        <f t="shared" si="121"/>
        <v>300</v>
      </c>
      <c r="I409" s="184"/>
      <c r="J409" s="184"/>
      <c r="K409" s="184">
        <v>300</v>
      </c>
      <c r="L409" s="167">
        <f t="shared" si="122"/>
        <v>0</v>
      </c>
      <c r="M409" s="184"/>
      <c r="N409" s="184"/>
      <c r="O409" s="184"/>
      <c r="P409" s="438"/>
    </row>
    <row r="410" spans="1:16" s="6" customFormat="1" ht="12" customHeight="1">
      <c r="A410" s="598"/>
      <c r="B410" s="32" t="s">
        <v>161</v>
      </c>
      <c r="C410" s="33" t="s">
        <v>849</v>
      </c>
      <c r="D410" s="167">
        <f t="shared" si="117"/>
        <v>89007</v>
      </c>
      <c r="E410" s="167">
        <f t="shared" si="118"/>
        <v>0</v>
      </c>
      <c r="F410" s="167">
        <f t="shared" si="119"/>
        <v>89007</v>
      </c>
      <c r="G410" s="167">
        <f t="shared" si="120"/>
        <v>89007</v>
      </c>
      <c r="H410" s="167">
        <f t="shared" si="121"/>
        <v>0</v>
      </c>
      <c r="I410" s="184"/>
      <c r="J410" s="184"/>
      <c r="K410" s="184"/>
      <c r="L410" s="167">
        <f t="shared" si="122"/>
        <v>89007</v>
      </c>
      <c r="M410" s="184"/>
      <c r="N410" s="184"/>
      <c r="O410" s="184"/>
      <c r="P410" s="438">
        <v>89007</v>
      </c>
    </row>
    <row r="411" spans="1:16" s="6" customFormat="1" ht="12" customHeight="1">
      <c r="A411" s="598"/>
      <c r="B411" s="32" t="s">
        <v>161</v>
      </c>
      <c r="C411" s="33" t="s">
        <v>868</v>
      </c>
      <c r="D411" s="167">
        <f t="shared" si="117"/>
        <v>15707</v>
      </c>
      <c r="E411" s="167">
        <f t="shared" si="118"/>
        <v>15707</v>
      </c>
      <c r="F411" s="167">
        <f t="shared" si="119"/>
        <v>0</v>
      </c>
      <c r="G411" s="167">
        <f t="shared" si="120"/>
        <v>15707</v>
      </c>
      <c r="H411" s="167">
        <f t="shared" si="121"/>
        <v>15707</v>
      </c>
      <c r="I411" s="184"/>
      <c r="J411" s="184"/>
      <c r="K411" s="184">
        <v>15707</v>
      </c>
      <c r="L411" s="167">
        <f t="shared" si="122"/>
        <v>0</v>
      </c>
      <c r="M411" s="184"/>
      <c r="N411" s="184"/>
      <c r="O411" s="184"/>
      <c r="P411" s="438"/>
    </row>
    <row r="412" spans="1:16" s="6" customFormat="1" ht="13.5" customHeight="1">
      <c r="A412" s="598" t="s">
        <v>885</v>
      </c>
      <c r="B412" s="599" t="s">
        <v>898</v>
      </c>
      <c r="C412" s="599"/>
      <c r="D412" s="599"/>
      <c r="E412" s="599"/>
      <c r="F412" s="599"/>
      <c r="G412" s="599"/>
      <c r="H412" s="599"/>
      <c r="I412" s="599"/>
      <c r="J412" s="599"/>
      <c r="K412" s="599"/>
      <c r="L412" s="599"/>
      <c r="M412" s="599"/>
      <c r="N412" s="599"/>
      <c r="O412" s="599"/>
      <c r="P412" s="600"/>
    </row>
    <row r="413" spans="1:16" s="6" customFormat="1" ht="12" customHeight="1">
      <c r="A413" s="598"/>
      <c r="B413" s="596" t="s">
        <v>302</v>
      </c>
      <c r="C413" s="596"/>
      <c r="D413" s="596"/>
      <c r="E413" s="596"/>
      <c r="F413" s="596"/>
      <c r="G413" s="596"/>
      <c r="H413" s="596"/>
      <c r="I413" s="596"/>
      <c r="J413" s="596"/>
      <c r="K413" s="596"/>
      <c r="L413" s="596"/>
      <c r="M413" s="596"/>
      <c r="N413" s="596"/>
      <c r="O413" s="596"/>
      <c r="P413" s="597"/>
    </row>
    <row r="414" spans="1:16" s="6" customFormat="1" ht="12" customHeight="1">
      <c r="A414" s="598"/>
      <c r="B414" s="596" t="s">
        <v>769</v>
      </c>
      <c r="C414" s="596"/>
      <c r="D414" s="596"/>
      <c r="E414" s="596"/>
      <c r="F414" s="596"/>
      <c r="G414" s="596"/>
      <c r="H414" s="596"/>
      <c r="I414" s="596"/>
      <c r="J414" s="596"/>
      <c r="K414" s="596"/>
      <c r="L414" s="596"/>
      <c r="M414" s="596"/>
      <c r="N414" s="596"/>
      <c r="O414" s="596"/>
      <c r="P414" s="597"/>
    </row>
    <row r="415" spans="1:16" s="6" customFormat="1" ht="12" customHeight="1">
      <c r="A415" s="598"/>
      <c r="B415" s="601" t="s">
        <v>304</v>
      </c>
      <c r="C415" s="601"/>
      <c r="D415" s="601"/>
      <c r="E415" s="601"/>
      <c r="F415" s="601"/>
      <c r="G415" s="601"/>
      <c r="H415" s="601"/>
      <c r="I415" s="601"/>
      <c r="J415" s="601"/>
      <c r="K415" s="601"/>
      <c r="L415" s="601"/>
      <c r="M415" s="601"/>
      <c r="N415" s="601"/>
      <c r="O415" s="601"/>
      <c r="P415" s="602"/>
    </row>
    <row r="416" spans="1:16" s="6" customFormat="1" ht="12" customHeight="1">
      <c r="A416" s="598"/>
      <c r="B416" s="596" t="s">
        <v>760</v>
      </c>
      <c r="C416" s="596"/>
      <c r="D416" s="596"/>
      <c r="E416" s="596"/>
      <c r="F416" s="596"/>
      <c r="G416" s="596"/>
      <c r="H416" s="596"/>
      <c r="I416" s="596"/>
      <c r="J416" s="596"/>
      <c r="K416" s="596"/>
      <c r="L416" s="596"/>
      <c r="M416" s="596"/>
      <c r="N416" s="596"/>
      <c r="O416" s="596"/>
      <c r="P416" s="597"/>
    </row>
    <row r="417" spans="1:16" s="6" customFormat="1" ht="12" customHeight="1">
      <c r="A417" s="598"/>
      <c r="B417" s="405" t="s">
        <v>467</v>
      </c>
      <c r="C417" s="277" t="s">
        <v>861</v>
      </c>
      <c r="D417" s="399">
        <f aca="true" t="shared" si="123" ref="D417:P417">D418+D419+D444</f>
        <v>955830</v>
      </c>
      <c r="E417" s="399">
        <f t="shared" si="123"/>
        <v>143384</v>
      </c>
      <c r="F417" s="399">
        <f t="shared" si="123"/>
        <v>812446</v>
      </c>
      <c r="G417" s="399">
        <f t="shared" si="123"/>
        <v>819052</v>
      </c>
      <c r="H417" s="399">
        <f t="shared" si="123"/>
        <v>122866</v>
      </c>
      <c r="I417" s="399">
        <f t="shared" si="123"/>
        <v>0</v>
      </c>
      <c r="J417" s="399">
        <f t="shared" si="123"/>
        <v>0</v>
      </c>
      <c r="K417" s="399">
        <f t="shared" si="123"/>
        <v>122866</v>
      </c>
      <c r="L417" s="399">
        <f t="shared" si="123"/>
        <v>696186</v>
      </c>
      <c r="M417" s="399">
        <f t="shared" si="123"/>
        <v>0</v>
      </c>
      <c r="N417" s="399">
        <f t="shared" si="123"/>
        <v>0</v>
      </c>
      <c r="O417" s="399">
        <f t="shared" si="123"/>
        <v>0</v>
      </c>
      <c r="P417" s="400">
        <f t="shared" si="123"/>
        <v>696186</v>
      </c>
    </row>
    <row r="418" spans="1:16" s="412" customFormat="1" ht="12" customHeight="1">
      <c r="A418" s="598"/>
      <c r="B418" s="33" t="s">
        <v>228</v>
      </c>
      <c r="C418" s="410"/>
      <c r="D418" s="363">
        <f>E418+F418</f>
        <v>95460</v>
      </c>
      <c r="E418" s="363">
        <v>14320</v>
      </c>
      <c r="F418" s="363">
        <v>81140</v>
      </c>
      <c r="G418" s="363"/>
      <c r="H418" s="363"/>
      <c r="I418" s="363"/>
      <c r="J418" s="363"/>
      <c r="K418" s="363"/>
      <c r="L418" s="363"/>
      <c r="M418" s="363"/>
      <c r="N418" s="363"/>
      <c r="O418" s="363"/>
      <c r="P418" s="411"/>
    </row>
    <row r="419" spans="1:16" s="6" customFormat="1" ht="12" customHeight="1">
      <c r="A419" s="598"/>
      <c r="B419" s="31" t="s">
        <v>719</v>
      </c>
      <c r="C419" s="34"/>
      <c r="D419" s="170">
        <f>E419+F419</f>
        <v>819052</v>
      </c>
      <c r="E419" s="170">
        <f>H419</f>
        <v>122866</v>
      </c>
      <c r="F419" s="170">
        <f>L419</f>
        <v>696186</v>
      </c>
      <c r="G419" s="170">
        <f>H419+L419</f>
        <v>819052</v>
      </c>
      <c r="H419" s="170">
        <f>K419</f>
        <v>122866</v>
      </c>
      <c r="I419" s="107"/>
      <c r="J419" s="107"/>
      <c r="K419" s="107">
        <f>SUM(K420:K443)</f>
        <v>122866</v>
      </c>
      <c r="L419" s="170">
        <f>SUM(L420:L444)</f>
        <v>696186</v>
      </c>
      <c r="M419" s="107"/>
      <c r="N419" s="107"/>
      <c r="O419" s="107"/>
      <c r="P419" s="108">
        <f>SUM(P420:P443)</f>
        <v>696186</v>
      </c>
    </row>
    <row r="420" spans="1:16" s="6" customFormat="1" ht="12" customHeight="1">
      <c r="A420" s="598"/>
      <c r="B420" s="32" t="s">
        <v>346</v>
      </c>
      <c r="C420" s="33" t="s">
        <v>854</v>
      </c>
      <c r="D420" s="167">
        <f>E420+F420</f>
        <v>26010</v>
      </c>
      <c r="E420" s="167">
        <f>H420</f>
        <v>0</v>
      </c>
      <c r="F420" s="167">
        <f>L420</f>
        <v>26010</v>
      </c>
      <c r="G420" s="167">
        <f>H420+L420</f>
        <v>26010</v>
      </c>
      <c r="H420" s="167">
        <f>K420</f>
        <v>0</v>
      </c>
      <c r="I420" s="95"/>
      <c r="J420" s="95"/>
      <c r="K420" s="95">
        <v>0</v>
      </c>
      <c r="L420" s="167">
        <f>P420</f>
        <v>26010</v>
      </c>
      <c r="M420" s="95"/>
      <c r="N420" s="95"/>
      <c r="O420" s="95"/>
      <c r="P420" s="96">
        <v>26010</v>
      </c>
    </row>
    <row r="421" spans="1:16" s="6" customFormat="1" ht="12" customHeight="1">
      <c r="A421" s="598"/>
      <c r="B421" s="32" t="s">
        <v>346</v>
      </c>
      <c r="C421" s="33" t="s">
        <v>862</v>
      </c>
      <c r="D421" s="167">
        <f aca="true" t="shared" si="124" ref="D421:D443">E421+F421</f>
        <v>4590</v>
      </c>
      <c r="E421" s="167">
        <f aca="true" t="shared" si="125" ref="E421:E443">H421</f>
        <v>4590</v>
      </c>
      <c r="F421" s="167">
        <f aca="true" t="shared" si="126" ref="F421:F443">L421</f>
        <v>0</v>
      </c>
      <c r="G421" s="167">
        <f aca="true" t="shared" si="127" ref="G421:G443">H421+L421</f>
        <v>4590</v>
      </c>
      <c r="H421" s="167">
        <f aca="true" t="shared" si="128" ref="H421:H443">K421</f>
        <v>4590</v>
      </c>
      <c r="I421" s="95"/>
      <c r="J421" s="95"/>
      <c r="K421" s="95">
        <v>4590</v>
      </c>
      <c r="L421" s="167">
        <f aca="true" t="shared" si="129" ref="L421:L443">P421</f>
        <v>0</v>
      </c>
      <c r="M421" s="95"/>
      <c r="N421" s="95"/>
      <c r="O421" s="95"/>
      <c r="P421" s="96">
        <v>0</v>
      </c>
    </row>
    <row r="422" spans="1:16" s="6" customFormat="1" ht="12" customHeight="1">
      <c r="A422" s="598"/>
      <c r="B422" s="32" t="s">
        <v>135</v>
      </c>
      <c r="C422" s="33" t="s">
        <v>844</v>
      </c>
      <c r="D422" s="167">
        <f t="shared" si="124"/>
        <v>25133</v>
      </c>
      <c r="E422" s="167">
        <f t="shared" si="125"/>
        <v>0</v>
      </c>
      <c r="F422" s="167">
        <f t="shared" si="126"/>
        <v>25133</v>
      </c>
      <c r="G422" s="167">
        <f t="shared" si="127"/>
        <v>25133</v>
      </c>
      <c r="H422" s="167">
        <f t="shared" si="128"/>
        <v>0</v>
      </c>
      <c r="I422" s="95"/>
      <c r="J422" s="95"/>
      <c r="K422" s="95">
        <v>0</v>
      </c>
      <c r="L422" s="167">
        <f t="shared" si="129"/>
        <v>25133</v>
      </c>
      <c r="M422" s="95"/>
      <c r="N422" s="95"/>
      <c r="O422" s="95"/>
      <c r="P422" s="96">
        <v>25133</v>
      </c>
    </row>
    <row r="423" spans="1:16" s="6" customFormat="1" ht="12" customHeight="1">
      <c r="A423" s="598"/>
      <c r="B423" s="32" t="s">
        <v>135</v>
      </c>
      <c r="C423" s="33" t="s">
        <v>864</v>
      </c>
      <c r="D423" s="167">
        <f t="shared" si="124"/>
        <v>4429</v>
      </c>
      <c r="E423" s="167">
        <f t="shared" si="125"/>
        <v>4429</v>
      </c>
      <c r="F423" s="167">
        <f t="shared" si="126"/>
        <v>0</v>
      </c>
      <c r="G423" s="167">
        <f t="shared" si="127"/>
        <v>4429</v>
      </c>
      <c r="H423" s="167">
        <f t="shared" si="128"/>
        <v>4429</v>
      </c>
      <c r="I423" s="95"/>
      <c r="J423" s="95"/>
      <c r="K423" s="95">
        <v>4429</v>
      </c>
      <c r="L423" s="167">
        <f t="shared" si="129"/>
        <v>0</v>
      </c>
      <c r="M423" s="95"/>
      <c r="N423" s="95"/>
      <c r="O423" s="95"/>
      <c r="P423" s="96">
        <v>0</v>
      </c>
    </row>
    <row r="424" spans="1:16" s="6" customFormat="1" ht="12" customHeight="1">
      <c r="A424" s="598"/>
      <c r="B424" s="32" t="s">
        <v>63</v>
      </c>
      <c r="C424" s="33" t="s">
        <v>845</v>
      </c>
      <c r="D424" s="167">
        <f t="shared" si="124"/>
        <v>4058</v>
      </c>
      <c r="E424" s="167">
        <f t="shared" si="125"/>
        <v>0</v>
      </c>
      <c r="F424" s="167">
        <f t="shared" si="126"/>
        <v>4058</v>
      </c>
      <c r="G424" s="167">
        <f t="shared" si="127"/>
        <v>4058</v>
      </c>
      <c r="H424" s="167">
        <f t="shared" si="128"/>
        <v>0</v>
      </c>
      <c r="I424" s="95"/>
      <c r="J424" s="95"/>
      <c r="K424" s="95">
        <v>0</v>
      </c>
      <c r="L424" s="167">
        <f t="shared" si="129"/>
        <v>4058</v>
      </c>
      <c r="M424" s="95"/>
      <c r="N424" s="95"/>
      <c r="O424" s="95"/>
      <c r="P424" s="96">
        <v>4058</v>
      </c>
    </row>
    <row r="425" spans="1:16" s="6" customFormat="1" ht="12" customHeight="1">
      <c r="A425" s="598"/>
      <c r="B425" s="32" t="s">
        <v>63</v>
      </c>
      <c r="C425" s="33" t="s">
        <v>865</v>
      </c>
      <c r="D425" s="167">
        <f t="shared" si="124"/>
        <v>730</v>
      </c>
      <c r="E425" s="167">
        <f t="shared" si="125"/>
        <v>730</v>
      </c>
      <c r="F425" s="167">
        <f t="shared" si="126"/>
        <v>0</v>
      </c>
      <c r="G425" s="167">
        <f t="shared" si="127"/>
        <v>730</v>
      </c>
      <c r="H425" s="167">
        <f t="shared" si="128"/>
        <v>730</v>
      </c>
      <c r="I425" s="95"/>
      <c r="J425" s="95"/>
      <c r="K425" s="95">
        <v>730</v>
      </c>
      <c r="L425" s="167">
        <f t="shared" si="129"/>
        <v>0</v>
      </c>
      <c r="M425" s="95"/>
      <c r="N425" s="95"/>
      <c r="O425" s="95"/>
      <c r="P425" s="96">
        <v>0</v>
      </c>
    </row>
    <row r="426" spans="1:16" s="6" customFormat="1" ht="12" customHeight="1">
      <c r="A426" s="598"/>
      <c r="B426" s="32" t="s">
        <v>346</v>
      </c>
      <c r="C426" s="33" t="s">
        <v>846</v>
      </c>
      <c r="D426" s="167">
        <f t="shared" si="124"/>
        <v>158142</v>
      </c>
      <c r="E426" s="167">
        <f t="shared" si="125"/>
        <v>0</v>
      </c>
      <c r="F426" s="167">
        <f t="shared" si="126"/>
        <v>158142</v>
      </c>
      <c r="G426" s="167">
        <f t="shared" si="127"/>
        <v>158142</v>
      </c>
      <c r="H426" s="167">
        <f t="shared" si="128"/>
        <v>0</v>
      </c>
      <c r="I426" s="95"/>
      <c r="J426" s="95"/>
      <c r="K426" s="95">
        <v>0</v>
      </c>
      <c r="L426" s="167">
        <f t="shared" si="129"/>
        <v>158142</v>
      </c>
      <c r="M426" s="95"/>
      <c r="N426" s="95"/>
      <c r="O426" s="95"/>
      <c r="P426" s="96">
        <v>158142</v>
      </c>
    </row>
    <row r="427" spans="1:16" s="6" customFormat="1" ht="12" customHeight="1">
      <c r="A427" s="598"/>
      <c r="B427" s="32" t="s">
        <v>346</v>
      </c>
      <c r="C427" s="33" t="s">
        <v>866</v>
      </c>
      <c r="D427" s="167">
        <f>E427+F427</f>
        <v>27908</v>
      </c>
      <c r="E427" s="167">
        <f t="shared" si="125"/>
        <v>27908</v>
      </c>
      <c r="F427" s="167">
        <f t="shared" si="126"/>
        <v>0</v>
      </c>
      <c r="G427" s="167">
        <f t="shared" si="127"/>
        <v>27908</v>
      </c>
      <c r="H427" s="167">
        <f t="shared" si="128"/>
        <v>27908</v>
      </c>
      <c r="I427" s="95"/>
      <c r="J427" s="95"/>
      <c r="K427" s="95">
        <v>27908</v>
      </c>
      <c r="L427" s="167">
        <f t="shared" si="129"/>
        <v>0</v>
      </c>
      <c r="M427" s="95"/>
      <c r="N427" s="95"/>
      <c r="O427" s="95"/>
      <c r="P427" s="96">
        <v>0</v>
      </c>
    </row>
    <row r="428" spans="1:16" s="6" customFormat="1" ht="12" customHeight="1">
      <c r="A428" s="598"/>
      <c r="B428" s="32" t="s">
        <v>65</v>
      </c>
      <c r="C428" s="33" t="s">
        <v>847</v>
      </c>
      <c r="D428" s="167">
        <f t="shared" si="124"/>
        <v>2074</v>
      </c>
      <c r="E428" s="167">
        <f t="shared" si="125"/>
        <v>0</v>
      </c>
      <c r="F428" s="167">
        <f t="shared" si="126"/>
        <v>2074</v>
      </c>
      <c r="G428" s="167">
        <f t="shared" si="127"/>
        <v>2074</v>
      </c>
      <c r="H428" s="167">
        <f t="shared" si="128"/>
        <v>0</v>
      </c>
      <c r="I428" s="95"/>
      <c r="J428" s="95"/>
      <c r="K428" s="95">
        <v>0</v>
      </c>
      <c r="L428" s="167">
        <f t="shared" si="129"/>
        <v>2074</v>
      </c>
      <c r="M428" s="95"/>
      <c r="N428" s="95"/>
      <c r="O428" s="95"/>
      <c r="P428" s="96">
        <v>2074</v>
      </c>
    </row>
    <row r="429" spans="1:16" s="6" customFormat="1" ht="12" customHeight="1">
      <c r="A429" s="598"/>
      <c r="B429" s="32" t="s">
        <v>65</v>
      </c>
      <c r="C429" s="33" t="s">
        <v>867</v>
      </c>
      <c r="D429" s="167">
        <f t="shared" si="124"/>
        <v>366</v>
      </c>
      <c r="E429" s="167">
        <f t="shared" si="125"/>
        <v>366</v>
      </c>
      <c r="F429" s="167">
        <f t="shared" si="126"/>
        <v>0</v>
      </c>
      <c r="G429" s="167">
        <f t="shared" si="127"/>
        <v>366</v>
      </c>
      <c r="H429" s="167">
        <f t="shared" si="128"/>
        <v>366</v>
      </c>
      <c r="I429" s="95"/>
      <c r="J429" s="95"/>
      <c r="K429" s="95">
        <v>366</v>
      </c>
      <c r="L429" s="167">
        <f t="shared" si="129"/>
        <v>0</v>
      </c>
      <c r="M429" s="95"/>
      <c r="N429" s="95"/>
      <c r="O429" s="95"/>
      <c r="P429" s="96">
        <v>0</v>
      </c>
    </row>
    <row r="430" spans="1:16" s="6" customFormat="1" ht="12" customHeight="1">
      <c r="A430" s="598"/>
      <c r="B430" s="32" t="s">
        <v>161</v>
      </c>
      <c r="C430" s="33" t="s">
        <v>849</v>
      </c>
      <c r="D430" s="167">
        <f t="shared" si="124"/>
        <v>464490</v>
      </c>
      <c r="E430" s="167">
        <f t="shared" si="125"/>
        <v>0</v>
      </c>
      <c r="F430" s="167">
        <f t="shared" si="126"/>
        <v>464490</v>
      </c>
      <c r="G430" s="167">
        <f t="shared" si="127"/>
        <v>464490</v>
      </c>
      <c r="H430" s="167">
        <f t="shared" si="128"/>
        <v>0</v>
      </c>
      <c r="I430" s="95"/>
      <c r="J430" s="95"/>
      <c r="K430" s="95">
        <v>0</v>
      </c>
      <c r="L430" s="167">
        <f t="shared" si="129"/>
        <v>464490</v>
      </c>
      <c r="M430" s="95"/>
      <c r="N430" s="95"/>
      <c r="O430" s="95"/>
      <c r="P430" s="96">
        <v>464490</v>
      </c>
    </row>
    <row r="431" spans="1:16" s="6" customFormat="1" ht="12" customHeight="1">
      <c r="A431" s="598"/>
      <c r="B431" s="32" t="s">
        <v>161</v>
      </c>
      <c r="C431" s="33" t="s">
        <v>868</v>
      </c>
      <c r="D431" s="167">
        <f t="shared" si="124"/>
        <v>81970</v>
      </c>
      <c r="E431" s="167">
        <f t="shared" si="125"/>
        <v>81970</v>
      </c>
      <c r="F431" s="167">
        <f t="shared" si="126"/>
        <v>0</v>
      </c>
      <c r="G431" s="167">
        <f t="shared" si="127"/>
        <v>81970</v>
      </c>
      <c r="H431" s="167">
        <f t="shared" si="128"/>
        <v>81970</v>
      </c>
      <c r="I431" s="95"/>
      <c r="J431" s="95"/>
      <c r="K431" s="95">
        <v>81970</v>
      </c>
      <c r="L431" s="167">
        <f t="shared" si="129"/>
        <v>0</v>
      </c>
      <c r="M431" s="95"/>
      <c r="N431" s="95"/>
      <c r="O431" s="95"/>
      <c r="P431" s="96">
        <v>0</v>
      </c>
    </row>
    <row r="432" spans="1:16" s="6" customFormat="1" ht="12" customHeight="1">
      <c r="A432" s="598"/>
      <c r="B432" s="32" t="s">
        <v>568</v>
      </c>
      <c r="C432" s="33" t="s">
        <v>770</v>
      </c>
      <c r="D432" s="167">
        <f t="shared" si="124"/>
        <v>5100</v>
      </c>
      <c r="E432" s="167">
        <f t="shared" si="125"/>
        <v>0</v>
      </c>
      <c r="F432" s="167">
        <f t="shared" si="126"/>
        <v>5100</v>
      </c>
      <c r="G432" s="167">
        <f t="shared" si="127"/>
        <v>5100</v>
      </c>
      <c r="H432" s="167">
        <f t="shared" si="128"/>
        <v>0</v>
      </c>
      <c r="I432" s="95"/>
      <c r="J432" s="95"/>
      <c r="K432" s="95">
        <v>0</v>
      </c>
      <c r="L432" s="167">
        <f t="shared" si="129"/>
        <v>5100</v>
      </c>
      <c r="M432" s="95"/>
      <c r="N432" s="95"/>
      <c r="O432" s="95"/>
      <c r="P432" s="96">
        <v>5100</v>
      </c>
    </row>
    <row r="433" spans="1:16" s="6" customFormat="1" ht="12" customHeight="1">
      <c r="A433" s="598"/>
      <c r="B433" s="32" t="s">
        <v>568</v>
      </c>
      <c r="C433" s="33" t="s">
        <v>771</v>
      </c>
      <c r="D433" s="167">
        <f t="shared" si="124"/>
        <v>900</v>
      </c>
      <c r="E433" s="167">
        <f t="shared" si="125"/>
        <v>900</v>
      </c>
      <c r="F433" s="167">
        <f t="shared" si="126"/>
        <v>0</v>
      </c>
      <c r="G433" s="167">
        <f t="shared" si="127"/>
        <v>900</v>
      </c>
      <c r="H433" s="167">
        <f t="shared" si="128"/>
        <v>900</v>
      </c>
      <c r="I433" s="95"/>
      <c r="J433" s="95"/>
      <c r="K433" s="95">
        <v>900</v>
      </c>
      <c r="L433" s="167">
        <f t="shared" si="129"/>
        <v>0</v>
      </c>
      <c r="M433" s="95"/>
      <c r="N433" s="95"/>
      <c r="O433" s="95"/>
      <c r="P433" s="96">
        <v>0</v>
      </c>
    </row>
    <row r="434" spans="1:16" s="6" customFormat="1" ht="12" customHeight="1">
      <c r="A434" s="598"/>
      <c r="B434" s="32" t="s">
        <v>299</v>
      </c>
      <c r="C434" s="33" t="s">
        <v>899</v>
      </c>
      <c r="D434" s="167">
        <f t="shared" si="124"/>
        <v>1326</v>
      </c>
      <c r="E434" s="167">
        <f t="shared" si="125"/>
        <v>0</v>
      </c>
      <c r="F434" s="167">
        <f t="shared" si="126"/>
        <v>1326</v>
      </c>
      <c r="G434" s="167">
        <f t="shared" si="127"/>
        <v>1326</v>
      </c>
      <c r="H434" s="167">
        <f t="shared" si="128"/>
        <v>0</v>
      </c>
      <c r="I434" s="95"/>
      <c r="J434" s="95"/>
      <c r="K434" s="95">
        <v>0</v>
      </c>
      <c r="L434" s="167">
        <f t="shared" si="129"/>
        <v>1326</v>
      </c>
      <c r="M434" s="95"/>
      <c r="N434" s="95"/>
      <c r="O434" s="95"/>
      <c r="P434" s="96">
        <v>1326</v>
      </c>
    </row>
    <row r="435" spans="1:16" s="6" customFormat="1" ht="12" customHeight="1">
      <c r="A435" s="598"/>
      <c r="B435" s="32" t="s">
        <v>299</v>
      </c>
      <c r="C435" s="33" t="s">
        <v>900</v>
      </c>
      <c r="D435" s="167">
        <f t="shared" si="124"/>
        <v>234</v>
      </c>
      <c r="E435" s="167">
        <f t="shared" si="125"/>
        <v>234</v>
      </c>
      <c r="F435" s="167">
        <f t="shared" si="126"/>
        <v>0</v>
      </c>
      <c r="G435" s="167">
        <f t="shared" si="127"/>
        <v>234</v>
      </c>
      <c r="H435" s="167">
        <f t="shared" si="128"/>
        <v>234</v>
      </c>
      <c r="I435" s="95"/>
      <c r="J435" s="95"/>
      <c r="K435" s="95">
        <v>234</v>
      </c>
      <c r="L435" s="167">
        <f t="shared" si="129"/>
        <v>0</v>
      </c>
      <c r="M435" s="95"/>
      <c r="N435" s="95"/>
      <c r="O435" s="95"/>
      <c r="P435" s="96">
        <v>0</v>
      </c>
    </row>
    <row r="436" spans="1:16" s="6" customFormat="1" ht="12" customHeight="1">
      <c r="A436" s="598"/>
      <c r="B436" s="32" t="s">
        <v>772</v>
      </c>
      <c r="C436" s="33" t="s">
        <v>901</v>
      </c>
      <c r="D436" s="167">
        <f t="shared" si="124"/>
        <v>5100</v>
      </c>
      <c r="E436" s="167">
        <f t="shared" si="125"/>
        <v>0</v>
      </c>
      <c r="F436" s="167">
        <f t="shared" si="126"/>
        <v>5100</v>
      </c>
      <c r="G436" s="167">
        <f t="shared" si="127"/>
        <v>5100</v>
      </c>
      <c r="H436" s="167">
        <f t="shared" si="128"/>
        <v>0</v>
      </c>
      <c r="I436" s="95"/>
      <c r="J436" s="95"/>
      <c r="K436" s="95">
        <v>0</v>
      </c>
      <c r="L436" s="167">
        <f t="shared" si="129"/>
        <v>5100</v>
      </c>
      <c r="M436" s="95"/>
      <c r="N436" s="95"/>
      <c r="O436" s="95"/>
      <c r="P436" s="96">
        <v>5100</v>
      </c>
    </row>
    <row r="437" spans="1:16" s="6" customFormat="1" ht="12" customHeight="1">
      <c r="A437" s="598"/>
      <c r="B437" s="32" t="s">
        <v>772</v>
      </c>
      <c r="C437" s="33" t="s">
        <v>902</v>
      </c>
      <c r="D437" s="167">
        <f t="shared" si="124"/>
        <v>900</v>
      </c>
      <c r="E437" s="167">
        <f t="shared" si="125"/>
        <v>900</v>
      </c>
      <c r="F437" s="167">
        <f t="shared" si="126"/>
        <v>0</v>
      </c>
      <c r="G437" s="167">
        <f t="shared" si="127"/>
        <v>900</v>
      </c>
      <c r="H437" s="167">
        <f t="shared" si="128"/>
        <v>900</v>
      </c>
      <c r="I437" s="95"/>
      <c r="J437" s="95"/>
      <c r="K437" s="95">
        <v>900</v>
      </c>
      <c r="L437" s="167">
        <f t="shared" si="129"/>
        <v>0</v>
      </c>
      <c r="M437" s="95"/>
      <c r="N437" s="95"/>
      <c r="O437" s="95"/>
      <c r="P437" s="96">
        <v>0</v>
      </c>
    </row>
    <row r="438" spans="1:16" s="6" customFormat="1" ht="12" customHeight="1">
      <c r="A438" s="598"/>
      <c r="B438" s="32" t="s">
        <v>72</v>
      </c>
      <c r="C438" s="33" t="s">
        <v>773</v>
      </c>
      <c r="D438" s="167">
        <f t="shared" si="124"/>
        <v>408</v>
      </c>
      <c r="E438" s="167">
        <f t="shared" si="125"/>
        <v>0</v>
      </c>
      <c r="F438" s="167">
        <f t="shared" si="126"/>
        <v>408</v>
      </c>
      <c r="G438" s="167">
        <f t="shared" si="127"/>
        <v>408</v>
      </c>
      <c r="H438" s="167">
        <f t="shared" si="128"/>
        <v>0</v>
      </c>
      <c r="I438" s="95"/>
      <c r="J438" s="95"/>
      <c r="K438" s="95">
        <v>0</v>
      </c>
      <c r="L438" s="167">
        <f t="shared" si="129"/>
        <v>408</v>
      </c>
      <c r="M438" s="95"/>
      <c r="N438" s="95"/>
      <c r="O438" s="95"/>
      <c r="P438" s="96">
        <v>408</v>
      </c>
    </row>
    <row r="439" spans="1:16" s="6" customFormat="1" ht="12" customHeight="1">
      <c r="A439" s="598"/>
      <c r="B439" s="32" t="s">
        <v>72</v>
      </c>
      <c r="C439" s="33" t="s">
        <v>774</v>
      </c>
      <c r="D439" s="167">
        <f t="shared" si="124"/>
        <v>72</v>
      </c>
      <c r="E439" s="167">
        <f t="shared" si="125"/>
        <v>72</v>
      </c>
      <c r="F439" s="167">
        <f t="shared" si="126"/>
        <v>0</v>
      </c>
      <c r="G439" s="167">
        <f t="shared" si="127"/>
        <v>72</v>
      </c>
      <c r="H439" s="167">
        <f t="shared" si="128"/>
        <v>72</v>
      </c>
      <c r="I439" s="95"/>
      <c r="J439" s="95"/>
      <c r="K439" s="95">
        <v>72</v>
      </c>
      <c r="L439" s="167">
        <f t="shared" si="129"/>
        <v>0</v>
      </c>
      <c r="M439" s="95"/>
      <c r="N439" s="95"/>
      <c r="O439" s="95"/>
      <c r="P439" s="96">
        <v>0</v>
      </c>
    </row>
    <row r="440" spans="1:16" s="6" customFormat="1" ht="12" customHeight="1">
      <c r="A440" s="598"/>
      <c r="B440" s="32" t="s">
        <v>306</v>
      </c>
      <c r="C440" s="33" t="s">
        <v>850</v>
      </c>
      <c r="D440" s="167">
        <f t="shared" si="124"/>
        <v>265</v>
      </c>
      <c r="E440" s="167">
        <f t="shared" si="125"/>
        <v>0</v>
      </c>
      <c r="F440" s="167">
        <f t="shared" si="126"/>
        <v>265</v>
      </c>
      <c r="G440" s="167">
        <f t="shared" si="127"/>
        <v>265</v>
      </c>
      <c r="H440" s="167">
        <f t="shared" si="128"/>
        <v>0</v>
      </c>
      <c r="I440" s="95"/>
      <c r="J440" s="95"/>
      <c r="K440" s="95">
        <v>0</v>
      </c>
      <c r="L440" s="167">
        <f t="shared" si="129"/>
        <v>265</v>
      </c>
      <c r="M440" s="95"/>
      <c r="N440" s="95"/>
      <c r="O440" s="95"/>
      <c r="P440" s="96">
        <v>265</v>
      </c>
    </row>
    <row r="441" spans="1:16" s="6" customFormat="1" ht="12" customHeight="1">
      <c r="A441" s="598"/>
      <c r="B441" s="32" t="s">
        <v>306</v>
      </c>
      <c r="C441" s="33" t="s">
        <v>869</v>
      </c>
      <c r="D441" s="167">
        <f t="shared" si="124"/>
        <v>47</v>
      </c>
      <c r="E441" s="167">
        <f t="shared" si="125"/>
        <v>47</v>
      </c>
      <c r="F441" s="167">
        <f t="shared" si="126"/>
        <v>0</v>
      </c>
      <c r="G441" s="167">
        <f t="shared" si="127"/>
        <v>47</v>
      </c>
      <c r="H441" s="167">
        <f t="shared" si="128"/>
        <v>47</v>
      </c>
      <c r="I441" s="95"/>
      <c r="J441" s="95"/>
      <c r="K441" s="95">
        <v>47</v>
      </c>
      <c r="L441" s="167">
        <f t="shared" si="129"/>
        <v>0</v>
      </c>
      <c r="M441" s="95"/>
      <c r="N441" s="95"/>
      <c r="O441" s="95"/>
      <c r="P441" s="96">
        <v>0</v>
      </c>
    </row>
    <row r="442" spans="1:16" s="6" customFormat="1" ht="12" customHeight="1">
      <c r="A442" s="598"/>
      <c r="B442" s="32" t="s">
        <v>17</v>
      </c>
      <c r="C442" s="33" t="s">
        <v>851</v>
      </c>
      <c r="D442" s="167">
        <f t="shared" si="124"/>
        <v>4080</v>
      </c>
      <c r="E442" s="167">
        <f t="shared" si="125"/>
        <v>0</v>
      </c>
      <c r="F442" s="167">
        <f t="shared" si="126"/>
        <v>4080</v>
      </c>
      <c r="G442" s="167">
        <f t="shared" si="127"/>
        <v>4080</v>
      </c>
      <c r="H442" s="167">
        <f t="shared" si="128"/>
        <v>0</v>
      </c>
      <c r="I442" s="95"/>
      <c r="J442" s="95"/>
      <c r="K442" s="95">
        <v>0</v>
      </c>
      <c r="L442" s="167">
        <f t="shared" si="129"/>
        <v>4080</v>
      </c>
      <c r="M442" s="95"/>
      <c r="N442" s="95"/>
      <c r="O442" s="95"/>
      <c r="P442" s="96">
        <v>4080</v>
      </c>
    </row>
    <row r="443" spans="1:16" s="6" customFormat="1" ht="12" customHeight="1">
      <c r="A443" s="598"/>
      <c r="B443" s="32" t="s">
        <v>17</v>
      </c>
      <c r="C443" s="33" t="s">
        <v>903</v>
      </c>
      <c r="D443" s="167">
        <f t="shared" si="124"/>
        <v>720</v>
      </c>
      <c r="E443" s="167">
        <f t="shared" si="125"/>
        <v>720</v>
      </c>
      <c r="F443" s="167">
        <f t="shared" si="126"/>
        <v>0</v>
      </c>
      <c r="G443" s="167">
        <f t="shared" si="127"/>
        <v>720</v>
      </c>
      <c r="H443" s="167">
        <f t="shared" si="128"/>
        <v>720</v>
      </c>
      <c r="I443" s="95"/>
      <c r="J443" s="95"/>
      <c r="K443" s="95">
        <v>720</v>
      </c>
      <c r="L443" s="167">
        <f t="shared" si="129"/>
        <v>0</v>
      </c>
      <c r="M443" s="95"/>
      <c r="N443" s="95"/>
      <c r="O443" s="95"/>
      <c r="P443" s="96"/>
    </row>
    <row r="444" spans="1:16" s="6" customFormat="1" ht="12" customHeight="1">
      <c r="A444" s="598"/>
      <c r="B444" s="32" t="s">
        <v>856</v>
      </c>
      <c r="C444" s="33"/>
      <c r="D444" s="167">
        <v>41318</v>
      </c>
      <c r="E444" s="167">
        <v>6198</v>
      </c>
      <c r="F444" s="167">
        <v>35120</v>
      </c>
      <c r="G444" s="167"/>
      <c r="H444" s="167">
        <v>0</v>
      </c>
      <c r="I444" s="95"/>
      <c r="J444" s="95"/>
      <c r="K444" s="95"/>
      <c r="L444" s="167"/>
      <c r="M444" s="95"/>
      <c r="N444" s="95"/>
      <c r="O444" s="95"/>
      <c r="P444" s="96"/>
    </row>
    <row r="445" spans="1:16" s="6" customFormat="1" ht="26.25" customHeight="1" thickBot="1">
      <c r="A445" s="472"/>
      <c r="B445" s="473" t="s">
        <v>231</v>
      </c>
      <c r="C445" s="473"/>
      <c r="D445" s="474">
        <f aca="true" t="shared" si="130" ref="D445:P445">D11+D63</f>
        <v>29276766</v>
      </c>
      <c r="E445" s="474">
        <f t="shared" si="130"/>
        <v>9166424</v>
      </c>
      <c r="F445" s="474">
        <f t="shared" si="130"/>
        <v>20110342</v>
      </c>
      <c r="G445" s="474">
        <f>G11+G63</f>
        <v>16811576</v>
      </c>
      <c r="H445" s="474">
        <f t="shared" si="130"/>
        <v>5118908</v>
      </c>
      <c r="I445" s="474">
        <f t="shared" si="130"/>
        <v>0</v>
      </c>
      <c r="J445" s="474">
        <f t="shared" si="130"/>
        <v>600000</v>
      </c>
      <c r="K445" s="474">
        <f t="shared" si="130"/>
        <v>4518908</v>
      </c>
      <c r="L445" s="474">
        <f t="shared" si="130"/>
        <v>11692668</v>
      </c>
      <c r="M445" s="474">
        <f t="shared" si="130"/>
        <v>0</v>
      </c>
      <c r="N445" s="474">
        <f t="shared" si="130"/>
        <v>0</v>
      </c>
      <c r="O445" s="474">
        <f t="shared" si="130"/>
        <v>0</v>
      </c>
      <c r="P445" s="475">
        <f t="shared" si="130"/>
        <v>11692668</v>
      </c>
    </row>
    <row r="446" spans="1:16" ht="13.5" customHeight="1">
      <c r="A446" s="418"/>
      <c r="B446" s="30"/>
      <c r="C446" s="30"/>
      <c r="D446" s="56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</row>
    <row r="447" spans="1:16" ht="15.75" customHeight="1">
      <c r="A447" s="418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51"/>
      <c r="M447" s="51"/>
      <c r="N447" s="51"/>
      <c r="O447" s="30"/>
      <c r="P447" s="30"/>
    </row>
    <row r="448" spans="1:16" ht="12.75" customHeight="1">
      <c r="A448" s="418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</row>
    <row r="449" ht="12.75">
      <c r="A449" s="418"/>
    </row>
    <row r="450" ht="12.75">
      <c r="A450" s="418"/>
    </row>
    <row r="451" ht="12.75">
      <c r="A451" s="418"/>
    </row>
    <row r="452" ht="12.75">
      <c r="A452" s="418"/>
    </row>
    <row r="453" ht="12.75">
      <c r="A453" s="418"/>
    </row>
    <row r="454" ht="12.75">
      <c r="A454" s="418"/>
    </row>
    <row r="455" ht="12.75">
      <c r="A455" s="418"/>
    </row>
    <row r="456" ht="12.75">
      <c r="A456" s="418"/>
    </row>
    <row r="457" ht="12.75">
      <c r="A457" s="418"/>
    </row>
    <row r="458" ht="12.75">
      <c r="A458" s="418"/>
    </row>
    <row r="459" ht="12.75">
      <c r="A459" s="418"/>
    </row>
    <row r="460" ht="12.75">
      <c r="A460" s="418"/>
    </row>
    <row r="461" ht="12.75">
      <c r="A461" s="418"/>
    </row>
    <row r="462" ht="12.75">
      <c r="A462" s="418"/>
    </row>
    <row r="463" ht="12.75">
      <c r="A463" s="418"/>
    </row>
    <row r="464" ht="12.75">
      <c r="A464" s="418"/>
    </row>
    <row r="465" ht="12.75">
      <c r="A465" s="418"/>
    </row>
    <row r="466" ht="12.75">
      <c r="A466" s="418"/>
    </row>
    <row r="467" ht="12.75">
      <c r="A467" s="418"/>
    </row>
    <row r="468" ht="12.75">
      <c r="A468" s="418"/>
    </row>
    <row r="469" ht="12.75">
      <c r="A469" s="418"/>
    </row>
    <row r="470" ht="12.75">
      <c r="A470" s="418"/>
    </row>
    <row r="471" ht="12.75">
      <c r="A471" s="418"/>
    </row>
    <row r="472" ht="12.75">
      <c r="A472" s="418"/>
    </row>
    <row r="473" ht="12.75">
      <c r="A473" s="418"/>
    </row>
    <row r="474" ht="12.75">
      <c r="A474" s="418"/>
    </row>
    <row r="475" ht="12.75">
      <c r="A475" s="418"/>
    </row>
    <row r="476" ht="12.75">
      <c r="A476" s="418"/>
    </row>
    <row r="477" ht="12.75">
      <c r="A477" s="418"/>
    </row>
    <row r="478" ht="12.75">
      <c r="A478" s="418"/>
    </row>
    <row r="479" ht="12.75">
      <c r="A479" s="418"/>
    </row>
    <row r="480" ht="12.75">
      <c r="A480" s="418"/>
    </row>
    <row r="481" ht="12.75">
      <c r="A481" s="418"/>
    </row>
    <row r="482" ht="12.75">
      <c r="A482" s="418"/>
    </row>
    <row r="483" ht="12.75">
      <c r="A483" s="418"/>
    </row>
    <row r="484" ht="12.75">
      <c r="A484" s="418"/>
    </row>
    <row r="485" ht="12.75">
      <c r="A485" s="418"/>
    </row>
    <row r="486" ht="12.75">
      <c r="A486" s="418"/>
    </row>
    <row r="487" ht="12.75">
      <c r="A487" s="418"/>
    </row>
    <row r="488" ht="12.75">
      <c r="A488" s="418"/>
    </row>
    <row r="489" ht="12.75">
      <c r="A489" s="418"/>
    </row>
    <row r="490" ht="12.75">
      <c r="A490" s="418"/>
    </row>
    <row r="491" ht="12.75">
      <c r="A491" s="418"/>
    </row>
    <row r="492" ht="12.75">
      <c r="A492" s="418"/>
    </row>
    <row r="493" ht="12.75">
      <c r="A493" s="418"/>
    </row>
    <row r="494" ht="12.75">
      <c r="A494" s="418"/>
    </row>
    <row r="495" ht="12.75">
      <c r="A495" s="418"/>
    </row>
    <row r="496" ht="12.75">
      <c r="A496" s="418"/>
    </row>
    <row r="497" ht="12.75">
      <c r="A497" s="418"/>
    </row>
    <row r="498" ht="12.75">
      <c r="A498" s="418"/>
    </row>
    <row r="499" ht="12.75">
      <c r="A499" s="418"/>
    </row>
    <row r="500" ht="12.75">
      <c r="A500" s="418"/>
    </row>
    <row r="501" ht="12.75">
      <c r="A501" s="418"/>
    </row>
    <row r="502" ht="12.75">
      <c r="A502" s="418"/>
    </row>
    <row r="503" ht="12.75">
      <c r="A503" s="418"/>
    </row>
    <row r="504" ht="12.75">
      <c r="A504" s="418"/>
    </row>
    <row r="505" ht="12.75">
      <c r="A505" s="418"/>
    </row>
    <row r="506" ht="12.75">
      <c r="A506" s="418"/>
    </row>
    <row r="507" ht="12.75">
      <c r="A507" s="418"/>
    </row>
    <row r="508" ht="12.75">
      <c r="A508" s="418"/>
    </row>
    <row r="509" ht="12.75">
      <c r="A509" s="418"/>
    </row>
    <row r="510" ht="12.75">
      <c r="A510" s="418"/>
    </row>
    <row r="511" ht="12.75">
      <c r="A511" s="418"/>
    </row>
    <row r="512" ht="12.75">
      <c r="A512" s="418"/>
    </row>
    <row r="513" ht="12.75">
      <c r="A513" s="418"/>
    </row>
    <row r="514" ht="12.75">
      <c r="A514" s="418"/>
    </row>
    <row r="515" ht="12.75">
      <c r="A515" s="418"/>
    </row>
    <row r="516" ht="12.75">
      <c r="A516" s="418"/>
    </row>
    <row r="517" ht="12.75">
      <c r="A517" s="418"/>
    </row>
    <row r="518" ht="12.75">
      <c r="A518" s="418"/>
    </row>
    <row r="519" ht="12.75">
      <c r="A519" s="418"/>
    </row>
    <row r="520" ht="12.75">
      <c r="A520" s="418"/>
    </row>
    <row r="521" ht="12.75">
      <c r="A521" s="418"/>
    </row>
    <row r="522" ht="12.75">
      <c r="A522" s="418"/>
    </row>
    <row r="523" ht="12.75">
      <c r="A523" s="418"/>
    </row>
    <row r="524" ht="12.75">
      <c r="A524" s="418"/>
    </row>
    <row r="525" ht="12.75">
      <c r="A525" s="418"/>
    </row>
    <row r="526" ht="12.75">
      <c r="A526" s="418"/>
    </row>
    <row r="527" ht="12.75">
      <c r="A527" s="418"/>
    </row>
    <row r="528" ht="12.75">
      <c r="A528" s="418"/>
    </row>
    <row r="529" ht="12.75">
      <c r="A529" s="418"/>
    </row>
    <row r="530" ht="12.75">
      <c r="A530" s="418"/>
    </row>
    <row r="531" ht="12.75">
      <c r="A531" s="418"/>
    </row>
    <row r="532" ht="12.75">
      <c r="A532" s="418"/>
    </row>
    <row r="533" ht="12.75">
      <c r="A533" s="418"/>
    </row>
    <row r="534" ht="12.75">
      <c r="A534" s="418"/>
    </row>
    <row r="535" ht="12.75">
      <c r="A535" s="418"/>
    </row>
    <row r="536" ht="12.75">
      <c r="A536" s="418"/>
    </row>
    <row r="537" ht="12.75">
      <c r="A537" s="418"/>
    </row>
    <row r="538" ht="12.75">
      <c r="A538" s="418"/>
    </row>
    <row r="539" ht="12.75">
      <c r="A539" s="418"/>
    </row>
    <row r="540" ht="12.75">
      <c r="A540" s="418"/>
    </row>
    <row r="541" ht="12.75">
      <c r="A541" s="418"/>
    </row>
    <row r="542" ht="12.75">
      <c r="A542" s="418"/>
    </row>
    <row r="543" ht="12.75">
      <c r="A543" s="418"/>
    </row>
    <row r="544" ht="12.75">
      <c r="A544" s="418"/>
    </row>
    <row r="545" ht="12.75">
      <c r="A545" s="418"/>
    </row>
    <row r="546" ht="12.75">
      <c r="A546" s="418"/>
    </row>
    <row r="547" ht="12.75">
      <c r="A547" s="418"/>
    </row>
    <row r="548" ht="12.75">
      <c r="A548" s="418"/>
    </row>
    <row r="549" ht="12.75">
      <c r="A549" s="418"/>
    </row>
    <row r="550" ht="12.75">
      <c r="A550" s="418"/>
    </row>
    <row r="551" ht="12.75">
      <c r="A551" s="418"/>
    </row>
    <row r="552" ht="12.75">
      <c r="A552" s="418"/>
    </row>
    <row r="553" ht="12.75">
      <c r="A553" s="418"/>
    </row>
    <row r="554" ht="12.75">
      <c r="A554" s="418"/>
    </row>
    <row r="555" ht="12.75">
      <c r="A555" s="418"/>
    </row>
    <row r="556" ht="12.75">
      <c r="A556" s="418"/>
    </row>
    <row r="557" ht="12.75">
      <c r="A557" s="418"/>
    </row>
    <row r="558" ht="12.75">
      <c r="A558" s="418"/>
    </row>
    <row r="559" ht="12.75">
      <c r="A559" s="418"/>
    </row>
    <row r="560" ht="12.75">
      <c r="A560" s="418"/>
    </row>
    <row r="561" ht="12.75">
      <c r="A561" s="418"/>
    </row>
    <row r="562" ht="12.75">
      <c r="A562" s="418"/>
    </row>
    <row r="563" ht="12.75">
      <c r="A563" s="418"/>
    </row>
    <row r="564" ht="12.75">
      <c r="A564" s="418"/>
    </row>
    <row r="565" ht="12.75">
      <c r="A565" s="418"/>
    </row>
    <row r="566" ht="12.75">
      <c r="A566" s="418"/>
    </row>
    <row r="567" ht="12.75">
      <c r="A567" s="418"/>
    </row>
    <row r="568" ht="12.75">
      <c r="A568" s="418"/>
    </row>
    <row r="569" ht="12.75">
      <c r="A569" s="418"/>
    </row>
    <row r="570" ht="12.75">
      <c r="A570" s="418"/>
    </row>
    <row r="571" ht="12.75">
      <c r="A571" s="418"/>
    </row>
    <row r="572" ht="12.75">
      <c r="A572" s="418"/>
    </row>
    <row r="573" ht="12.75">
      <c r="A573" s="418"/>
    </row>
    <row r="574" ht="12.75">
      <c r="A574" s="418"/>
    </row>
    <row r="575" ht="12.75">
      <c r="A575" s="418"/>
    </row>
    <row r="576" ht="12.75">
      <c r="A576" s="418"/>
    </row>
    <row r="577" ht="12.75">
      <c r="A577" s="418"/>
    </row>
    <row r="578" ht="12.75">
      <c r="A578" s="418"/>
    </row>
    <row r="579" ht="12.75">
      <c r="A579" s="418"/>
    </row>
    <row r="580" ht="12.75">
      <c r="A580" s="418"/>
    </row>
    <row r="581" ht="12.75">
      <c r="A581" s="418"/>
    </row>
    <row r="582" ht="12.75">
      <c r="A582" s="418"/>
    </row>
    <row r="583" ht="12.75">
      <c r="A583" s="418"/>
    </row>
    <row r="584" ht="12.75">
      <c r="A584" s="418"/>
    </row>
    <row r="585" ht="12.75">
      <c r="A585" s="418"/>
    </row>
    <row r="586" ht="12.75">
      <c r="A586" s="418"/>
    </row>
    <row r="587" ht="12.75">
      <c r="A587" s="418"/>
    </row>
    <row r="588" ht="12.75">
      <c r="A588" s="418"/>
    </row>
    <row r="589" ht="12.75">
      <c r="A589" s="418"/>
    </row>
    <row r="590" ht="12.75">
      <c r="A590" s="418"/>
    </row>
    <row r="591" ht="12.75">
      <c r="A591" s="418"/>
    </row>
    <row r="592" ht="12.75">
      <c r="A592" s="418"/>
    </row>
    <row r="593" ht="12.75">
      <c r="A593" s="418"/>
    </row>
    <row r="594" ht="12.75">
      <c r="A594" s="418"/>
    </row>
    <row r="595" ht="12.75">
      <c r="A595" s="418"/>
    </row>
    <row r="596" ht="12.75">
      <c r="A596" s="418"/>
    </row>
    <row r="597" ht="12.75">
      <c r="A597" s="418"/>
    </row>
    <row r="598" ht="12.75">
      <c r="A598" s="418"/>
    </row>
    <row r="599" ht="12.75">
      <c r="A599" s="418"/>
    </row>
    <row r="600" ht="12.75">
      <c r="A600" s="418"/>
    </row>
    <row r="601" ht="12.75">
      <c r="A601" s="418"/>
    </row>
    <row r="602" ht="12.75">
      <c r="A602" s="418"/>
    </row>
    <row r="603" ht="12.75">
      <c r="A603" s="418"/>
    </row>
    <row r="604" ht="12.75">
      <c r="A604" s="418"/>
    </row>
    <row r="605" ht="12.75">
      <c r="A605" s="418"/>
    </row>
    <row r="606" ht="12.75">
      <c r="A606" s="418"/>
    </row>
    <row r="607" ht="12.75">
      <c r="A607" s="418"/>
    </row>
    <row r="608" ht="12.75">
      <c r="A608" s="418"/>
    </row>
    <row r="609" ht="12.75">
      <c r="A609" s="418"/>
    </row>
    <row r="610" ht="12.75">
      <c r="A610" s="418"/>
    </row>
    <row r="611" ht="12.75">
      <c r="A611" s="418"/>
    </row>
    <row r="612" ht="12.75">
      <c r="A612" s="418"/>
    </row>
    <row r="613" ht="12.75">
      <c r="A613" s="418"/>
    </row>
    <row r="614" ht="12.75">
      <c r="A614" s="418"/>
    </row>
    <row r="615" ht="12.75">
      <c r="A615" s="418"/>
    </row>
    <row r="616" ht="12.75">
      <c r="A616" s="418"/>
    </row>
    <row r="617" ht="12.75">
      <c r="A617" s="418"/>
    </row>
    <row r="618" ht="12.75">
      <c r="A618" s="418"/>
    </row>
    <row r="619" ht="12.75">
      <c r="A619" s="418"/>
    </row>
    <row r="620" ht="12.75">
      <c r="A620" s="418"/>
    </row>
    <row r="621" ht="12.75">
      <c r="A621" s="418"/>
    </row>
    <row r="622" ht="12.75">
      <c r="A622" s="418"/>
    </row>
    <row r="623" ht="12.75">
      <c r="A623" s="418"/>
    </row>
    <row r="624" ht="12.75">
      <c r="A624" s="418"/>
    </row>
    <row r="625" ht="12.75">
      <c r="A625" s="418"/>
    </row>
    <row r="626" ht="12.75">
      <c r="A626" s="418"/>
    </row>
    <row r="627" ht="12.75">
      <c r="A627" s="418"/>
    </row>
    <row r="628" ht="12.75">
      <c r="A628" s="418"/>
    </row>
    <row r="629" ht="12.75">
      <c r="A629" s="418"/>
    </row>
    <row r="630" ht="12.75">
      <c r="A630" s="418"/>
    </row>
    <row r="631" ht="12.75">
      <c r="A631" s="418"/>
    </row>
    <row r="632" ht="12.75">
      <c r="A632" s="418"/>
    </row>
    <row r="633" ht="12.75">
      <c r="A633" s="418"/>
    </row>
    <row r="634" ht="12.75">
      <c r="A634" s="418"/>
    </row>
    <row r="635" ht="12.75">
      <c r="A635" s="418"/>
    </row>
    <row r="636" ht="12.75">
      <c r="A636" s="418"/>
    </row>
    <row r="637" ht="12.75">
      <c r="A637" s="418"/>
    </row>
    <row r="638" ht="12.75">
      <c r="A638" s="418"/>
    </row>
    <row r="639" ht="12.75">
      <c r="A639" s="418"/>
    </row>
    <row r="640" ht="12.75">
      <c r="A640" s="418"/>
    </row>
    <row r="641" ht="12.75">
      <c r="A641" s="418"/>
    </row>
    <row r="642" ht="12.75">
      <c r="A642" s="418"/>
    </row>
    <row r="643" ht="12.75">
      <c r="A643" s="418"/>
    </row>
    <row r="644" ht="12.75">
      <c r="A644" s="418"/>
    </row>
    <row r="645" ht="12.75">
      <c r="A645" s="418"/>
    </row>
    <row r="646" ht="12.75">
      <c r="A646" s="418"/>
    </row>
    <row r="647" ht="12.75">
      <c r="A647" s="418"/>
    </row>
    <row r="648" ht="12.75">
      <c r="A648" s="418"/>
    </row>
    <row r="649" ht="12.75">
      <c r="A649" s="418"/>
    </row>
    <row r="650" ht="12.75">
      <c r="A650" s="418"/>
    </row>
    <row r="651" ht="12.75">
      <c r="A651" s="418"/>
    </row>
    <row r="652" ht="12.75">
      <c r="A652" s="418"/>
    </row>
    <row r="653" ht="12.75">
      <c r="A653" s="418"/>
    </row>
    <row r="654" ht="12.75">
      <c r="A654" s="418"/>
    </row>
    <row r="655" ht="12.75">
      <c r="A655" s="418"/>
    </row>
    <row r="656" ht="12.75">
      <c r="A656" s="418"/>
    </row>
    <row r="657" ht="12.75">
      <c r="A657" s="418"/>
    </row>
    <row r="658" ht="12.75">
      <c r="A658" s="418"/>
    </row>
    <row r="659" ht="12.75">
      <c r="A659" s="418"/>
    </row>
    <row r="660" ht="12.75">
      <c r="A660" s="418"/>
    </row>
    <row r="661" ht="12.75">
      <c r="A661" s="418"/>
    </row>
    <row r="662" ht="12.75">
      <c r="A662" s="418"/>
    </row>
    <row r="663" ht="12.75">
      <c r="A663" s="418"/>
    </row>
    <row r="664" ht="12.75">
      <c r="A664" s="418"/>
    </row>
    <row r="665" ht="12.75">
      <c r="A665" s="418"/>
    </row>
    <row r="666" ht="12.75">
      <c r="A666" s="418"/>
    </row>
    <row r="667" ht="12.75">
      <c r="A667" s="418"/>
    </row>
    <row r="668" ht="12.75">
      <c r="A668" s="418"/>
    </row>
    <row r="669" ht="12.75">
      <c r="A669" s="418"/>
    </row>
    <row r="670" ht="12.75">
      <c r="A670" s="418"/>
    </row>
    <row r="671" ht="12.75">
      <c r="A671" s="418"/>
    </row>
    <row r="672" ht="12.75">
      <c r="A672" s="418"/>
    </row>
    <row r="673" ht="12.75">
      <c r="A673" s="418"/>
    </row>
    <row r="674" ht="12.75">
      <c r="A674" s="418"/>
    </row>
    <row r="675" ht="12.75">
      <c r="A675" s="418"/>
    </row>
    <row r="676" ht="12.75">
      <c r="A676" s="418"/>
    </row>
    <row r="677" ht="12.75">
      <c r="A677" s="418"/>
    </row>
    <row r="678" ht="12.75">
      <c r="A678" s="418"/>
    </row>
    <row r="679" ht="12.75">
      <c r="A679" s="418"/>
    </row>
    <row r="680" ht="12.75">
      <c r="A680" s="418"/>
    </row>
    <row r="681" ht="12.75">
      <c r="A681" s="418"/>
    </row>
    <row r="682" ht="12.75">
      <c r="A682" s="418"/>
    </row>
    <row r="683" ht="12.75">
      <c r="A683" s="418"/>
    </row>
    <row r="684" ht="12.75">
      <c r="A684" s="418"/>
    </row>
    <row r="685" ht="12.75">
      <c r="A685" s="418"/>
    </row>
    <row r="686" ht="12.75">
      <c r="A686" s="418"/>
    </row>
    <row r="687" ht="12.75">
      <c r="A687" s="418"/>
    </row>
    <row r="688" ht="12.75">
      <c r="A688" s="418"/>
    </row>
    <row r="689" ht="12.75">
      <c r="A689" s="418"/>
    </row>
    <row r="690" ht="12.75">
      <c r="A690" s="418"/>
    </row>
    <row r="691" ht="12.75">
      <c r="A691" s="418"/>
    </row>
    <row r="692" ht="12.75">
      <c r="A692" s="418"/>
    </row>
    <row r="693" ht="12.75">
      <c r="A693" s="418"/>
    </row>
    <row r="694" ht="12.75">
      <c r="A694" s="418"/>
    </row>
    <row r="695" ht="12.75">
      <c r="A695" s="418"/>
    </row>
    <row r="696" ht="12.75">
      <c r="A696" s="418"/>
    </row>
    <row r="697" ht="12.75">
      <c r="A697" s="418"/>
    </row>
    <row r="698" ht="12.75">
      <c r="A698" s="418"/>
    </row>
    <row r="699" ht="12.75">
      <c r="A699" s="418"/>
    </row>
    <row r="700" ht="12.75">
      <c r="A700" s="418"/>
    </row>
    <row r="701" ht="12.75">
      <c r="A701" s="418"/>
    </row>
    <row r="702" ht="12.75">
      <c r="A702" s="418"/>
    </row>
    <row r="703" ht="12.75">
      <c r="A703" s="418"/>
    </row>
    <row r="704" ht="12.75">
      <c r="A704" s="418"/>
    </row>
    <row r="705" ht="12.75">
      <c r="A705" s="418"/>
    </row>
    <row r="706" ht="12.75">
      <c r="A706" s="418"/>
    </row>
    <row r="707" ht="12.75">
      <c r="A707" s="418"/>
    </row>
    <row r="708" ht="12.75">
      <c r="A708" s="418"/>
    </row>
    <row r="709" ht="12.75">
      <c r="A709" s="418"/>
    </row>
    <row r="710" ht="12.75">
      <c r="A710" s="418"/>
    </row>
    <row r="711" ht="12.75">
      <c r="A711" s="418"/>
    </row>
    <row r="712" ht="12.75">
      <c r="A712" s="418"/>
    </row>
    <row r="713" ht="12.75">
      <c r="A713" s="418"/>
    </row>
    <row r="714" ht="12.75">
      <c r="A714" s="418"/>
    </row>
    <row r="715" ht="12.75">
      <c r="A715" s="418"/>
    </row>
    <row r="716" ht="12.75">
      <c r="A716" s="418"/>
    </row>
    <row r="717" ht="12.75">
      <c r="A717" s="418"/>
    </row>
    <row r="718" ht="12.75">
      <c r="A718" s="418"/>
    </row>
    <row r="719" ht="12.75">
      <c r="A719" s="418"/>
    </row>
    <row r="720" ht="12.75">
      <c r="A720" s="418"/>
    </row>
    <row r="721" ht="12.75">
      <c r="A721" s="418"/>
    </row>
    <row r="722" ht="12.75">
      <c r="A722" s="418"/>
    </row>
    <row r="723" ht="12.75">
      <c r="A723" s="418"/>
    </row>
    <row r="724" ht="12.75">
      <c r="A724" s="418"/>
    </row>
    <row r="725" ht="12.75">
      <c r="A725" s="418"/>
    </row>
    <row r="726" ht="12.75">
      <c r="A726" s="418"/>
    </row>
    <row r="727" ht="12.75">
      <c r="A727" s="418"/>
    </row>
    <row r="728" ht="12.75">
      <c r="A728" s="418"/>
    </row>
    <row r="729" ht="12.75">
      <c r="A729" s="418"/>
    </row>
    <row r="730" ht="12.75">
      <c r="A730" s="418"/>
    </row>
    <row r="731" ht="12.75">
      <c r="A731" s="418"/>
    </row>
    <row r="732" ht="12.75">
      <c r="A732" s="418"/>
    </row>
    <row r="733" ht="12.75">
      <c r="A733" s="418"/>
    </row>
    <row r="734" ht="12.75">
      <c r="A734" s="418"/>
    </row>
    <row r="735" ht="12.75">
      <c r="A735" s="418"/>
    </row>
    <row r="736" ht="12.75">
      <c r="A736" s="418"/>
    </row>
    <row r="737" ht="12.75">
      <c r="A737" s="418"/>
    </row>
    <row r="738" ht="12.75">
      <c r="A738" s="418"/>
    </row>
    <row r="739" ht="12.75">
      <c r="A739" s="418"/>
    </row>
    <row r="740" ht="12.75">
      <c r="A740" s="418"/>
    </row>
    <row r="741" ht="12.75">
      <c r="A741" s="418"/>
    </row>
    <row r="742" ht="12.75">
      <c r="A742" s="418"/>
    </row>
    <row r="743" ht="12.75">
      <c r="A743" s="418"/>
    </row>
    <row r="744" ht="12.75">
      <c r="A744" s="418"/>
    </row>
    <row r="745" ht="12.75">
      <c r="A745" s="418"/>
    </row>
    <row r="746" ht="12.75">
      <c r="A746" s="418"/>
    </row>
    <row r="747" ht="12.75">
      <c r="A747" s="418"/>
    </row>
    <row r="748" ht="12.75">
      <c r="A748" s="418"/>
    </row>
    <row r="749" ht="12.75">
      <c r="A749" s="418"/>
    </row>
    <row r="750" ht="12.75">
      <c r="A750" s="418"/>
    </row>
    <row r="751" ht="12.75">
      <c r="A751" s="418"/>
    </row>
    <row r="752" ht="12.75">
      <c r="A752" s="418"/>
    </row>
    <row r="753" ht="12.75">
      <c r="A753" s="418"/>
    </row>
    <row r="754" ht="12.75">
      <c r="A754" s="418"/>
    </row>
    <row r="755" ht="12.75">
      <c r="A755" s="418"/>
    </row>
    <row r="756" ht="12.75">
      <c r="A756" s="418"/>
    </row>
    <row r="757" ht="12.75">
      <c r="A757" s="418"/>
    </row>
    <row r="758" ht="12.75">
      <c r="A758" s="418"/>
    </row>
    <row r="759" ht="12.75">
      <c r="A759" s="418"/>
    </row>
    <row r="760" ht="12.75">
      <c r="A760" s="418"/>
    </row>
    <row r="761" ht="12.75">
      <c r="A761" s="418"/>
    </row>
    <row r="762" ht="12.75">
      <c r="A762" s="418"/>
    </row>
    <row r="763" ht="12.75">
      <c r="A763" s="418"/>
    </row>
    <row r="764" ht="12.75">
      <c r="A764" s="418"/>
    </row>
    <row r="765" ht="12.75">
      <c r="A765" s="418"/>
    </row>
    <row r="766" ht="12.75">
      <c r="A766" s="418"/>
    </row>
    <row r="767" ht="12.75">
      <c r="A767" s="418"/>
    </row>
    <row r="768" ht="12.75">
      <c r="A768" s="418"/>
    </row>
    <row r="769" ht="12.75">
      <c r="A769" s="418"/>
    </row>
    <row r="770" ht="12.75">
      <c r="A770" s="418"/>
    </row>
    <row r="771" ht="12.75">
      <c r="A771" s="418"/>
    </row>
    <row r="772" ht="12.75">
      <c r="A772" s="418"/>
    </row>
    <row r="773" ht="12.75">
      <c r="A773" s="418"/>
    </row>
    <row r="774" ht="12.75">
      <c r="A774" s="418"/>
    </row>
    <row r="775" ht="12.75">
      <c r="A775" s="418"/>
    </row>
    <row r="776" ht="12.75">
      <c r="A776" s="418"/>
    </row>
    <row r="777" ht="12.75">
      <c r="A777" s="418"/>
    </row>
    <row r="778" ht="12.75">
      <c r="A778" s="418"/>
    </row>
    <row r="779" ht="12.75">
      <c r="A779" s="418"/>
    </row>
    <row r="780" ht="12.75">
      <c r="A780" s="418"/>
    </row>
    <row r="781" ht="12.75">
      <c r="A781" s="418"/>
    </row>
    <row r="782" ht="12.75">
      <c r="A782" s="418"/>
    </row>
    <row r="783" ht="12.75">
      <c r="A783" s="418"/>
    </row>
    <row r="784" ht="12.75">
      <c r="A784" s="418"/>
    </row>
    <row r="785" ht="12.75">
      <c r="A785" s="418"/>
    </row>
    <row r="786" ht="12.75">
      <c r="A786" s="418"/>
    </row>
    <row r="787" ht="12.75">
      <c r="A787" s="418"/>
    </row>
    <row r="788" ht="12.75">
      <c r="A788" s="418"/>
    </row>
    <row r="789" ht="12.75">
      <c r="A789" s="418"/>
    </row>
    <row r="790" ht="12.75">
      <c r="A790" s="418"/>
    </row>
    <row r="791" ht="12.75">
      <c r="A791" s="418"/>
    </row>
    <row r="792" ht="12.75">
      <c r="A792" s="418"/>
    </row>
    <row r="793" ht="12.75">
      <c r="A793" s="418"/>
    </row>
    <row r="794" ht="12.75">
      <c r="A794" s="418"/>
    </row>
    <row r="795" ht="12.75">
      <c r="A795" s="418"/>
    </row>
    <row r="796" ht="12.75">
      <c r="A796" s="418"/>
    </row>
    <row r="797" ht="12.75">
      <c r="A797" s="418"/>
    </row>
    <row r="798" ht="12.75">
      <c r="A798" s="418"/>
    </row>
    <row r="799" ht="12.75">
      <c r="A799" s="418"/>
    </row>
    <row r="800" ht="12.75">
      <c r="A800" s="418"/>
    </row>
    <row r="801" ht="12.75">
      <c r="A801" s="418"/>
    </row>
    <row r="802" ht="12.75">
      <c r="A802" s="418"/>
    </row>
    <row r="803" ht="12.75">
      <c r="A803" s="418"/>
    </row>
    <row r="804" ht="12.75">
      <c r="A804" s="418"/>
    </row>
    <row r="805" ht="12.75">
      <c r="A805" s="418"/>
    </row>
    <row r="806" ht="12.75">
      <c r="A806" s="418"/>
    </row>
    <row r="807" ht="12.75">
      <c r="A807" s="418"/>
    </row>
    <row r="808" ht="12.75">
      <c r="A808" s="418"/>
    </row>
    <row r="809" ht="12.75">
      <c r="A809" s="418"/>
    </row>
    <row r="810" ht="12.75">
      <c r="A810" s="418"/>
    </row>
    <row r="811" ht="12.75">
      <c r="A811" s="418"/>
    </row>
    <row r="812" ht="12.75">
      <c r="A812" s="418"/>
    </row>
    <row r="813" ht="12.75">
      <c r="A813" s="418"/>
    </row>
    <row r="814" ht="12.75">
      <c r="A814" s="418"/>
    </row>
    <row r="815" ht="12.75">
      <c r="A815" s="418"/>
    </row>
    <row r="816" ht="12.75">
      <c r="A816" s="418"/>
    </row>
    <row r="817" ht="12.75">
      <c r="A817" s="418"/>
    </row>
    <row r="818" ht="12.75">
      <c r="A818" s="418"/>
    </row>
    <row r="819" ht="12.75">
      <c r="A819" s="418"/>
    </row>
    <row r="820" ht="12.75">
      <c r="A820" s="418"/>
    </row>
    <row r="821" ht="12.75">
      <c r="A821" s="418"/>
    </row>
    <row r="822" ht="12.75">
      <c r="A822" s="418"/>
    </row>
    <row r="823" ht="12.75">
      <c r="A823" s="418"/>
    </row>
    <row r="824" ht="12.75">
      <c r="A824" s="418"/>
    </row>
    <row r="825" ht="12.75">
      <c r="A825" s="418"/>
    </row>
    <row r="826" ht="12.75">
      <c r="A826" s="418"/>
    </row>
    <row r="827" ht="12.75">
      <c r="A827" s="418"/>
    </row>
    <row r="828" ht="12.75">
      <c r="A828" s="418"/>
    </row>
    <row r="829" ht="12.75">
      <c r="A829" s="418"/>
    </row>
    <row r="830" ht="12.75">
      <c r="A830" s="418"/>
    </row>
    <row r="831" ht="12.75">
      <c r="A831" s="418"/>
    </row>
    <row r="832" ht="12.75">
      <c r="A832" s="418"/>
    </row>
    <row r="833" ht="12.75">
      <c r="A833" s="418"/>
    </row>
    <row r="834" ht="12.75">
      <c r="A834" s="418"/>
    </row>
    <row r="835" ht="12.75">
      <c r="A835" s="418"/>
    </row>
    <row r="836" ht="12.75">
      <c r="A836" s="418"/>
    </row>
    <row r="837" ht="12.75">
      <c r="A837" s="418"/>
    </row>
    <row r="838" ht="12.75">
      <c r="A838" s="418"/>
    </row>
    <row r="839" ht="12.75">
      <c r="A839" s="418"/>
    </row>
    <row r="840" ht="12.75">
      <c r="A840" s="418"/>
    </row>
    <row r="841" ht="12.75">
      <c r="A841" s="418"/>
    </row>
    <row r="842" ht="12.75">
      <c r="A842" s="418"/>
    </row>
    <row r="843" ht="12.75">
      <c r="A843" s="418"/>
    </row>
    <row r="844" ht="12.75">
      <c r="A844" s="418"/>
    </row>
    <row r="845" ht="12.75">
      <c r="A845" s="418"/>
    </row>
    <row r="846" ht="12.75">
      <c r="A846" s="418"/>
    </row>
    <row r="847" ht="12.75">
      <c r="A847" s="418"/>
    </row>
    <row r="848" ht="12.75">
      <c r="A848" s="418"/>
    </row>
    <row r="849" ht="12.75">
      <c r="A849" s="418"/>
    </row>
    <row r="850" ht="12.75">
      <c r="A850" s="418"/>
    </row>
    <row r="851" ht="12.75">
      <c r="A851" s="418"/>
    </row>
    <row r="852" ht="12.75">
      <c r="A852" s="418"/>
    </row>
    <row r="853" ht="12.75">
      <c r="A853" s="418"/>
    </row>
    <row r="854" ht="12.75">
      <c r="A854" s="418"/>
    </row>
    <row r="855" ht="12.75">
      <c r="A855" s="418"/>
    </row>
    <row r="856" ht="12.75">
      <c r="A856" s="418"/>
    </row>
    <row r="857" ht="12.75">
      <c r="A857" s="418"/>
    </row>
    <row r="858" ht="12.75">
      <c r="A858" s="418"/>
    </row>
    <row r="859" ht="12.75">
      <c r="A859" s="418"/>
    </row>
    <row r="860" ht="12.75">
      <c r="A860" s="418"/>
    </row>
    <row r="861" ht="12.75">
      <c r="A861" s="418"/>
    </row>
    <row r="862" ht="12.75">
      <c r="A862" s="418"/>
    </row>
    <row r="863" ht="12.75">
      <c r="A863" s="418"/>
    </row>
    <row r="864" ht="12.75">
      <c r="A864" s="418"/>
    </row>
    <row r="865" ht="12.75">
      <c r="A865" s="418"/>
    </row>
    <row r="866" ht="12.75">
      <c r="A866" s="418"/>
    </row>
    <row r="867" ht="12.75">
      <c r="A867" s="418"/>
    </row>
    <row r="868" ht="12.75">
      <c r="A868" s="418"/>
    </row>
    <row r="869" ht="12.75">
      <c r="A869" s="418"/>
    </row>
    <row r="870" ht="12.75">
      <c r="A870" s="418"/>
    </row>
    <row r="871" ht="12.75">
      <c r="A871" s="418"/>
    </row>
    <row r="872" ht="12.75">
      <c r="A872" s="418"/>
    </row>
    <row r="873" ht="12.75">
      <c r="A873" s="418"/>
    </row>
    <row r="874" ht="12.75">
      <c r="A874" s="418"/>
    </row>
    <row r="875" ht="12.75">
      <c r="A875" s="418"/>
    </row>
    <row r="876" ht="12.75">
      <c r="A876" s="418"/>
    </row>
    <row r="877" ht="12.75">
      <c r="A877" s="418"/>
    </row>
    <row r="878" ht="12.75">
      <c r="A878" s="418"/>
    </row>
    <row r="879" ht="12.75">
      <c r="A879" s="418"/>
    </row>
    <row r="880" ht="12.75">
      <c r="A880" s="418"/>
    </row>
    <row r="881" ht="12.75">
      <c r="A881" s="418"/>
    </row>
    <row r="882" ht="12.75">
      <c r="A882" s="418"/>
    </row>
    <row r="883" ht="12.75">
      <c r="A883" s="418"/>
    </row>
    <row r="884" ht="12.75">
      <c r="A884" s="418"/>
    </row>
    <row r="885" ht="12.75">
      <c r="A885" s="418"/>
    </row>
    <row r="886" ht="12.75">
      <c r="A886" s="418"/>
    </row>
    <row r="887" ht="12.75">
      <c r="A887" s="418"/>
    </row>
    <row r="888" ht="12.75">
      <c r="A888" s="418"/>
    </row>
    <row r="889" ht="12.75">
      <c r="A889" s="418"/>
    </row>
    <row r="890" ht="12.75">
      <c r="A890" s="418"/>
    </row>
    <row r="891" ht="12.75">
      <c r="A891" s="418"/>
    </row>
    <row r="892" ht="12.75">
      <c r="A892" s="418"/>
    </row>
    <row r="893" ht="12.75">
      <c r="A893" s="418"/>
    </row>
    <row r="894" ht="12.75">
      <c r="A894" s="418"/>
    </row>
    <row r="895" ht="12.75">
      <c r="A895" s="418"/>
    </row>
    <row r="896" ht="12.75">
      <c r="A896" s="418"/>
    </row>
    <row r="897" ht="12.75">
      <c r="A897" s="418"/>
    </row>
    <row r="898" ht="12.75">
      <c r="A898" s="418"/>
    </row>
    <row r="899" ht="12.75">
      <c r="A899" s="418"/>
    </row>
    <row r="900" ht="12.75">
      <c r="A900" s="418"/>
    </row>
    <row r="901" ht="12.75">
      <c r="A901" s="418"/>
    </row>
    <row r="902" ht="12.75">
      <c r="A902" s="418"/>
    </row>
    <row r="903" ht="12.75">
      <c r="A903" s="418"/>
    </row>
    <row r="904" ht="12.75">
      <c r="A904" s="418"/>
    </row>
    <row r="905" ht="12.75">
      <c r="A905" s="418"/>
    </row>
    <row r="906" ht="12.75">
      <c r="A906" s="418"/>
    </row>
    <row r="907" ht="12.75">
      <c r="A907" s="418"/>
    </row>
    <row r="908" ht="12.75">
      <c r="A908" s="418"/>
    </row>
    <row r="909" ht="12.75">
      <c r="A909" s="418"/>
    </row>
    <row r="910" ht="12.75">
      <c r="A910" s="418"/>
    </row>
    <row r="911" ht="12.75">
      <c r="A911" s="418"/>
    </row>
    <row r="912" ht="12.75">
      <c r="A912" s="418"/>
    </row>
    <row r="913" ht="12.75">
      <c r="A913" s="418"/>
    </row>
    <row r="914" ht="12.75">
      <c r="A914" s="418"/>
    </row>
    <row r="915" ht="12.75">
      <c r="A915" s="418"/>
    </row>
    <row r="916" ht="12.75">
      <c r="A916" s="418"/>
    </row>
    <row r="917" ht="12.75">
      <c r="A917" s="418"/>
    </row>
    <row r="918" ht="12.75">
      <c r="A918" s="418"/>
    </row>
    <row r="919" ht="12.75">
      <c r="A919" s="418"/>
    </row>
    <row r="920" ht="12.75">
      <c r="A920" s="418"/>
    </row>
    <row r="921" ht="12.75">
      <c r="A921" s="418"/>
    </row>
    <row r="922" ht="12.75">
      <c r="A922" s="418"/>
    </row>
    <row r="923" ht="12.75">
      <c r="A923" s="418"/>
    </row>
    <row r="924" ht="12.75">
      <c r="A924" s="418"/>
    </row>
    <row r="925" ht="12.75">
      <c r="A925" s="418"/>
    </row>
    <row r="926" ht="12.75">
      <c r="A926" s="418"/>
    </row>
    <row r="927" ht="12.75">
      <c r="A927" s="418"/>
    </row>
    <row r="928" ht="12.75">
      <c r="A928" s="418"/>
    </row>
    <row r="929" ht="12.75">
      <c r="A929" s="418"/>
    </row>
    <row r="930" ht="12.75">
      <c r="A930" s="418"/>
    </row>
    <row r="931" ht="12.75">
      <c r="A931" s="418"/>
    </row>
    <row r="932" ht="12.75">
      <c r="A932" s="418"/>
    </row>
    <row r="933" ht="12.75">
      <c r="A933" s="418"/>
    </row>
    <row r="934" ht="12.75">
      <c r="A934" s="418"/>
    </row>
    <row r="935" ht="12.75">
      <c r="A935" s="418"/>
    </row>
    <row r="936" ht="12.75">
      <c r="A936" s="418"/>
    </row>
    <row r="937" ht="12.75">
      <c r="A937" s="418"/>
    </row>
    <row r="938" ht="12.75">
      <c r="A938" s="418"/>
    </row>
    <row r="939" ht="12.75">
      <c r="A939" s="418"/>
    </row>
    <row r="940" ht="12.75">
      <c r="A940" s="418"/>
    </row>
    <row r="941" ht="12.75">
      <c r="A941" s="418"/>
    </row>
    <row r="942" ht="12.75">
      <c r="A942" s="418"/>
    </row>
    <row r="943" ht="12.75">
      <c r="A943" s="418"/>
    </row>
    <row r="944" ht="12.75">
      <c r="A944" s="418"/>
    </row>
    <row r="945" ht="12.75">
      <c r="A945" s="418"/>
    </row>
    <row r="946" ht="12.75">
      <c r="A946" s="418"/>
    </row>
    <row r="947" ht="12.75">
      <c r="A947" s="418"/>
    </row>
    <row r="948" ht="12.75">
      <c r="A948" s="418"/>
    </row>
    <row r="949" ht="12.75">
      <c r="A949" s="418"/>
    </row>
    <row r="950" ht="12.75">
      <c r="A950" s="418"/>
    </row>
    <row r="951" ht="12.75">
      <c r="A951" s="418"/>
    </row>
    <row r="952" ht="12.75">
      <c r="A952" s="418"/>
    </row>
    <row r="953" ht="12.75">
      <c r="A953" s="418"/>
    </row>
    <row r="954" ht="12.75">
      <c r="A954" s="418"/>
    </row>
    <row r="955" ht="12.75">
      <c r="A955" s="418"/>
    </row>
    <row r="956" ht="12.75">
      <c r="A956" s="418"/>
    </row>
    <row r="957" ht="12.75">
      <c r="A957" s="418"/>
    </row>
    <row r="958" ht="12.75">
      <c r="A958" s="418"/>
    </row>
    <row r="959" ht="12.75">
      <c r="A959" s="418"/>
    </row>
    <row r="960" ht="12.75">
      <c r="A960" s="418"/>
    </row>
    <row r="961" ht="12.75">
      <c r="A961" s="418"/>
    </row>
    <row r="962" ht="12.75">
      <c r="A962" s="418"/>
    </row>
    <row r="963" ht="12.75">
      <c r="A963" s="418"/>
    </row>
    <row r="964" ht="12.75">
      <c r="A964" s="418"/>
    </row>
    <row r="965" ht="12.75">
      <c r="A965" s="418"/>
    </row>
    <row r="966" ht="12.75">
      <c r="A966" s="418"/>
    </row>
    <row r="967" ht="12.75">
      <c r="A967" s="418"/>
    </row>
    <row r="968" ht="12.75">
      <c r="A968" s="418"/>
    </row>
    <row r="969" ht="12.75">
      <c r="A969" s="418"/>
    </row>
    <row r="970" ht="12.75">
      <c r="A970" s="418"/>
    </row>
    <row r="971" ht="12.75">
      <c r="A971" s="418"/>
    </row>
    <row r="972" ht="12.75">
      <c r="A972" s="418"/>
    </row>
    <row r="973" ht="12.75">
      <c r="A973" s="418"/>
    </row>
    <row r="974" ht="12.75">
      <c r="A974" s="418"/>
    </row>
    <row r="975" ht="12.75">
      <c r="A975" s="418"/>
    </row>
    <row r="976" ht="12.75">
      <c r="A976" s="418"/>
    </row>
    <row r="977" ht="12.75">
      <c r="A977" s="418"/>
    </row>
    <row r="978" ht="12.75">
      <c r="A978" s="418"/>
    </row>
    <row r="979" ht="12.75">
      <c r="A979" s="418"/>
    </row>
    <row r="980" ht="12.75">
      <c r="A980" s="418"/>
    </row>
    <row r="981" ht="12.75">
      <c r="A981" s="418"/>
    </row>
    <row r="982" ht="12.75">
      <c r="A982" s="418"/>
    </row>
    <row r="983" ht="12.75">
      <c r="A983" s="418"/>
    </row>
    <row r="984" ht="12.75">
      <c r="A984" s="418"/>
    </row>
    <row r="985" ht="12.75">
      <c r="A985" s="418"/>
    </row>
    <row r="986" ht="12.75">
      <c r="A986" s="418"/>
    </row>
    <row r="987" ht="12.75">
      <c r="A987" s="418"/>
    </row>
    <row r="988" ht="12.75">
      <c r="A988" s="418"/>
    </row>
    <row r="989" ht="12.75">
      <c r="A989" s="418"/>
    </row>
    <row r="990" ht="12.75">
      <c r="A990" s="418"/>
    </row>
    <row r="991" ht="12.75">
      <c r="A991" s="418"/>
    </row>
    <row r="992" ht="12.75">
      <c r="A992" s="418"/>
    </row>
    <row r="993" ht="12.75">
      <c r="A993" s="418"/>
    </row>
    <row r="994" ht="12.75">
      <c r="A994" s="418"/>
    </row>
    <row r="995" ht="12.75">
      <c r="A995" s="418"/>
    </row>
    <row r="996" ht="12.75">
      <c r="A996" s="418"/>
    </row>
    <row r="997" ht="12.75">
      <c r="A997" s="418"/>
    </row>
    <row r="998" ht="12.75">
      <c r="A998" s="418"/>
    </row>
    <row r="999" ht="12.75">
      <c r="A999" s="418"/>
    </row>
    <row r="1000" ht="12.75">
      <c r="A1000" s="418"/>
    </row>
    <row r="1001" ht="12.75">
      <c r="A1001" s="418"/>
    </row>
    <row r="1002" ht="12.75">
      <c r="A1002" s="418"/>
    </row>
    <row r="1003" ht="12.75">
      <c r="A1003" s="418"/>
    </row>
    <row r="1004" ht="12.75">
      <c r="A1004" s="418"/>
    </row>
    <row r="1005" ht="12.75">
      <c r="A1005" s="418"/>
    </row>
    <row r="1006" ht="12.75">
      <c r="A1006" s="418"/>
    </row>
    <row r="1007" ht="12.75">
      <c r="A1007" s="418"/>
    </row>
    <row r="1008" ht="12.75">
      <c r="A1008" s="418"/>
    </row>
    <row r="1009" ht="12.75">
      <c r="A1009" s="418"/>
    </row>
    <row r="1010" ht="12.75">
      <c r="A1010" s="418"/>
    </row>
    <row r="1011" ht="12.75">
      <c r="A1011" s="418"/>
    </row>
    <row r="1012" ht="12.75">
      <c r="A1012" s="418"/>
    </row>
    <row r="1013" ht="12.75">
      <c r="A1013" s="418"/>
    </row>
    <row r="1014" ht="12.75">
      <c r="A1014" s="418"/>
    </row>
    <row r="1015" ht="12.75">
      <c r="A1015" s="418"/>
    </row>
    <row r="1016" ht="12.75">
      <c r="A1016" s="418"/>
    </row>
    <row r="1017" ht="12.75">
      <c r="A1017" s="418"/>
    </row>
    <row r="1018" ht="12.75">
      <c r="A1018" s="418"/>
    </row>
    <row r="1019" ht="12.75">
      <c r="A1019" s="418"/>
    </row>
    <row r="1020" ht="12.75">
      <c r="A1020" s="418"/>
    </row>
    <row r="1021" ht="12.75">
      <c r="A1021" s="418"/>
    </row>
    <row r="1022" ht="12.75">
      <c r="A1022" s="418"/>
    </row>
    <row r="1023" ht="12.75">
      <c r="A1023" s="418"/>
    </row>
    <row r="1024" ht="12.75">
      <c r="A1024" s="418"/>
    </row>
    <row r="1025" ht="12.75">
      <c r="A1025" s="418"/>
    </row>
    <row r="1026" ht="12.75">
      <c r="A1026" s="418"/>
    </row>
    <row r="1027" ht="12.75">
      <c r="A1027" s="418"/>
    </row>
    <row r="1028" ht="12.75">
      <c r="A1028" s="418"/>
    </row>
    <row r="1029" ht="12.75">
      <c r="A1029" s="418"/>
    </row>
    <row r="1030" ht="12.75">
      <c r="A1030" s="418"/>
    </row>
    <row r="1031" ht="12.75">
      <c r="A1031" s="418"/>
    </row>
    <row r="1032" ht="12.75">
      <c r="A1032" s="418"/>
    </row>
    <row r="1033" ht="12.75">
      <c r="A1033" s="418"/>
    </row>
    <row r="1034" ht="12.75">
      <c r="A1034" s="418"/>
    </row>
    <row r="1035" ht="12.75">
      <c r="A1035" s="418"/>
    </row>
    <row r="1036" ht="12.75">
      <c r="A1036" s="418"/>
    </row>
    <row r="1037" ht="12.75">
      <c r="A1037" s="418"/>
    </row>
    <row r="1038" ht="12.75">
      <c r="A1038" s="418"/>
    </row>
    <row r="1039" ht="12.75">
      <c r="A1039" s="418"/>
    </row>
    <row r="1040" ht="12.75">
      <c r="A1040" s="418"/>
    </row>
    <row r="1041" ht="12.75">
      <c r="A1041" s="418"/>
    </row>
    <row r="1042" ht="12.75">
      <c r="A1042" s="418"/>
    </row>
    <row r="1043" ht="12.75">
      <c r="A1043" s="418"/>
    </row>
    <row r="1044" ht="12.75">
      <c r="A1044" s="418"/>
    </row>
    <row r="1045" ht="12.75">
      <c r="A1045" s="418"/>
    </row>
    <row r="1046" ht="12.75">
      <c r="A1046" s="418"/>
    </row>
    <row r="1047" ht="12.75">
      <c r="A1047" s="418"/>
    </row>
    <row r="1048" ht="12.75">
      <c r="A1048" s="418"/>
    </row>
    <row r="1049" ht="12.75">
      <c r="A1049" s="418"/>
    </row>
    <row r="1050" ht="12.75">
      <c r="A1050" s="418"/>
    </row>
    <row r="1051" ht="12.75">
      <c r="A1051" s="418"/>
    </row>
    <row r="1052" ht="12.75">
      <c r="A1052" s="418"/>
    </row>
    <row r="1053" ht="12.75">
      <c r="A1053" s="418"/>
    </row>
    <row r="1054" ht="12.75">
      <c r="A1054" s="418"/>
    </row>
    <row r="1055" ht="12.75">
      <c r="A1055" s="418"/>
    </row>
    <row r="1056" ht="12.75">
      <c r="A1056" s="418"/>
    </row>
    <row r="1057" ht="12.75">
      <c r="A1057" s="418"/>
    </row>
    <row r="1058" ht="12.75">
      <c r="A1058" s="418"/>
    </row>
    <row r="1059" ht="12.75">
      <c r="A1059" s="418"/>
    </row>
    <row r="1060" ht="12.75">
      <c r="A1060" s="418"/>
    </row>
    <row r="1061" ht="12.75">
      <c r="A1061" s="418"/>
    </row>
    <row r="1062" ht="12.75">
      <c r="A1062" s="418"/>
    </row>
    <row r="1063" ht="12.75">
      <c r="A1063" s="418"/>
    </row>
    <row r="1064" ht="12.75">
      <c r="A1064" s="418"/>
    </row>
    <row r="1065" ht="12.75">
      <c r="A1065" s="418"/>
    </row>
    <row r="1066" ht="12.75">
      <c r="A1066" s="418"/>
    </row>
    <row r="1067" ht="12.75">
      <c r="A1067" s="418"/>
    </row>
    <row r="1068" ht="12.75">
      <c r="A1068" s="418"/>
    </row>
    <row r="1069" ht="12.75">
      <c r="A1069" s="418"/>
    </row>
    <row r="1070" ht="12.75">
      <c r="A1070" s="418"/>
    </row>
    <row r="1071" ht="12.75">
      <c r="A1071" s="418"/>
    </row>
    <row r="1072" ht="12.75">
      <c r="A1072" s="418"/>
    </row>
    <row r="1073" ht="12.75">
      <c r="A1073" s="418"/>
    </row>
    <row r="1074" ht="12.75">
      <c r="A1074" s="418"/>
    </row>
    <row r="1075" ht="12.75">
      <c r="A1075" s="418"/>
    </row>
    <row r="1076" ht="12.75">
      <c r="A1076" s="418"/>
    </row>
    <row r="1077" ht="12.75">
      <c r="A1077" s="418"/>
    </row>
    <row r="1078" ht="12.75">
      <c r="A1078" s="418"/>
    </row>
    <row r="1079" ht="12.75">
      <c r="A1079" s="418"/>
    </row>
    <row r="1080" ht="12.75">
      <c r="A1080" s="418"/>
    </row>
    <row r="1081" ht="12.75">
      <c r="A1081" s="418"/>
    </row>
    <row r="1082" ht="12.75">
      <c r="A1082" s="418"/>
    </row>
    <row r="1083" ht="12.75">
      <c r="A1083" s="418"/>
    </row>
    <row r="1084" ht="12.75">
      <c r="A1084" s="418"/>
    </row>
    <row r="1085" ht="12.75">
      <c r="A1085" s="418"/>
    </row>
    <row r="1086" ht="12.75">
      <c r="A1086" s="418"/>
    </row>
    <row r="1087" ht="12.75">
      <c r="A1087" s="418"/>
    </row>
    <row r="1088" ht="12.75">
      <c r="A1088" s="418"/>
    </row>
    <row r="1089" ht="12.75">
      <c r="A1089" s="418"/>
    </row>
    <row r="1090" ht="12.75">
      <c r="A1090" s="418"/>
    </row>
    <row r="1091" ht="12.75">
      <c r="A1091" s="418"/>
    </row>
    <row r="1092" ht="12.75">
      <c r="A1092" s="418"/>
    </row>
    <row r="1093" ht="12.75">
      <c r="A1093" s="418"/>
    </row>
    <row r="1094" ht="12.75">
      <c r="A1094" s="418"/>
    </row>
    <row r="1095" ht="12.75">
      <c r="A1095" s="418"/>
    </row>
    <row r="1096" ht="12.75">
      <c r="A1096" s="418"/>
    </row>
    <row r="1097" ht="12.75">
      <c r="A1097" s="418"/>
    </row>
    <row r="1098" ht="12.75">
      <c r="A1098" s="418"/>
    </row>
    <row r="1099" ht="12.75">
      <c r="A1099" s="418"/>
    </row>
    <row r="1100" ht="12.75">
      <c r="A1100" s="418"/>
    </row>
    <row r="1101" ht="12.75">
      <c r="A1101" s="418"/>
    </row>
    <row r="1102" ht="12.75">
      <c r="A1102" s="418"/>
    </row>
    <row r="1103" ht="12.75">
      <c r="A1103" s="418"/>
    </row>
    <row r="1104" ht="12.75">
      <c r="A1104" s="418"/>
    </row>
    <row r="1105" ht="12.75">
      <c r="A1105" s="418"/>
    </row>
    <row r="1106" ht="12.75">
      <c r="A1106" s="418"/>
    </row>
    <row r="1107" ht="12.75">
      <c r="A1107" s="418"/>
    </row>
    <row r="1108" ht="12.75">
      <c r="A1108" s="418"/>
    </row>
    <row r="1109" ht="12.75">
      <c r="A1109" s="418"/>
    </row>
    <row r="1110" ht="12.75">
      <c r="A1110" s="418"/>
    </row>
    <row r="1111" ht="12.75">
      <c r="A1111" s="418"/>
    </row>
    <row r="1112" ht="12.75">
      <c r="A1112" s="418"/>
    </row>
    <row r="1113" ht="12.75">
      <c r="A1113" s="418"/>
    </row>
    <row r="1114" ht="12.75">
      <c r="A1114" s="418"/>
    </row>
    <row r="1115" ht="12.75">
      <c r="A1115" s="418"/>
    </row>
    <row r="1116" ht="12.75">
      <c r="A1116" s="418"/>
    </row>
    <row r="1117" ht="12.75">
      <c r="A1117" s="418"/>
    </row>
    <row r="1118" ht="12.75">
      <c r="A1118" s="418"/>
    </row>
    <row r="1119" ht="12.75">
      <c r="A1119" s="418"/>
    </row>
    <row r="1120" ht="12.75">
      <c r="A1120" s="418"/>
    </row>
    <row r="1121" ht="12.75">
      <c r="A1121" s="418"/>
    </row>
    <row r="1122" ht="12.75">
      <c r="A1122" s="418"/>
    </row>
    <row r="1123" ht="12.75">
      <c r="A1123" s="418"/>
    </row>
    <row r="1124" ht="12.75">
      <c r="A1124" s="418"/>
    </row>
    <row r="1125" ht="12.75">
      <c r="A1125" s="418"/>
    </row>
    <row r="1126" ht="12.75">
      <c r="A1126" s="418"/>
    </row>
    <row r="1127" ht="12.75">
      <c r="A1127" s="418"/>
    </row>
    <row r="1128" ht="12.75">
      <c r="A1128" s="418"/>
    </row>
    <row r="1129" ht="12.75">
      <c r="A1129" s="418"/>
    </row>
    <row r="1130" ht="12.75">
      <c r="A1130" s="418"/>
    </row>
    <row r="1131" ht="12.75">
      <c r="A1131" s="418"/>
    </row>
    <row r="1132" ht="12.75">
      <c r="A1132" s="418"/>
    </row>
    <row r="1133" ht="12.75">
      <c r="A1133" s="418"/>
    </row>
    <row r="1134" ht="12.75">
      <c r="A1134" s="418"/>
    </row>
    <row r="1135" ht="12.75">
      <c r="A1135" s="418"/>
    </row>
    <row r="1136" ht="12.75">
      <c r="A1136" s="418"/>
    </row>
    <row r="1137" ht="12.75">
      <c r="A1137" s="418"/>
    </row>
    <row r="1138" ht="12.75">
      <c r="A1138" s="418"/>
    </row>
    <row r="1139" ht="12.75">
      <c r="A1139" s="418"/>
    </row>
    <row r="1140" ht="12.75">
      <c r="A1140" s="418"/>
    </row>
    <row r="1141" ht="12.75">
      <c r="A1141" s="418"/>
    </row>
    <row r="1142" ht="12.75">
      <c r="A1142" s="418"/>
    </row>
    <row r="1143" ht="12.75">
      <c r="A1143" s="418"/>
    </row>
    <row r="1144" ht="12.75">
      <c r="A1144" s="418"/>
    </row>
    <row r="1145" ht="12.75">
      <c r="A1145" s="418"/>
    </row>
    <row r="1146" ht="12.75">
      <c r="A1146" s="418"/>
    </row>
    <row r="1147" ht="12.75">
      <c r="A1147" s="418"/>
    </row>
    <row r="1148" ht="12.75">
      <c r="A1148" s="418"/>
    </row>
    <row r="1149" ht="12.75">
      <c r="A1149" s="418"/>
    </row>
    <row r="1150" ht="12.75">
      <c r="A1150" s="418"/>
    </row>
    <row r="1151" ht="12.75">
      <c r="A1151" s="418"/>
    </row>
    <row r="1152" ht="12.75">
      <c r="A1152" s="418"/>
    </row>
    <row r="1153" ht="12.75">
      <c r="A1153" s="418"/>
    </row>
    <row r="1154" ht="12.75">
      <c r="A1154" s="418"/>
    </row>
    <row r="1155" ht="12.75">
      <c r="A1155" s="418"/>
    </row>
    <row r="1156" ht="12.75">
      <c r="A1156" s="418"/>
    </row>
    <row r="1157" ht="12.75">
      <c r="A1157" s="418"/>
    </row>
    <row r="1158" ht="12.75">
      <c r="A1158" s="418"/>
    </row>
    <row r="1159" ht="12.75">
      <c r="A1159" s="418"/>
    </row>
    <row r="1160" ht="12.75">
      <c r="A1160" s="418"/>
    </row>
    <row r="1161" ht="12.75">
      <c r="A1161" s="418"/>
    </row>
    <row r="1162" ht="12.75">
      <c r="A1162" s="418"/>
    </row>
    <row r="1163" ht="12.75">
      <c r="A1163" s="418"/>
    </row>
    <row r="1164" ht="12.75">
      <c r="A1164" s="418"/>
    </row>
    <row r="1165" ht="12.75">
      <c r="A1165" s="418"/>
    </row>
    <row r="1166" ht="12.75">
      <c r="A1166" s="418"/>
    </row>
    <row r="1167" ht="12.75">
      <c r="A1167" s="418"/>
    </row>
    <row r="1168" ht="12.75">
      <c r="A1168" s="418"/>
    </row>
    <row r="1169" ht="12.75">
      <c r="A1169" s="418"/>
    </row>
    <row r="1170" ht="12.75">
      <c r="A1170" s="418"/>
    </row>
    <row r="1171" ht="12.75">
      <c r="A1171" s="418"/>
    </row>
    <row r="1172" ht="12.75">
      <c r="A1172" s="418"/>
    </row>
    <row r="1173" ht="12.75">
      <c r="A1173" s="418"/>
    </row>
    <row r="1174" ht="12.75">
      <c r="A1174" s="418"/>
    </row>
    <row r="1175" ht="12.75">
      <c r="A1175" s="418"/>
    </row>
    <row r="1176" ht="12.75">
      <c r="A1176" s="418"/>
    </row>
    <row r="1177" ht="12.75">
      <c r="A1177" s="418"/>
    </row>
    <row r="1178" ht="12.75">
      <c r="A1178" s="418"/>
    </row>
    <row r="1179" ht="12.75">
      <c r="A1179" s="418"/>
    </row>
    <row r="1180" ht="12.75">
      <c r="A1180" s="418"/>
    </row>
    <row r="1181" ht="12.75">
      <c r="A1181" s="418"/>
    </row>
    <row r="1182" ht="12.75">
      <c r="A1182" s="418"/>
    </row>
    <row r="1183" ht="12.75">
      <c r="A1183" s="418"/>
    </row>
    <row r="1184" ht="12.75">
      <c r="A1184" s="418"/>
    </row>
    <row r="1185" ht="12.75">
      <c r="A1185" s="418"/>
    </row>
    <row r="1186" ht="12.75">
      <c r="A1186" s="418"/>
    </row>
    <row r="1187" ht="12.75">
      <c r="A1187" s="418"/>
    </row>
    <row r="1188" ht="12.75">
      <c r="A1188" s="418"/>
    </row>
    <row r="1189" ht="12.75">
      <c r="A1189" s="418"/>
    </row>
    <row r="1190" ht="12.75">
      <c r="A1190" s="418"/>
    </row>
    <row r="1191" ht="12.75">
      <c r="A1191" s="418"/>
    </row>
    <row r="1192" ht="12.75">
      <c r="A1192" s="418"/>
    </row>
    <row r="1193" ht="12.75">
      <c r="A1193" s="418"/>
    </row>
    <row r="1194" ht="12.75">
      <c r="A1194" s="418"/>
    </row>
    <row r="1195" ht="12.75">
      <c r="A1195" s="418"/>
    </row>
    <row r="1196" ht="12.75">
      <c r="A1196" s="418"/>
    </row>
    <row r="1197" ht="12.75">
      <c r="A1197" s="418"/>
    </row>
    <row r="1198" ht="12.75">
      <c r="A1198" s="418"/>
    </row>
    <row r="1199" ht="12.75">
      <c r="A1199" s="418"/>
    </row>
    <row r="1200" ht="12.75">
      <c r="A1200" s="418"/>
    </row>
    <row r="1201" ht="12.75">
      <c r="A1201" s="418"/>
    </row>
    <row r="1202" ht="12.75">
      <c r="A1202" s="418"/>
    </row>
    <row r="1203" ht="12.75">
      <c r="A1203" s="418"/>
    </row>
    <row r="1204" ht="12.75">
      <c r="A1204" s="418"/>
    </row>
    <row r="1205" ht="12.75">
      <c r="A1205" s="418"/>
    </row>
    <row r="1206" ht="12.75">
      <c r="A1206" s="418"/>
    </row>
    <row r="1207" ht="12.75">
      <c r="A1207" s="418"/>
    </row>
    <row r="1208" ht="12.75">
      <c r="A1208" s="418"/>
    </row>
    <row r="1209" ht="12.75">
      <c r="A1209" s="418"/>
    </row>
    <row r="1210" ht="12.75">
      <c r="A1210" s="418"/>
    </row>
    <row r="1211" ht="12.75">
      <c r="A1211" s="418"/>
    </row>
    <row r="1212" ht="12.75">
      <c r="A1212" s="418"/>
    </row>
    <row r="1213" ht="12.75">
      <c r="A1213" s="418"/>
    </row>
    <row r="1214" ht="12.75">
      <c r="A1214" s="418"/>
    </row>
    <row r="1215" ht="12.75">
      <c r="A1215" s="418"/>
    </row>
    <row r="1216" ht="12.75">
      <c r="A1216" s="418"/>
    </row>
    <row r="1217" ht="12.75">
      <c r="A1217" s="418"/>
    </row>
    <row r="1218" ht="12.75">
      <c r="A1218" s="418"/>
    </row>
    <row r="1219" ht="12.75">
      <c r="A1219" s="418"/>
    </row>
    <row r="1220" ht="12.75">
      <c r="A1220" s="418"/>
    </row>
    <row r="1221" ht="12.75">
      <c r="A1221" s="418"/>
    </row>
    <row r="1222" ht="12.75">
      <c r="A1222" s="418"/>
    </row>
    <row r="1223" ht="12.75">
      <c r="A1223" s="418"/>
    </row>
    <row r="1224" ht="12.75">
      <c r="A1224" s="418"/>
    </row>
    <row r="1225" ht="12.75">
      <c r="A1225" s="418"/>
    </row>
    <row r="1226" ht="12.75">
      <c r="A1226" s="418"/>
    </row>
    <row r="1227" ht="12.75">
      <c r="A1227" s="418"/>
    </row>
    <row r="1228" ht="12.75">
      <c r="A1228" s="418"/>
    </row>
    <row r="1229" ht="12.75">
      <c r="A1229" s="418"/>
    </row>
    <row r="1230" ht="12.75">
      <c r="A1230" s="418"/>
    </row>
    <row r="1231" ht="12.75">
      <c r="A1231" s="418"/>
    </row>
    <row r="1232" ht="12.75">
      <c r="A1232" s="418"/>
    </row>
    <row r="1233" ht="12.75">
      <c r="A1233" s="418"/>
    </row>
    <row r="1234" ht="12.75">
      <c r="A1234" s="418"/>
    </row>
    <row r="1235" ht="12.75">
      <c r="A1235" s="418"/>
    </row>
    <row r="1236" ht="12.75">
      <c r="A1236" s="418"/>
    </row>
    <row r="1237" ht="12.75">
      <c r="A1237" s="418"/>
    </row>
    <row r="1238" ht="12.75">
      <c r="A1238" s="418"/>
    </row>
    <row r="1239" ht="12.75">
      <c r="A1239" s="418"/>
    </row>
    <row r="1240" ht="12.75">
      <c r="A1240" s="418"/>
    </row>
    <row r="1241" ht="12.75">
      <c r="A1241" s="418"/>
    </row>
    <row r="1242" ht="12.75">
      <c r="A1242" s="418"/>
    </row>
    <row r="1243" ht="12.75">
      <c r="A1243" s="418"/>
    </row>
    <row r="1244" ht="12.75">
      <c r="A1244" s="418"/>
    </row>
    <row r="1245" ht="12.75">
      <c r="A1245" s="418"/>
    </row>
    <row r="1246" ht="12.75">
      <c r="A1246" s="418"/>
    </row>
    <row r="1247" ht="12.75">
      <c r="A1247" s="418"/>
    </row>
    <row r="1248" ht="12.75">
      <c r="A1248" s="418"/>
    </row>
    <row r="1249" ht="12.75">
      <c r="A1249" s="418"/>
    </row>
    <row r="1250" ht="12.75">
      <c r="A1250" s="418"/>
    </row>
    <row r="1251" ht="12.75">
      <c r="A1251" s="418"/>
    </row>
    <row r="1252" ht="12.75">
      <c r="A1252" s="418"/>
    </row>
    <row r="1253" ht="12.75">
      <c r="A1253" s="418"/>
    </row>
    <row r="1254" ht="12.75">
      <c r="A1254" s="418"/>
    </row>
    <row r="1255" ht="12.75">
      <c r="A1255" s="418"/>
    </row>
    <row r="1256" ht="12.75">
      <c r="A1256" s="418"/>
    </row>
    <row r="1257" ht="12.75">
      <c r="A1257" s="418"/>
    </row>
    <row r="1258" ht="12.75">
      <c r="A1258" s="418"/>
    </row>
    <row r="1259" ht="12.75">
      <c r="A1259" s="418"/>
    </row>
    <row r="1260" ht="12.75">
      <c r="A1260" s="418"/>
    </row>
    <row r="1261" ht="12.75">
      <c r="A1261" s="418"/>
    </row>
    <row r="1262" ht="12.75">
      <c r="A1262" s="418"/>
    </row>
    <row r="1263" ht="12.75">
      <c r="A1263" s="418"/>
    </row>
    <row r="1264" ht="12.75">
      <c r="A1264" s="418"/>
    </row>
    <row r="1265" ht="12.75">
      <c r="A1265" s="418"/>
    </row>
    <row r="1266" ht="12.75">
      <c r="A1266" s="418"/>
    </row>
    <row r="1267" ht="12.75">
      <c r="A1267" s="418"/>
    </row>
    <row r="1268" ht="12.75">
      <c r="A1268" s="418"/>
    </row>
    <row r="1269" ht="12.75">
      <c r="A1269" s="418"/>
    </row>
    <row r="1270" ht="12.75">
      <c r="A1270" s="418"/>
    </row>
    <row r="1271" ht="12.75">
      <c r="A1271" s="418"/>
    </row>
    <row r="1272" ht="12.75">
      <c r="A1272" s="418"/>
    </row>
    <row r="1273" ht="12.75">
      <c r="A1273" s="418"/>
    </row>
    <row r="1274" ht="12.75">
      <c r="A1274" s="418"/>
    </row>
    <row r="1275" ht="12.75">
      <c r="A1275" s="418"/>
    </row>
    <row r="1276" ht="12.75">
      <c r="A1276" s="418"/>
    </row>
    <row r="1277" ht="12.75">
      <c r="A1277" s="418"/>
    </row>
    <row r="1278" ht="12.75">
      <c r="A1278" s="418"/>
    </row>
    <row r="1279" ht="12.75">
      <c r="A1279" s="418"/>
    </row>
    <row r="1280" ht="12.75">
      <c r="A1280" s="418"/>
    </row>
    <row r="1281" ht="12.75">
      <c r="A1281" s="418"/>
    </row>
    <row r="1282" ht="12.75">
      <c r="A1282" s="418"/>
    </row>
    <row r="1283" ht="12.75">
      <c r="A1283" s="418"/>
    </row>
    <row r="1284" ht="12.75">
      <c r="A1284" s="418"/>
    </row>
    <row r="1285" ht="12.75">
      <c r="A1285" s="418"/>
    </row>
    <row r="1286" ht="12.75">
      <c r="A1286" s="418"/>
    </row>
    <row r="1287" ht="12.75">
      <c r="A1287" s="418"/>
    </row>
    <row r="1288" ht="12.75">
      <c r="A1288" s="418"/>
    </row>
    <row r="1289" ht="12.75">
      <c r="A1289" s="418"/>
    </row>
    <row r="1290" ht="12.75">
      <c r="A1290" s="418"/>
    </row>
    <row r="1291" ht="12.75">
      <c r="A1291" s="418"/>
    </row>
    <row r="1292" ht="12.75">
      <c r="A1292" s="418"/>
    </row>
    <row r="1293" ht="12.75">
      <c r="A1293" s="418"/>
    </row>
    <row r="1294" ht="12.75">
      <c r="A1294" s="418"/>
    </row>
    <row r="1295" ht="12.75">
      <c r="A1295" s="418"/>
    </row>
    <row r="1296" ht="12.75">
      <c r="A1296" s="418"/>
    </row>
    <row r="1297" ht="12.75">
      <c r="A1297" s="418"/>
    </row>
    <row r="1298" ht="12.75">
      <c r="A1298" s="418"/>
    </row>
    <row r="1299" ht="12.75">
      <c r="A1299" s="418"/>
    </row>
    <row r="1300" ht="12.75">
      <c r="A1300" s="418"/>
    </row>
    <row r="1301" ht="12.75">
      <c r="A1301" s="418"/>
    </row>
    <row r="1302" ht="12.75">
      <c r="A1302" s="418"/>
    </row>
    <row r="1303" ht="12.75">
      <c r="A1303" s="418"/>
    </row>
    <row r="1304" ht="12.75">
      <c r="A1304" s="418"/>
    </row>
    <row r="1305" ht="12.75">
      <c r="A1305" s="418"/>
    </row>
    <row r="1306" ht="12.75">
      <c r="A1306" s="418"/>
    </row>
    <row r="1307" ht="12.75">
      <c r="A1307" s="418"/>
    </row>
    <row r="1308" ht="12.75">
      <c r="A1308" s="418"/>
    </row>
    <row r="1309" ht="12.75">
      <c r="A1309" s="418"/>
    </row>
    <row r="1310" ht="12.75">
      <c r="A1310" s="418"/>
    </row>
    <row r="1311" ht="12.75">
      <c r="A1311" s="418"/>
    </row>
    <row r="1312" ht="12.75">
      <c r="A1312" s="418"/>
    </row>
    <row r="1313" ht="12.75">
      <c r="A1313" s="418"/>
    </row>
    <row r="1314" ht="12.75">
      <c r="A1314" s="418"/>
    </row>
    <row r="1315" ht="12.75">
      <c r="A1315" s="418"/>
    </row>
    <row r="1316" ht="12.75">
      <c r="A1316" s="418"/>
    </row>
    <row r="1317" ht="12.75">
      <c r="A1317" s="418"/>
    </row>
    <row r="1318" ht="12.75">
      <c r="A1318" s="418"/>
    </row>
    <row r="1319" ht="12.75">
      <c r="A1319" s="418"/>
    </row>
    <row r="1320" ht="12.75">
      <c r="A1320" s="418"/>
    </row>
    <row r="1321" ht="12.75">
      <c r="A1321" s="418"/>
    </row>
    <row r="1322" ht="12.75">
      <c r="A1322" s="418"/>
    </row>
    <row r="1323" ht="12.75">
      <c r="A1323" s="418"/>
    </row>
    <row r="1324" ht="12.75">
      <c r="A1324" s="418"/>
    </row>
    <row r="1325" ht="12.75">
      <c r="A1325" s="418"/>
    </row>
    <row r="1326" ht="12.75">
      <c r="A1326" s="418"/>
    </row>
    <row r="1327" ht="12.75">
      <c r="A1327" s="418"/>
    </row>
    <row r="1328" ht="12.75">
      <c r="A1328" s="418"/>
    </row>
    <row r="1329" ht="12.75">
      <c r="A1329" s="418"/>
    </row>
    <row r="1330" ht="12.75">
      <c r="A1330" s="418"/>
    </row>
    <row r="1331" ht="12.75">
      <c r="A1331" s="418"/>
    </row>
    <row r="1332" ht="12.75">
      <c r="A1332" s="418"/>
    </row>
    <row r="1333" ht="12.75">
      <c r="A1333" s="418"/>
    </row>
    <row r="1334" ht="12.75">
      <c r="A1334" s="418"/>
    </row>
    <row r="1335" ht="12.75">
      <c r="A1335" s="418"/>
    </row>
    <row r="1336" ht="12.75">
      <c r="A1336" s="418"/>
    </row>
    <row r="1337" ht="12.75">
      <c r="A1337" s="418"/>
    </row>
    <row r="1338" ht="12.75">
      <c r="A1338" s="418"/>
    </row>
    <row r="1339" ht="12.75">
      <c r="A1339" s="418"/>
    </row>
    <row r="1340" ht="12.75">
      <c r="A1340" s="418"/>
    </row>
    <row r="1341" ht="12.75">
      <c r="A1341" s="418"/>
    </row>
    <row r="1342" ht="12.75">
      <c r="A1342" s="418"/>
    </row>
    <row r="1343" ht="12.75">
      <c r="A1343" s="418"/>
    </row>
    <row r="1344" ht="12.75">
      <c r="A1344" s="418"/>
    </row>
    <row r="1345" ht="12.75">
      <c r="A1345" s="418"/>
    </row>
    <row r="1346" ht="12.75">
      <c r="A1346" s="418"/>
    </row>
    <row r="1347" ht="12.75">
      <c r="A1347" s="418"/>
    </row>
    <row r="1348" ht="12.75">
      <c r="A1348" s="418"/>
    </row>
    <row r="1349" ht="12.75">
      <c r="A1349" s="418"/>
    </row>
    <row r="1350" ht="12.75">
      <c r="A1350" s="418"/>
    </row>
    <row r="1351" ht="12.75">
      <c r="A1351" s="418"/>
    </row>
    <row r="1352" ht="12.75">
      <c r="A1352" s="418"/>
    </row>
    <row r="1353" ht="12.75">
      <c r="A1353" s="418"/>
    </row>
    <row r="1354" ht="12.75">
      <c r="A1354" s="418"/>
    </row>
    <row r="1355" ht="12.75">
      <c r="A1355" s="418"/>
    </row>
    <row r="1356" ht="12.75">
      <c r="A1356" s="418"/>
    </row>
    <row r="1357" ht="12.75">
      <c r="A1357" s="418"/>
    </row>
    <row r="1358" ht="12.75">
      <c r="A1358" s="418"/>
    </row>
    <row r="1359" ht="12.75">
      <c r="A1359" s="418"/>
    </row>
    <row r="1360" ht="12.75">
      <c r="A1360" s="418"/>
    </row>
    <row r="1361" ht="12.75">
      <c r="A1361" s="418"/>
    </row>
    <row r="1362" ht="12.75">
      <c r="A1362" s="418"/>
    </row>
    <row r="1363" ht="12.75">
      <c r="A1363" s="418"/>
    </row>
    <row r="1364" ht="12.75">
      <c r="A1364" s="418"/>
    </row>
    <row r="1365" ht="12.75">
      <c r="A1365" s="418"/>
    </row>
    <row r="1366" ht="12.75">
      <c r="A1366" s="418"/>
    </row>
    <row r="1367" ht="12.75">
      <c r="A1367" s="418"/>
    </row>
    <row r="1368" ht="12.75">
      <c r="A1368" s="418"/>
    </row>
    <row r="1369" ht="12.75">
      <c r="A1369" s="418"/>
    </row>
    <row r="1370" ht="12.75">
      <c r="A1370" s="418"/>
    </row>
    <row r="1371" ht="12.75">
      <c r="A1371" s="418"/>
    </row>
    <row r="1372" ht="12.75">
      <c r="A1372" s="418"/>
    </row>
    <row r="1373" ht="12.75">
      <c r="A1373" s="418"/>
    </row>
    <row r="1374" ht="12.75">
      <c r="A1374" s="418"/>
    </row>
    <row r="1375" ht="12.75">
      <c r="A1375" s="418"/>
    </row>
    <row r="1376" ht="12.75">
      <c r="A1376" s="418"/>
    </row>
    <row r="1377" ht="12.75">
      <c r="A1377" s="418"/>
    </row>
    <row r="1378" ht="12.75">
      <c r="A1378" s="418"/>
    </row>
    <row r="1379" ht="12.75">
      <c r="A1379" s="418"/>
    </row>
    <row r="1380" ht="12.75">
      <c r="A1380" s="418"/>
    </row>
    <row r="1381" ht="12.75">
      <c r="A1381" s="418"/>
    </row>
    <row r="1382" ht="12.75">
      <c r="A1382" s="418"/>
    </row>
    <row r="1383" ht="12.75">
      <c r="A1383" s="418"/>
    </row>
    <row r="1384" ht="12.75">
      <c r="A1384" s="418"/>
    </row>
    <row r="1385" ht="12.75">
      <c r="A1385" s="418"/>
    </row>
    <row r="1386" ht="12.75">
      <c r="A1386" s="418"/>
    </row>
    <row r="1387" ht="12.75">
      <c r="A1387" s="418"/>
    </row>
    <row r="1388" ht="12.75">
      <c r="A1388" s="418"/>
    </row>
    <row r="1389" ht="12.75">
      <c r="A1389" s="418"/>
    </row>
    <row r="1390" ht="12.75">
      <c r="A1390" s="418"/>
    </row>
    <row r="1391" ht="12.75">
      <c r="A1391" s="418"/>
    </row>
    <row r="1392" ht="12.75">
      <c r="A1392" s="418"/>
    </row>
    <row r="1393" ht="12.75">
      <c r="A1393" s="418"/>
    </row>
    <row r="1394" ht="12.75">
      <c r="A1394" s="418"/>
    </row>
    <row r="1395" ht="12.75">
      <c r="A1395" s="418"/>
    </row>
    <row r="1396" ht="12.75">
      <c r="A1396" s="418"/>
    </row>
    <row r="1397" ht="12.75">
      <c r="A1397" s="418"/>
    </row>
    <row r="1398" ht="12.75">
      <c r="A1398" s="418"/>
    </row>
    <row r="1399" ht="12.75">
      <c r="A1399" s="418"/>
    </row>
    <row r="1400" ht="12.75">
      <c r="A1400" s="418"/>
    </row>
    <row r="1401" ht="12.75">
      <c r="A1401" s="418"/>
    </row>
    <row r="1402" ht="12.75">
      <c r="A1402" s="418"/>
    </row>
    <row r="1403" ht="12.75">
      <c r="A1403" s="418"/>
    </row>
    <row r="1404" ht="12.75">
      <c r="A1404" s="418"/>
    </row>
    <row r="1405" ht="12.75">
      <c r="A1405" s="418"/>
    </row>
    <row r="1406" ht="12.75">
      <c r="A1406" s="418"/>
    </row>
    <row r="1407" ht="12.75">
      <c r="A1407" s="418"/>
    </row>
    <row r="1408" ht="12.75">
      <c r="A1408" s="418"/>
    </row>
    <row r="1409" ht="12.75">
      <c r="A1409" s="418"/>
    </row>
    <row r="1410" ht="12.75">
      <c r="A1410" s="418"/>
    </row>
    <row r="1411" ht="12.75">
      <c r="A1411" s="418"/>
    </row>
    <row r="1412" ht="12.75">
      <c r="A1412" s="418"/>
    </row>
    <row r="1413" ht="12.75">
      <c r="A1413" s="418"/>
    </row>
    <row r="1414" ht="12.75">
      <c r="A1414" s="418"/>
    </row>
    <row r="1415" ht="12.75">
      <c r="A1415" s="418"/>
    </row>
    <row r="1416" ht="12.75">
      <c r="A1416" s="418"/>
    </row>
    <row r="1417" ht="12.75">
      <c r="A1417" s="418"/>
    </row>
    <row r="1418" ht="12.75">
      <c r="A1418" s="418"/>
    </row>
    <row r="1419" ht="12.75">
      <c r="A1419" s="418"/>
    </row>
    <row r="1420" ht="12.75">
      <c r="A1420" s="418"/>
    </row>
    <row r="1421" ht="12.75">
      <c r="A1421" s="418"/>
    </row>
    <row r="1422" ht="12.75">
      <c r="A1422" s="418"/>
    </row>
    <row r="1423" ht="12.75">
      <c r="A1423" s="418"/>
    </row>
    <row r="1424" ht="12.75">
      <c r="A1424" s="418"/>
    </row>
    <row r="1425" ht="12.75">
      <c r="A1425" s="418"/>
    </row>
    <row r="1426" ht="12.75">
      <c r="A1426" s="418"/>
    </row>
    <row r="1427" ht="12.75">
      <c r="A1427" s="418"/>
    </row>
    <row r="1428" ht="12.75">
      <c r="A1428" s="418"/>
    </row>
    <row r="1429" ht="12.75">
      <c r="A1429" s="418"/>
    </row>
    <row r="1430" ht="12.75">
      <c r="A1430" s="418"/>
    </row>
    <row r="1431" ht="12.75">
      <c r="A1431" s="418"/>
    </row>
    <row r="1432" ht="12.75">
      <c r="A1432" s="418"/>
    </row>
    <row r="1433" ht="12.75">
      <c r="A1433" s="418"/>
    </row>
    <row r="1434" ht="12.75">
      <c r="A1434" s="418"/>
    </row>
    <row r="1435" ht="12.75">
      <c r="A1435" s="418"/>
    </row>
    <row r="1436" ht="12.75">
      <c r="A1436" s="418"/>
    </row>
    <row r="1437" ht="12.75">
      <c r="A1437" s="418"/>
    </row>
    <row r="1438" ht="12.75">
      <c r="A1438" s="418"/>
    </row>
    <row r="1439" ht="12.75">
      <c r="A1439" s="418"/>
    </row>
    <row r="1440" ht="12.75">
      <c r="A1440" s="418"/>
    </row>
    <row r="1441" ht="12.75">
      <c r="A1441" s="418"/>
    </row>
    <row r="1442" ht="12.75">
      <c r="A1442" s="418"/>
    </row>
    <row r="1443" ht="12.75">
      <c r="A1443" s="418"/>
    </row>
    <row r="1444" ht="12.75">
      <c r="A1444" s="418"/>
    </row>
    <row r="1445" ht="12.75">
      <c r="A1445" s="418"/>
    </row>
    <row r="1446" ht="12.75">
      <c r="A1446" s="418"/>
    </row>
    <row r="1447" ht="12.75">
      <c r="A1447" s="418"/>
    </row>
    <row r="1448" ht="12.75">
      <c r="A1448" s="418"/>
    </row>
    <row r="1449" ht="12.75">
      <c r="A1449" s="418"/>
    </row>
    <row r="1450" ht="12.75">
      <c r="A1450" s="418"/>
    </row>
    <row r="1451" ht="12.75">
      <c r="A1451" s="418"/>
    </row>
    <row r="1452" ht="12.75">
      <c r="A1452" s="418"/>
    </row>
    <row r="1453" ht="12.75">
      <c r="A1453" s="418"/>
    </row>
    <row r="1454" ht="12.75">
      <c r="A1454" s="418"/>
    </row>
    <row r="1455" ht="12.75">
      <c r="A1455" s="418"/>
    </row>
    <row r="1456" ht="12.75">
      <c r="A1456" s="418"/>
    </row>
    <row r="1457" ht="12.75">
      <c r="A1457" s="418"/>
    </row>
    <row r="1458" ht="12.75">
      <c r="A1458" s="418"/>
    </row>
    <row r="1459" ht="12.75">
      <c r="A1459" s="418"/>
    </row>
    <row r="1460" ht="12.75">
      <c r="A1460" s="418"/>
    </row>
    <row r="1461" ht="12.75">
      <c r="A1461" s="418"/>
    </row>
    <row r="1462" ht="12.75">
      <c r="A1462" s="418"/>
    </row>
    <row r="1463" ht="12.75">
      <c r="A1463" s="418"/>
    </row>
    <row r="1464" ht="12.75">
      <c r="A1464" s="418"/>
    </row>
    <row r="1465" ht="12.75">
      <c r="A1465" s="418"/>
    </row>
    <row r="1466" ht="12.75">
      <c r="A1466" s="418"/>
    </row>
    <row r="1467" ht="12.75">
      <c r="A1467" s="418"/>
    </row>
    <row r="1468" ht="12.75">
      <c r="A1468" s="418"/>
    </row>
    <row r="1469" ht="12.75">
      <c r="A1469" s="418"/>
    </row>
    <row r="1470" ht="12.75">
      <c r="A1470" s="418"/>
    </row>
    <row r="1471" ht="12.75">
      <c r="A1471" s="418"/>
    </row>
  </sheetData>
  <mergeCells count="151">
    <mergeCell ref="A64:A71"/>
    <mergeCell ref="B64:P64"/>
    <mergeCell ref="B65:P65"/>
    <mergeCell ref="B66:P66"/>
    <mergeCell ref="B67:P67"/>
    <mergeCell ref="A330:A348"/>
    <mergeCell ref="B330:P330"/>
    <mergeCell ref="B331:P331"/>
    <mergeCell ref="B332:P332"/>
    <mergeCell ref="B333:P333"/>
    <mergeCell ref="A299:A329"/>
    <mergeCell ref="B303:P303"/>
    <mergeCell ref="B299:P299"/>
    <mergeCell ref="B300:P300"/>
    <mergeCell ref="B301:P301"/>
    <mergeCell ref="B302:P302"/>
    <mergeCell ref="A53:A62"/>
    <mergeCell ref="B228:P228"/>
    <mergeCell ref="B229:P229"/>
    <mergeCell ref="B249:P249"/>
    <mergeCell ref="B114:P114"/>
    <mergeCell ref="B115:P115"/>
    <mergeCell ref="B133:P133"/>
    <mergeCell ref="B134:P134"/>
    <mergeCell ref="B93:P93"/>
    <mergeCell ref="B94:P94"/>
    <mergeCell ref="A12:A22"/>
    <mergeCell ref="A23:A32"/>
    <mergeCell ref="A33:A43"/>
    <mergeCell ref="A44:A52"/>
    <mergeCell ref="B416:P416"/>
    <mergeCell ref="B250:P250"/>
    <mergeCell ref="B207:P207"/>
    <mergeCell ref="B208:P208"/>
    <mergeCell ref="B226:P226"/>
    <mergeCell ref="B227:P227"/>
    <mergeCell ref="B412:P412"/>
    <mergeCell ref="B413:P413"/>
    <mergeCell ref="B414:P414"/>
    <mergeCell ref="B415:P415"/>
    <mergeCell ref="B251:P251"/>
    <mergeCell ref="B252:P252"/>
    <mergeCell ref="B135:P135"/>
    <mergeCell ref="B136:P136"/>
    <mergeCell ref="B137:P137"/>
    <mergeCell ref="B205:P205"/>
    <mergeCell ref="B206:P206"/>
    <mergeCell ref="B160:P160"/>
    <mergeCell ref="B161:P161"/>
    <mergeCell ref="B162:P162"/>
    <mergeCell ref="B112:P112"/>
    <mergeCell ref="B113:P113"/>
    <mergeCell ref="B84:P84"/>
    <mergeCell ref="B85:P85"/>
    <mergeCell ref="B91:P91"/>
    <mergeCell ref="B92:P92"/>
    <mergeCell ref="B56:P56"/>
    <mergeCell ref="B59:C59"/>
    <mergeCell ref="B82:P82"/>
    <mergeCell ref="B83:P83"/>
    <mergeCell ref="B74:P74"/>
    <mergeCell ref="B73:P73"/>
    <mergeCell ref="B57:P57"/>
    <mergeCell ref="B47:P47"/>
    <mergeCell ref="B53:P53"/>
    <mergeCell ref="B54:P54"/>
    <mergeCell ref="B55:P55"/>
    <mergeCell ref="B39:C39"/>
    <mergeCell ref="B44:P44"/>
    <mergeCell ref="B45:P45"/>
    <mergeCell ref="B46:P46"/>
    <mergeCell ref="A72:A81"/>
    <mergeCell ref="B158:P158"/>
    <mergeCell ref="B26:P26"/>
    <mergeCell ref="B27:P27"/>
    <mergeCell ref="B29:C29"/>
    <mergeCell ref="B33:P33"/>
    <mergeCell ref="B34:P34"/>
    <mergeCell ref="B35:P35"/>
    <mergeCell ref="B36:P36"/>
    <mergeCell ref="B37:P37"/>
    <mergeCell ref="A2:P2"/>
    <mergeCell ref="E4:F4"/>
    <mergeCell ref="B23:P23"/>
    <mergeCell ref="H6:P6"/>
    <mergeCell ref="G5:P5"/>
    <mergeCell ref="H8:H9"/>
    <mergeCell ref="H7:K7"/>
    <mergeCell ref="G6:G9"/>
    <mergeCell ref="D4:D9"/>
    <mergeCell ref="C4:C9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A249:A263"/>
    <mergeCell ref="B12:P12"/>
    <mergeCell ref="B13:P13"/>
    <mergeCell ref="B14:P14"/>
    <mergeCell ref="B72:P72"/>
    <mergeCell ref="B24:P24"/>
    <mergeCell ref="B25:P25"/>
    <mergeCell ref="B15:P15"/>
    <mergeCell ref="B16:P16"/>
    <mergeCell ref="B18:C18"/>
    <mergeCell ref="A82:A90"/>
    <mergeCell ref="A112:A132"/>
    <mergeCell ref="A133:A157"/>
    <mergeCell ref="A91:A111"/>
    <mergeCell ref="B287:P287"/>
    <mergeCell ref="B159:P159"/>
    <mergeCell ref="A158:A181"/>
    <mergeCell ref="A205:A225"/>
    <mergeCell ref="A226:A248"/>
    <mergeCell ref="A182:A204"/>
    <mergeCell ref="B182:P182"/>
    <mergeCell ref="B183:P183"/>
    <mergeCell ref="B184:P184"/>
    <mergeCell ref="B185:P185"/>
    <mergeCell ref="K1:P1"/>
    <mergeCell ref="A285:A298"/>
    <mergeCell ref="A412:A444"/>
    <mergeCell ref="B264:P264"/>
    <mergeCell ref="B265:P265"/>
    <mergeCell ref="B266:P266"/>
    <mergeCell ref="B267:P267"/>
    <mergeCell ref="A264:A284"/>
    <mergeCell ref="B285:P285"/>
    <mergeCell ref="B286:P286"/>
    <mergeCell ref="A349:A369"/>
    <mergeCell ref="B370:P370"/>
    <mergeCell ref="B371:P371"/>
    <mergeCell ref="B373:P373"/>
    <mergeCell ref="B349:P349"/>
    <mergeCell ref="B350:P350"/>
    <mergeCell ref="B351:P351"/>
    <mergeCell ref="B352:P352"/>
    <mergeCell ref="B374:P374"/>
    <mergeCell ref="B372:P372"/>
    <mergeCell ref="A370:A391"/>
    <mergeCell ref="B392:P392"/>
    <mergeCell ref="A392:A411"/>
    <mergeCell ref="B393:P393"/>
    <mergeCell ref="B394:P394"/>
    <mergeCell ref="B395:P395"/>
    <mergeCell ref="B396:P396"/>
  </mergeCells>
  <printOptions/>
  <pageMargins left="0.3937007874015748" right="0" top="0.3937007874015748" bottom="0" header="0.5118110236220472" footer="0.5118110236220472"/>
  <pageSetup horizontalDpi="600" verticalDpi="600" orientation="landscape" paperSize="9" scale="68" r:id="rId1"/>
  <headerFooter alignWithMargins="0">
    <oddFooter>&amp;CStrona &amp;P</oddFooter>
  </headerFooter>
  <rowBreaks count="10" manualBreakCount="10">
    <brk id="52" max="15" man="1"/>
    <brk id="90" max="15" man="1"/>
    <brk id="132" max="15" man="1"/>
    <brk id="181" max="15" man="1"/>
    <brk id="225" max="15" man="1"/>
    <brk id="263" max="15" man="1"/>
    <brk id="298" max="15" man="1"/>
    <brk id="348" max="15" man="1"/>
    <brk id="391" max="15" man="1"/>
    <brk id="44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="60" workbookViewId="0" topLeftCell="A1">
      <selection activeCell="D1" sqref="D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617" t="s">
        <v>208</v>
      </c>
      <c r="F1" s="617"/>
      <c r="G1" s="617"/>
      <c r="H1" s="617"/>
      <c r="I1" s="617"/>
      <c r="J1" s="617"/>
      <c r="K1" s="617"/>
      <c r="L1" s="617"/>
    </row>
    <row r="2" ht="3" customHeight="1" hidden="1"/>
    <row r="3" ht="12.75" hidden="1"/>
    <row r="4" ht="12.75" hidden="1"/>
    <row r="5" spans="1:12" ht="15" customHeight="1">
      <c r="A5" s="618" t="s">
        <v>952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</row>
    <row r="6" s="6" customFormat="1" ht="13.5" thickBot="1"/>
    <row r="7" spans="1:12" ht="11.25" customHeight="1">
      <c r="A7" s="753" t="s">
        <v>359</v>
      </c>
      <c r="B7" s="754"/>
      <c r="C7" s="754"/>
      <c r="D7" s="755" t="s">
        <v>360</v>
      </c>
      <c r="E7" s="756" t="s">
        <v>953</v>
      </c>
      <c r="F7" s="757" t="s">
        <v>954</v>
      </c>
      <c r="G7" s="758" t="s">
        <v>340</v>
      </c>
      <c r="H7" s="758"/>
      <c r="I7" s="758"/>
      <c r="J7" s="758"/>
      <c r="K7" s="758"/>
      <c r="L7" s="759" t="s">
        <v>362</v>
      </c>
    </row>
    <row r="8" spans="1:12" ht="9.75" customHeight="1">
      <c r="A8" s="319"/>
      <c r="B8" s="760"/>
      <c r="C8" s="760"/>
      <c r="D8" s="761"/>
      <c r="E8" s="762"/>
      <c r="F8" s="763"/>
      <c r="G8" s="764" t="s">
        <v>575</v>
      </c>
      <c r="H8" s="765" t="s">
        <v>399</v>
      </c>
      <c r="I8" s="765"/>
      <c r="J8" s="765"/>
      <c r="K8" s="766" t="s">
        <v>620</v>
      </c>
      <c r="L8" s="767"/>
    </row>
    <row r="9" spans="1:12" ht="24.75" customHeight="1">
      <c r="A9" s="768" t="s">
        <v>363</v>
      </c>
      <c r="B9" s="769" t="s">
        <v>364</v>
      </c>
      <c r="C9" s="769" t="s">
        <v>648</v>
      </c>
      <c r="D9" s="761"/>
      <c r="E9" s="762"/>
      <c r="F9" s="763"/>
      <c r="G9" s="764"/>
      <c r="H9" s="770" t="s">
        <v>200</v>
      </c>
      <c r="I9" s="771" t="s">
        <v>469</v>
      </c>
      <c r="J9" s="771" t="s">
        <v>470</v>
      </c>
      <c r="K9" s="766"/>
      <c r="L9" s="767"/>
    </row>
    <row r="10" spans="1:12" ht="11.25" customHeight="1">
      <c r="A10" s="747">
        <v>1</v>
      </c>
      <c r="B10" s="751">
        <v>2</v>
      </c>
      <c r="C10" s="751">
        <v>3</v>
      </c>
      <c r="D10" s="751">
        <v>4</v>
      </c>
      <c r="E10" s="751">
        <v>5</v>
      </c>
      <c r="F10" s="751">
        <v>6</v>
      </c>
      <c r="G10" s="751">
        <v>7</v>
      </c>
      <c r="H10" s="751">
        <v>8</v>
      </c>
      <c r="I10" s="751">
        <v>9</v>
      </c>
      <c r="J10" s="751">
        <v>10</v>
      </c>
      <c r="K10" s="751">
        <v>11</v>
      </c>
      <c r="L10" s="752">
        <v>12</v>
      </c>
    </row>
    <row r="11" spans="1:13" ht="12" customHeight="1">
      <c r="A11" s="135" t="s">
        <v>365</v>
      </c>
      <c r="B11" s="140"/>
      <c r="C11" s="140"/>
      <c r="D11" s="140" t="s">
        <v>366</v>
      </c>
      <c r="E11" s="194">
        <v>0</v>
      </c>
      <c r="F11" s="194">
        <v>0</v>
      </c>
      <c r="G11" s="194"/>
      <c r="H11" s="194"/>
      <c r="I11" s="194"/>
      <c r="J11" s="194"/>
      <c r="K11" s="194"/>
      <c r="L11" s="195">
        <f>L12+L13</f>
        <v>234500</v>
      </c>
      <c r="M11" t="s">
        <v>610</v>
      </c>
    </row>
    <row r="12" spans="1:12" ht="12.75">
      <c r="A12" s="211" t="s">
        <v>649</v>
      </c>
      <c r="B12" s="212" t="s">
        <v>544</v>
      </c>
      <c r="C12" s="212" t="s">
        <v>545</v>
      </c>
      <c r="D12" s="212" t="s">
        <v>547</v>
      </c>
      <c r="E12" s="196">
        <v>0</v>
      </c>
      <c r="F12" s="196">
        <v>0</v>
      </c>
      <c r="G12" s="196"/>
      <c r="H12" s="196"/>
      <c r="I12" s="196"/>
      <c r="J12" s="196"/>
      <c r="K12" s="196"/>
      <c r="L12" s="197">
        <v>500</v>
      </c>
    </row>
    <row r="13" spans="1:12" ht="14.25" customHeight="1">
      <c r="A13" s="211">
        <v>700</v>
      </c>
      <c r="B13" s="212">
        <v>70005</v>
      </c>
      <c r="C13" s="212">
        <v>2350</v>
      </c>
      <c r="D13" s="213" t="s">
        <v>105</v>
      </c>
      <c r="E13" s="196">
        <v>0</v>
      </c>
      <c r="F13" s="196">
        <v>0</v>
      </c>
      <c r="G13" s="196"/>
      <c r="H13" s="196"/>
      <c r="I13" s="196"/>
      <c r="J13" s="196"/>
      <c r="K13" s="196"/>
      <c r="L13" s="197">
        <v>234000</v>
      </c>
    </row>
    <row r="14" spans="1:12" ht="12.75">
      <c r="A14" s="193" t="s">
        <v>367</v>
      </c>
      <c r="B14" s="619" t="s">
        <v>368</v>
      </c>
      <c r="C14" s="619"/>
      <c r="D14" s="619"/>
      <c r="E14" s="619"/>
      <c r="F14" s="619"/>
      <c r="G14" s="198"/>
      <c r="H14" s="198"/>
      <c r="I14" s="198"/>
      <c r="J14" s="198"/>
      <c r="K14" s="198"/>
      <c r="L14" s="199"/>
    </row>
    <row r="15" spans="1:12" ht="17.25" customHeight="1">
      <c r="A15" s="214" t="s">
        <v>649</v>
      </c>
      <c r="B15" s="210" t="s">
        <v>77</v>
      </c>
      <c r="C15" s="210" t="s">
        <v>239</v>
      </c>
      <c r="D15" s="215" t="s">
        <v>370</v>
      </c>
      <c r="E15" s="200">
        <f>'Z 1'!I10</f>
        <v>61000</v>
      </c>
      <c r="F15" s="200">
        <f>F16+F17</f>
        <v>61000</v>
      </c>
      <c r="G15" s="200">
        <f aca="true" t="shared" si="0" ref="G15:L15">G16+G17</f>
        <v>61000</v>
      </c>
      <c r="H15" s="200">
        <f t="shared" si="0"/>
        <v>5000</v>
      </c>
      <c r="I15" s="200">
        <f t="shared" si="0"/>
        <v>0</v>
      </c>
      <c r="J15" s="200">
        <f t="shared" si="0"/>
        <v>0</v>
      </c>
      <c r="K15" s="200">
        <f t="shared" si="0"/>
        <v>0</v>
      </c>
      <c r="L15" s="300">
        <f t="shared" si="0"/>
        <v>0</v>
      </c>
    </row>
    <row r="16" spans="1:12" ht="12.75">
      <c r="A16" s="180"/>
      <c r="B16" s="181"/>
      <c r="C16" s="181" t="s">
        <v>565</v>
      </c>
      <c r="D16" s="216" t="s">
        <v>566</v>
      </c>
      <c r="E16" s="172">
        <v>0</v>
      </c>
      <c r="F16" s="172">
        <f>'Z 2 '!G10</f>
        <v>5000</v>
      </c>
      <c r="G16" s="172">
        <f>F16</f>
        <v>5000</v>
      </c>
      <c r="H16" s="172">
        <f>G16</f>
        <v>5000</v>
      </c>
      <c r="I16" s="172"/>
      <c r="J16" s="172"/>
      <c r="K16" s="172"/>
      <c r="L16" s="276"/>
    </row>
    <row r="17" spans="1:12" ht="12.75">
      <c r="A17" s="201"/>
      <c r="B17" s="95"/>
      <c r="C17" s="95" t="s">
        <v>69</v>
      </c>
      <c r="D17" s="192" t="s">
        <v>161</v>
      </c>
      <c r="E17" s="95">
        <v>0</v>
      </c>
      <c r="F17" s="172">
        <f>'Z 2 '!G11</f>
        <v>56000</v>
      </c>
      <c r="G17" s="95">
        <f>F17</f>
        <v>56000</v>
      </c>
      <c r="H17" s="95"/>
      <c r="I17" s="95"/>
      <c r="J17" s="95"/>
      <c r="K17" s="95"/>
      <c r="L17" s="202">
        <v>0</v>
      </c>
    </row>
    <row r="18" spans="1:12" ht="12.75" hidden="1">
      <c r="A18" s="203" t="s">
        <v>649</v>
      </c>
      <c r="B18" s="107" t="s">
        <v>652</v>
      </c>
      <c r="C18" s="107" t="s">
        <v>369</v>
      </c>
      <c r="D18" s="107" t="s">
        <v>375</v>
      </c>
      <c r="E18" s="107" t="e">
        <f>'Z 1'!#REF!</f>
        <v>#REF!</v>
      </c>
      <c r="F18" s="107">
        <f>F19+F20+F21+F22+F24+F23+F25+F26+F27+F28+F29+F30</f>
        <v>0</v>
      </c>
      <c r="G18" s="107"/>
      <c r="H18" s="107"/>
      <c r="I18" s="107"/>
      <c r="J18" s="107"/>
      <c r="K18" s="107"/>
      <c r="L18" s="204">
        <v>0</v>
      </c>
    </row>
    <row r="19" spans="1:12" ht="12.75" hidden="1">
      <c r="A19" s="201"/>
      <c r="B19" s="95"/>
      <c r="C19" s="95" t="s">
        <v>56</v>
      </c>
      <c r="D19" s="192" t="s">
        <v>57</v>
      </c>
      <c r="E19" s="95">
        <v>0</v>
      </c>
      <c r="F19" s="95">
        <v>0</v>
      </c>
      <c r="G19" s="95"/>
      <c r="H19" s="95"/>
      <c r="I19" s="95"/>
      <c r="J19" s="95"/>
      <c r="K19" s="95"/>
      <c r="L19" s="202">
        <v>0</v>
      </c>
    </row>
    <row r="20" spans="1:12" ht="12.75" hidden="1">
      <c r="A20" s="201"/>
      <c r="B20" s="95"/>
      <c r="C20" s="95" t="s">
        <v>58</v>
      </c>
      <c r="D20" s="192" t="s">
        <v>59</v>
      </c>
      <c r="E20" s="95">
        <v>0</v>
      </c>
      <c r="F20" s="95">
        <v>0</v>
      </c>
      <c r="G20" s="95"/>
      <c r="H20" s="95"/>
      <c r="I20" s="95"/>
      <c r="J20" s="95"/>
      <c r="K20" s="95"/>
      <c r="L20" s="202">
        <v>0</v>
      </c>
    </row>
    <row r="21" spans="1:12" ht="12.75" hidden="1">
      <c r="A21" s="201"/>
      <c r="B21" s="95"/>
      <c r="C21" s="95" t="s">
        <v>60</v>
      </c>
      <c r="D21" s="95" t="s">
        <v>376</v>
      </c>
      <c r="E21" s="95">
        <v>0</v>
      </c>
      <c r="F21" s="95">
        <v>0</v>
      </c>
      <c r="G21" s="95"/>
      <c r="H21" s="95"/>
      <c r="I21" s="95"/>
      <c r="J21" s="95"/>
      <c r="K21" s="95"/>
      <c r="L21" s="202">
        <v>0</v>
      </c>
    </row>
    <row r="22" spans="1:12" ht="12.75" hidden="1">
      <c r="A22" s="201"/>
      <c r="B22" s="95"/>
      <c r="C22" s="192" t="s">
        <v>86</v>
      </c>
      <c r="D22" s="192" t="s">
        <v>377</v>
      </c>
      <c r="E22" s="95">
        <v>0</v>
      </c>
      <c r="F22" s="95">
        <v>0</v>
      </c>
      <c r="G22" s="95"/>
      <c r="H22" s="95"/>
      <c r="I22" s="95"/>
      <c r="J22" s="95"/>
      <c r="K22" s="95"/>
      <c r="L22" s="202">
        <v>0</v>
      </c>
    </row>
    <row r="23" spans="1:12" ht="12.75" hidden="1">
      <c r="A23" s="201"/>
      <c r="B23" s="95"/>
      <c r="C23" s="192" t="s">
        <v>62</v>
      </c>
      <c r="D23" s="192" t="s">
        <v>63</v>
      </c>
      <c r="E23" s="95">
        <v>0</v>
      </c>
      <c r="F23" s="95">
        <v>0</v>
      </c>
      <c r="G23" s="95"/>
      <c r="H23" s="95"/>
      <c r="I23" s="95"/>
      <c r="J23" s="95"/>
      <c r="K23" s="95"/>
      <c r="L23" s="202">
        <v>0</v>
      </c>
    </row>
    <row r="24" spans="1:12" ht="12.75" hidden="1">
      <c r="A24" s="201"/>
      <c r="B24" s="95"/>
      <c r="C24" s="205">
        <v>4210</v>
      </c>
      <c r="D24" s="95" t="s">
        <v>65</v>
      </c>
      <c r="E24" s="95">
        <v>0</v>
      </c>
      <c r="F24" s="95">
        <v>0</v>
      </c>
      <c r="G24" s="95"/>
      <c r="H24" s="95"/>
      <c r="I24" s="95"/>
      <c r="J24" s="95"/>
      <c r="K24" s="95"/>
      <c r="L24" s="202">
        <v>0</v>
      </c>
    </row>
    <row r="25" spans="1:12" ht="12.75" hidden="1">
      <c r="A25" s="201"/>
      <c r="B25" s="95"/>
      <c r="C25" s="205">
        <v>4260</v>
      </c>
      <c r="D25" s="95" t="s">
        <v>159</v>
      </c>
      <c r="E25" s="95">
        <v>0</v>
      </c>
      <c r="F25" s="95">
        <v>0</v>
      </c>
      <c r="G25" s="95"/>
      <c r="H25" s="95"/>
      <c r="I25" s="95"/>
      <c r="J25" s="95"/>
      <c r="K25" s="95"/>
      <c r="L25" s="202">
        <v>0</v>
      </c>
    </row>
    <row r="26" spans="1:12" ht="12.75" hidden="1">
      <c r="A26" s="201"/>
      <c r="B26" s="95"/>
      <c r="C26" s="205">
        <v>4270</v>
      </c>
      <c r="D26" s="95" t="s">
        <v>160</v>
      </c>
      <c r="E26" s="95">
        <v>0</v>
      </c>
      <c r="F26" s="95">
        <v>0</v>
      </c>
      <c r="G26" s="95"/>
      <c r="H26" s="95"/>
      <c r="I26" s="95"/>
      <c r="J26" s="95"/>
      <c r="K26" s="95"/>
      <c r="L26" s="202">
        <v>0</v>
      </c>
    </row>
    <row r="27" spans="1:12" ht="12.75" hidden="1">
      <c r="A27" s="201"/>
      <c r="B27" s="95"/>
      <c r="C27" s="205">
        <v>4300</v>
      </c>
      <c r="D27" s="95" t="s">
        <v>161</v>
      </c>
      <c r="E27" s="95">
        <v>0</v>
      </c>
      <c r="F27" s="95">
        <v>0</v>
      </c>
      <c r="G27" s="95"/>
      <c r="H27" s="95"/>
      <c r="I27" s="95"/>
      <c r="J27" s="95"/>
      <c r="K27" s="95"/>
      <c r="L27" s="202">
        <v>0</v>
      </c>
    </row>
    <row r="28" spans="1:12" ht="12.75" hidden="1">
      <c r="A28" s="201"/>
      <c r="B28" s="95"/>
      <c r="C28" s="205">
        <v>4410</v>
      </c>
      <c r="D28" s="95" t="s">
        <v>72</v>
      </c>
      <c r="E28" s="95">
        <v>0</v>
      </c>
      <c r="F28" s="95">
        <v>0</v>
      </c>
      <c r="G28" s="95"/>
      <c r="H28" s="95"/>
      <c r="I28" s="95"/>
      <c r="J28" s="95"/>
      <c r="K28" s="95"/>
      <c r="L28" s="202">
        <v>0</v>
      </c>
    </row>
    <row r="29" spans="1:12" ht="12.75" hidden="1">
      <c r="A29" s="201"/>
      <c r="B29" s="95"/>
      <c r="C29" s="205">
        <v>4430</v>
      </c>
      <c r="D29" s="95" t="s">
        <v>74</v>
      </c>
      <c r="E29" s="95">
        <v>0</v>
      </c>
      <c r="F29" s="95">
        <v>0</v>
      </c>
      <c r="G29" s="95"/>
      <c r="H29" s="95"/>
      <c r="I29" s="95"/>
      <c r="J29" s="95"/>
      <c r="K29" s="95"/>
      <c r="L29" s="202">
        <v>0</v>
      </c>
    </row>
    <row r="30" spans="1:12" ht="12.75" hidden="1">
      <c r="A30" s="201"/>
      <c r="B30" s="95"/>
      <c r="C30" s="205">
        <v>4440</v>
      </c>
      <c r="D30" s="95" t="s">
        <v>76</v>
      </c>
      <c r="E30" s="95">
        <v>0</v>
      </c>
      <c r="F30" s="95">
        <v>0</v>
      </c>
      <c r="G30" s="95"/>
      <c r="H30" s="95"/>
      <c r="I30" s="95"/>
      <c r="J30" s="95"/>
      <c r="K30" s="95"/>
      <c r="L30" s="202">
        <v>0</v>
      </c>
    </row>
    <row r="31" spans="1:12" ht="15.75" customHeight="1" hidden="1">
      <c r="A31" s="203" t="s">
        <v>78</v>
      </c>
      <c r="B31" s="107" t="s">
        <v>80</v>
      </c>
      <c r="C31" s="107" t="s">
        <v>369</v>
      </c>
      <c r="D31" s="107" t="s">
        <v>81</v>
      </c>
      <c r="E31" s="107">
        <v>0</v>
      </c>
      <c r="F31" s="107">
        <f>F32</f>
        <v>0</v>
      </c>
      <c r="G31" s="107"/>
      <c r="H31" s="107"/>
      <c r="I31" s="107"/>
      <c r="J31" s="107"/>
      <c r="K31" s="107"/>
      <c r="L31" s="204">
        <v>0</v>
      </c>
    </row>
    <row r="32" spans="1:12" ht="15" customHeight="1" hidden="1">
      <c r="A32" s="201"/>
      <c r="B32" s="95"/>
      <c r="C32" s="95"/>
      <c r="D32" s="95" t="s">
        <v>191</v>
      </c>
      <c r="E32" s="95"/>
      <c r="F32" s="95">
        <v>0</v>
      </c>
      <c r="G32" s="95"/>
      <c r="H32" s="95"/>
      <c r="I32" s="95"/>
      <c r="J32" s="95"/>
      <c r="K32" s="95"/>
      <c r="L32" s="202">
        <v>0</v>
      </c>
    </row>
    <row r="33" spans="1:12" ht="17.25" customHeight="1">
      <c r="A33" s="214" t="s">
        <v>93</v>
      </c>
      <c r="B33" s="210" t="s">
        <v>104</v>
      </c>
      <c r="C33" s="210" t="s">
        <v>239</v>
      </c>
      <c r="D33" s="215" t="s">
        <v>105</v>
      </c>
      <c r="E33" s="200">
        <f>'Z 1'!I32</f>
        <v>70000</v>
      </c>
      <c r="F33" s="200">
        <f aca="true" t="shared" si="1" ref="F33:L33">SUM(F34:F39)</f>
        <v>70000</v>
      </c>
      <c r="G33" s="200">
        <f t="shared" si="1"/>
        <v>70000</v>
      </c>
      <c r="H33" s="200">
        <f t="shared" si="1"/>
        <v>0</v>
      </c>
      <c r="I33" s="200">
        <f t="shared" si="1"/>
        <v>0</v>
      </c>
      <c r="J33" s="200">
        <f t="shared" si="1"/>
        <v>0</v>
      </c>
      <c r="K33" s="200">
        <f t="shared" si="1"/>
        <v>0</v>
      </c>
      <c r="L33" s="300">
        <f t="shared" si="1"/>
        <v>0</v>
      </c>
    </row>
    <row r="34" spans="1:12" ht="12.75" customHeight="1">
      <c r="A34" s="133"/>
      <c r="B34" s="139"/>
      <c r="C34" s="130" t="s">
        <v>64</v>
      </c>
      <c r="D34" s="216" t="s">
        <v>723</v>
      </c>
      <c r="E34" s="167"/>
      <c r="F34" s="95">
        <f>'Z 2 '!G50</f>
        <v>5000</v>
      </c>
      <c r="G34" s="167">
        <f aca="true" t="shared" si="2" ref="G34:G39">F34</f>
        <v>5000</v>
      </c>
      <c r="H34" s="167"/>
      <c r="I34" s="167"/>
      <c r="J34" s="167"/>
      <c r="K34" s="167"/>
      <c r="L34" s="169"/>
    </row>
    <row r="35" spans="1:12" ht="12.75">
      <c r="A35" s="128"/>
      <c r="B35" s="209"/>
      <c r="C35" s="38" t="s">
        <v>66</v>
      </c>
      <c r="D35" s="37" t="s">
        <v>159</v>
      </c>
      <c r="E35" s="95">
        <v>0</v>
      </c>
      <c r="F35" s="95">
        <f>'Z 2 '!G51</f>
        <v>3000</v>
      </c>
      <c r="G35" s="167">
        <f t="shared" si="2"/>
        <v>3000</v>
      </c>
      <c r="H35" s="95"/>
      <c r="I35" s="95"/>
      <c r="J35" s="95"/>
      <c r="K35" s="95"/>
      <c r="L35" s="108"/>
    </row>
    <row r="36" spans="1:12" ht="12.75">
      <c r="A36" s="127"/>
      <c r="B36" s="38"/>
      <c r="C36" s="38" t="s">
        <v>69</v>
      </c>
      <c r="D36" s="37" t="s">
        <v>161</v>
      </c>
      <c r="E36" s="95">
        <v>0</v>
      </c>
      <c r="F36" s="95">
        <v>45000</v>
      </c>
      <c r="G36" s="167">
        <f t="shared" si="2"/>
        <v>45000</v>
      </c>
      <c r="H36" s="95"/>
      <c r="I36" s="95"/>
      <c r="J36" s="95"/>
      <c r="K36" s="95"/>
      <c r="L36" s="96"/>
    </row>
    <row r="37" spans="1:12" ht="12.75">
      <c r="A37" s="127"/>
      <c r="B37" s="38"/>
      <c r="C37" s="38" t="s">
        <v>73</v>
      </c>
      <c r="D37" s="37" t="s">
        <v>74</v>
      </c>
      <c r="E37" s="95"/>
      <c r="F37" s="95">
        <v>5000</v>
      </c>
      <c r="G37" s="167">
        <f t="shared" si="2"/>
        <v>5000</v>
      </c>
      <c r="H37" s="95"/>
      <c r="I37" s="95"/>
      <c r="J37" s="95"/>
      <c r="K37" s="95"/>
      <c r="L37" s="96"/>
    </row>
    <row r="38" spans="1:12" ht="12.75">
      <c r="A38" s="128"/>
      <c r="B38" s="209"/>
      <c r="C38" s="38" t="s">
        <v>89</v>
      </c>
      <c r="D38" s="37" t="s">
        <v>90</v>
      </c>
      <c r="E38" s="95">
        <v>0</v>
      </c>
      <c r="F38" s="95">
        <v>5000</v>
      </c>
      <c r="G38" s="167">
        <f t="shared" si="2"/>
        <v>5000</v>
      </c>
      <c r="H38" s="95"/>
      <c r="I38" s="95"/>
      <c r="J38" s="95"/>
      <c r="K38" s="95"/>
      <c r="L38" s="202"/>
    </row>
    <row r="39" spans="1:12" ht="12.75">
      <c r="A39" s="128"/>
      <c r="B39" s="209"/>
      <c r="C39" s="38" t="s">
        <v>140</v>
      </c>
      <c r="D39" s="37" t="s">
        <v>150</v>
      </c>
      <c r="E39" s="95">
        <v>0</v>
      </c>
      <c r="F39" s="95">
        <v>7000</v>
      </c>
      <c r="G39" s="167">
        <f t="shared" si="2"/>
        <v>7000</v>
      </c>
      <c r="H39" s="95"/>
      <c r="I39" s="95"/>
      <c r="J39" s="95"/>
      <c r="K39" s="95"/>
      <c r="L39" s="202"/>
    </row>
    <row r="40" spans="1:12" ht="12.75" hidden="1">
      <c r="A40" s="128"/>
      <c r="B40" s="209"/>
      <c r="C40" s="38" t="s">
        <v>635</v>
      </c>
      <c r="D40" s="37" t="s">
        <v>485</v>
      </c>
      <c r="E40" s="95">
        <v>0</v>
      </c>
      <c r="F40" s="95">
        <v>0</v>
      </c>
      <c r="G40" s="95"/>
      <c r="H40" s="95"/>
      <c r="I40" s="95"/>
      <c r="J40" s="95"/>
      <c r="K40" s="95"/>
      <c r="L40" s="202">
        <v>0</v>
      </c>
    </row>
    <row r="41" spans="1:12" ht="12.75" hidden="1">
      <c r="A41" s="128"/>
      <c r="B41" s="209"/>
      <c r="C41" s="38" t="s">
        <v>325</v>
      </c>
      <c r="D41" s="37" t="s">
        <v>636</v>
      </c>
      <c r="E41" s="95">
        <v>0</v>
      </c>
      <c r="F41" s="95">
        <v>0</v>
      </c>
      <c r="G41" s="95"/>
      <c r="H41" s="95"/>
      <c r="I41" s="95"/>
      <c r="J41" s="95"/>
      <c r="K41" s="95"/>
      <c r="L41" s="202">
        <v>0</v>
      </c>
    </row>
    <row r="42" spans="1:12" ht="17.25" customHeight="1">
      <c r="A42" s="214" t="s">
        <v>106</v>
      </c>
      <c r="B42" s="210" t="s">
        <v>108</v>
      </c>
      <c r="C42" s="210" t="s">
        <v>239</v>
      </c>
      <c r="D42" s="215" t="s">
        <v>109</v>
      </c>
      <c r="E42" s="200">
        <f>'Z 1'!I35</f>
        <v>44000</v>
      </c>
      <c r="F42" s="200">
        <f aca="true" t="shared" si="3" ref="F42:K42">F43</f>
        <v>44000</v>
      </c>
      <c r="G42" s="200">
        <f t="shared" si="3"/>
        <v>44000</v>
      </c>
      <c r="H42" s="200">
        <f t="shared" si="3"/>
        <v>0</v>
      </c>
      <c r="I42" s="200">
        <f t="shared" si="3"/>
        <v>0</v>
      </c>
      <c r="J42" s="200">
        <f t="shared" si="3"/>
        <v>0</v>
      </c>
      <c r="K42" s="200">
        <f t="shared" si="3"/>
        <v>0</v>
      </c>
      <c r="L42" s="197">
        <v>0</v>
      </c>
    </row>
    <row r="43" spans="1:12" ht="12.75">
      <c r="A43" s="128"/>
      <c r="B43" s="209"/>
      <c r="C43" s="38" t="s">
        <v>69</v>
      </c>
      <c r="D43" s="37" t="s">
        <v>161</v>
      </c>
      <c r="E43" s="95">
        <v>0</v>
      </c>
      <c r="F43" s="95">
        <f>'Z 2 '!G59</f>
        <v>44000</v>
      </c>
      <c r="G43" s="95">
        <f>F43</f>
        <v>44000</v>
      </c>
      <c r="H43" s="95"/>
      <c r="I43" s="95"/>
      <c r="J43" s="95"/>
      <c r="K43" s="95"/>
      <c r="L43" s="204">
        <v>0</v>
      </c>
    </row>
    <row r="44" spans="1:12" ht="12.75">
      <c r="A44" s="214" t="s">
        <v>106</v>
      </c>
      <c r="B44" s="210" t="s">
        <v>110</v>
      </c>
      <c r="C44" s="210" t="s">
        <v>239</v>
      </c>
      <c r="D44" s="215" t="s">
        <v>111</v>
      </c>
      <c r="E44" s="200">
        <f>'Z 1'!I37</f>
        <v>11000</v>
      </c>
      <c r="F44" s="200">
        <f aca="true" t="shared" si="4" ref="F44:K44">F45</f>
        <v>11000</v>
      </c>
      <c r="G44" s="200">
        <f t="shared" si="4"/>
        <v>11000</v>
      </c>
      <c r="H44" s="200">
        <f t="shared" si="4"/>
        <v>0</v>
      </c>
      <c r="I44" s="200">
        <f t="shared" si="4"/>
        <v>0</v>
      </c>
      <c r="J44" s="200">
        <f t="shared" si="4"/>
        <v>0</v>
      </c>
      <c r="K44" s="200">
        <f t="shared" si="4"/>
        <v>0</v>
      </c>
      <c r="L44" s="197">
        <v>0</v>
      </c>
    </row>
    <row r="45" spans="1:12" ht="12.75">
      <c r="A45" s="127"/>
      <c r="B45" s="38"/>
      <c r="C45" s="38" t="s">
        <v>69</v>
      </c>
      <c r="D45" s="37" t="s">
        <v>161</v>
      </c>
      <c r="E45" s="95">
        <v>0</v>
      </c>
      <c r="F45" s="95">
        <f>'Z 2 '!G61</f>
        <v>11000</v>
      </c>
      <c r="G45" s="95">
        <f>F45</f>
        <v>11000</v>
      </c>
      <c r="H45" s="95"/>
      <c r="I45" s="95"/>
      <c r="J45" s="95"/>
      <c r="K45" s="95"/>
      <c r="L45" s="202">
        <v>0</v>
      </c>
    </row>
    <row r="46" spans="1:12" ht="12.75">
      <c r="A46" s="214" t="s">
        <v>106</v>
      </c>
      <c r="B46" s="210" t="s">
        <v>112</v>
      </c>
      <c r="C46" s="210" t="s">
        <v>239</v>
      </c>
      <c r="D46" s="210" t="s">
        <v>113</v>
      </c>
      <c r="E46" s="200">
        <f>'Z 1'!I40</f>
        <v>257044</v>
      </c>
      <c r="F46" s="200">
        <f aca="true" t="shared" si="5" ref="F46:K46">SUM(F47:F67)</f>
        <v>257044</v>
      </c>
      <c r="G46" s="200">
        <f t="shared" si="5"/>
        <v>257044</v>
      </c>
      <c r="H46" s="200">
        <f t="shared" si="5"/>
        <v>204372</v>
      </c>
      <c r="I46" s="200">
        <f t="shared" si="5"/>
        <v>36531</v>
      </c>
      <c r="J46" s="200">
        <f t="shared" si="5"/>
        <v>0</v>
      </c>
      <c r="K46" s="200">
        <f t="shared" si="5"/>
        <v>0</v>
      </c>
      <c r="L46" s="197">
        <v>0</v>
      </c>
    </row>
    <row r="47" spans="1:12" ht="14.25" customHeight="1">
      <c r="A47" s="127"/>
      <c r="B47" s="209"/>
      <c r="C47" s="38" t="s">
        <v>56</v>
      </c>
      <c r="D47" s="37" t="s">
        <v>57</v>
      </c>
      <c r="E47" s="95">
        <v>0</v>
      </c>
      <c r="F47" s="95">
        <f>'Z 2 '!G63</f>
        <v>72360</v>
      </c>
      <c r="G47" s="95">
        <f>F47</f>
        <v>72360</v>
      </c>
      <c r="H47" s="95">
        <f>G47</f>
        <v>72360</v>
      </c>
      <c r="I47" s="95"/>
      <c r="J47" s="95"/>
      <c r="K47" s="95"/>
      <c r="L47" s="202">
        <v>0</v>
      </c>
    </row>
    <row r="48" spans="1:12" ht="14.25" customHeight="1">
      <c r="A48" s="127"/>
      <c r="B48" s="209"/>
      <c r="C48" s="38" t="s">
        <v>58</v>
      </c>
      <c r="D48" s="37" t="s">
        <v>59</v>
      </c>
      <c r="E48" s="95">
        <v>0</v>
      </c>
      <c r="F48" s="95">
        <f>'Z 2 '!G64</f>
        <v>117300</v>
      </c>
      <c r="G48" s="95">
        <f aca="true" t="shared" si="6" ref="G48:H67">F48</f>
        <v>117300</v>
      </c>
      <c r="H48" s="95">
        <f t="shared" si="6"/>
        <v>117300</v>
      </c>
      <c r="I48" s="95"/>
      <c r="J48" s="95"/>
      <c r="K48" s="95"/>
      <c r="L48" s="202">
        <v>0</v>
      </c>
    </row>
    <row r="49" spans="1:12" ht="12.75">
      <c r="A49" s="127"/>
      <c r="B49" s="209"/>
      <c r="C49" s="38" t="s">
        <v>60</v>
      </c>
      <c r="D49" s="38" t="s">
        <v>376</v>
      </c>
      <c r="E49" s="95">
        <v>0</v>
      </c>
      <c r="F49" s="95">
        <f>'Z 2 '!G65</f>
        <v>14712</v>
      </c>
      <c r="G49" s="95">
        <f t="shared" si="6"/>
        <v>14712</v>
      </c>
      <c r="H49" s="95">
        <f t="shared" si="6"/>
        <v>14712</v>
      </c>
      <c r="I49" s="95"/>
      <c r="J49" s="95"/>
      <c r="K49" s="95"/>
      <c r="L49" s="202">
        <v>0</v>
      </c>
    </row>
    <row r="50" spans="1:12" ht="12.75">
      <c r="A50" s="127"/>
      <c r="B50" s="209"/>
      <c r="C50" s="37" t="s">
        <v>86</v>
      </c>
      <c r="D50" s="37" t="s">
        <v>135</v>
      </c>
      <c r="E50" s="95">
        <v>0</v>
      </c>
      <c r="F50" s="95">
        <f>'Z 2 '!G66</f>
        <v>31659</v>
      </c>
      <c r="G50" s="95">
        <f t="shared" si="6"/>
        <v>31659</v>
      </c>
      <c r="H50" s="95"/>
      <c r="I50" s="95">
        <f>G50</f>
        <v>31659</v>
      </c>
      <c r="J50" s="95"/>
      <c r="K50" s="95"/>
      <c r="L50" s="202">
        <v>0</v>
      </c>
    </row>
    <row r="51" spans="1:12" ht="13.5" customHeight="1">
      <c r="A51" s="127"/>
      <c r="B51" s="209"/>
      <c r="C51" s="37" t="s">
        <v>62</v>
      </c>
      <c r="D51" s="37" t="s">
        <v>63</v>
      </c>
      <c r="E51" s="95">
        <v>0</v>
      </c>
      <c r="F51" s="95">
        <f>'Z 2 '!G67</f>
        <v>4872</v>
      </c>
      <c r="G51" s="95">
        <f t="shared" si="6"/>
        <v>4872</v>
      </c>
      <c r="H51" s="95"/>
      <c r="I51" s="95">
        <f>G51</f>
        <v>4872</v>
      </c>
      <c r="J51" s="95"/>
      <c r="K51" s="95"/>
      <c r="L51" s="202">
        <v>0</v>
      </c>
    </row>
    <row r="52" spans="1:12" ht="15" customHeight="1">
      <c r="A52" s="127"/>
      <c r="B52" s="209"/>
      <c r="C52" s="38" t="s">
        <v>64</v>
      </c>
      <c r="D52" s="38" t="s">
        <v>65</v>
      </c>
      <c r="E52" s="95">
        <v>0</v>
      </c>
      <c r="F52" s="95">
        <f>'Z 2 '!G68</f>
        <v>1600</v>
      </c>
      <c r="G52" s="95">
        <f t="shared" si="6"/>
        <v>1600</v>
      </c>
      <c r="H52" s="95"/>
      <c r="I52" s="95"/>
      <c r="J52" s="95"/>
      <c r="K52" s="95"/>
      <c r="L52" s="202">
        <v>0</v>
      </c>
    </row>
    <row r="53" spans="1:12" ht="15" customHeight="1">
      <c r="A53" s="127"/>
      <c r="B53" s="209"/>
      <c r="C53" s="38" t="s">
        <v>66</v>
      </c>
      <c r="D53" s="37" t="s">
        <v>159</v>
      </c>
      <c r="E53" s="95">
        <v>0</v>
      </c>
      <c r="F53" s="95">
        <f>'Z 2 '!G69</f>
        <v>1990</v>
      </c>
      <c r="G53" s="95">
        <f t="shared" si="6"/>
        <v>1990</v>
      </c>
      <c r="H53" s="95"/>
      <c r="I53" s="95"/>
      <c r="J53" s="95"/>
      <c r="K53" s="95"/>
      <c r="L53" s="202">
        <v>0</v>
      </c>
    </row>
    <row r="54" spans="1:12" ht="15" customHeight="1">
      <c r="A54" s="127"/>
      <c r="B54" s="209"/>
      <c r="C54" s="38" t="s">
        <v>141</v>
      </c>
      <c r="D54" s="37" t="s">
        <v>147</v>
      </c>
      <c r="E54" s="95">
        <v>0</v>
      </c>
      <c r="F54" s="95">
        <f>'Z 2 '!G70</f>
        <v>50</v>
      </c>
      <c r="G54" s="95">
        <f t="shared" si="6"/>
        <v>50</v>
      </c>
      <c r="H54" s="95"/>
      <c r="I54" s="95"/>
      <c r="J54" s="95"/>
      <c r="K54" s="95"/>
      <c r="L54" s="202">
        <v>0</v>
      </c>
    </row>
    <row r="55" spans="1:12" ht="15" customHeight="1">
      <c r="A55" s="127"/>
      <c r="B55" s="209"/>
      <c r="C55" s="38" t="s">
        <v>69</v>
      </c>
      <c r="D55" s="38" t="s">
        <v>161</v>
      </c>
      <c r="E55" s="95">
        <v>0</v>
      </c>
      <c r="F55" s="95">
        <f>'Z 2 '!G71</f>
        <v>2000</v>
      </c>
      <c r="G55" s="95">
        <f t="shared" si="6"/>
        <v>2000</v>
      </c>
      <c r="H55" s="95"/>
      <c r="I55" s="95"/>
      <c r="J55" s="95"/>
      <c r="K55" s="95"/>
      <c r="L55" s="202">
        <v>0</v>
      </c>
    </row>
    <row r="56" spans="1:12" ht="15" customHeight="1">
      <c r="A56" s="127"/>
      <c r="B56" s="209"/>
      <c r="C56" s="38" t="s">
        <v>567</v>
      </c>
      <c r="D56" s="37" t="s">
        <v>568</v>
      </c>
      <c r="E56" s="95">
        <v>0</v>
      </c>
      <c r="F56" s="95">
        <f>'Z 2 '!G72</f>
        <v>0</v>
      </c>
      <c r="G56" s="95">
        <f t="shared" si="6"/>
        <v>0</v>
      </c>
      <c r="H56" s="95"/>
      <c r="I56" s="95"/>
      <c r="J56" s="95"/>
      <c r="K56" s="95"/>
      <c r="L56" s="202">
        <v>0</v>
      </c>
    </row>
    <row r="57" spans="1:12" ht="15" customHeight="1">
      <c r="A57" s="127"/>
      <c r="B57" s="209"/>
      <c r="C57" s="38" t="s">
        <v>308</v>
      </c>
      <c r="D57" s="37" t="s">
        <v>310</v>
      </c>
      <c r="E57" s="95">
        <v>0</v>
      </c>
      <c r="F57" s="95">
        <f>'Z 2 '!G73</f>
        <v>500</v>
      </c>
      <c r="G57" s="95">
        <f t="shared" si="6"/>
        <v>500</v>
      </c>
      <c r="H57" s="95"/>
      <c r="I57" s="95"/>
      <c r="J57" s="95"/>
      <c r="K57" s="95"/>
      <c r="L57" s="202">
        <v>0</v>
      </c>
    </row>
    <row r="58" spans="1:12" ht="15" customHeight="1">
      <c r="A58" s="127"/>
      <c r="B58" s="209"/>
      <c r="C58" s="38" t="s">
        <v>295</v>
      </c>
      <c r="D58" s="37" t="s">
        <v>299</v>
      </c>
      <c r="E58" s="95">
        <v>0</v>
      </c>
      <c r="F58" s="95">
        <f>'Z 2 '!G74</f>
        <v>1300</v>
      </c>
      <c r="G58" s="95">
        <f t="shared" si="6"/>
        <v>1300</v>
      </c>
      <c r="H58" s="95"/>
      <c r="I58" s="95"/>
      <c r="J58" s="95"/>
      <c r="K58" s="95"/>
      <c r="L58" s="202">
        <v>0</v>
      </c>
    </row>
    <row r="59" spans="1:12" ht="15" customHeight="1">
      <c r="A59" s="127"/>
      <c r="B59" s="209"/>
      <c r="C59" s="38" t="s">
        <v>871</v>
      </c>
      <c r="D59" s="32" t="s">
        <v>872</v>
      </c>
      <c r="E59" s="95"/>
      <c r="F59" s="95">
        <f>'Z 2 '!G75</f>
        <v>50</v>
      </c>
      <c r="G59" s="95">
        <f t="shared" si="6"/>
        <v>50</v>
      </c>
      <c r="H59" s="95"/>
      <c r="I59" s="95"/>
      <c r="J59" s="95"/>
      <c r="K59" s="95"/>
      <c r="L59" s="202"/>
    </row>
    <row r="60" spans="1:12" ht="15" customHeight="1">
      <c r="A60" s="127"/>
      <c r="B60" s="209"/>
      <c r="C60" s="38" t="s">
        <v>314</v>
      </c>
      <c r="D60" s="37" t="s">
        <v>315</v>
      </c>
      <c r="E60" s="95">
        <v>0</v>
      </c>
      <c r="F60" s="95">
        <f>'Z 2 '!G76</f>
        <v>2970</v>
      </c>
      <c r="G60" s="95">
        <f t="shared" si="6"/>
        <v>2970</v>
      </c>
      <c r="H60" s="95"/>
      <c r="I60" s="95"/>
      <c r="J60" s="95"/>
      <c r="K60" s="95"/>
      <c r="L60" s="202">
        <v>0</v>
      </c>
    </row>
    <row r="61" spans="1:12" ht="15" customHeight="1">
      <c r="A61" s="127"/>
      <c r="B61" s="209"/>
      <c r="C61" s="38" t="s">
        <v>71</v>
      </c>
      <c r="D61" s="38" t="s">
        <v>72</v>
      </c>
      <c r="E61" s="95">
        <v>0</v>
      </c>
      <c r="F61" s="95">
        <f>'Z 2 '!G77</f>
        <v>50</v>
      </c>
      <c r="G61" s="95">
        <f t="shared" si="6"/>
        <v>50</v>
      </c>
      <c r="H61" s="95"/>
      <c r="I61" s="95"/>
      <c r="J61" s="95"/>
      <c r="K61" s="95"/>
      <c r="L61" s="202">
        <v>0</v>
      </c>
    </row>
    <row r="62" spans="1:12" ht="15" customHeight="1">
      <c r="A62" s="127"/>
      <c r="B62" s="209"/>
      <c r="C62" s="38" t="s">
        <v>73</v>
      </c>
      <c r="D62" s="38" t="s">
        <v>243</v>
      </c>
      <c r="E62" s="95">
        <v>0</v>
      </c>
      <c r="F62" s="95">
        <f>'Z 2 '!G78</f>
        <v>1201</v>
      </c>
      <c r="G62" s="95">
        <f t="shared" si="6"/>
        <v>1201</v>
      </c>
      <c r="H62" s="95"/>
      <c r="I62" s="95"/>
      <c r="J62" s="95"/>
      <c r="K62" s="95"/>
      <c r="L62" s="202">
        <v>0</v>
      </c>
    </row>
    <row r="63" spans="1:12" ht="15" customHeight="1">
      <c r="A63" s="127"/>
      <c r="B63" s="209"/>
      <c r="C63" s="38" t="s">
        <v>75</v>
      </c>
      <c r="D63" s="38" t="s">
        <v>76</v>
      </c>
      <c r="E63" s="95">
        <v>0</v>
      </c>
      <c r="F63" s="95">
        <f>'Z 2 '!G79</f>
        <v>3850</v>
      </c>
      <c r="G63" s="95">
        <f t="shared" si="6"/>
        <v>3850</v>
      </c>
      <c r="H63" s="95"/>
      <c r="I63" s="95"/>
      <c r="J63" s="95"/>
      <c r="K63" s="95"/>
      <c r="L63" s="202">
        <v>0</v>
      </c>
    </row>
    <row r="64" spans="1:12" ht="15" customHeight="1">
      <c r="A64" s="127"/>
      <c r="B64" s="209"/>
      <c r="C64" s="38">
        <v>4550</v>
      </c>
      <c r="D64" s="217" t="s">
        <v>661</v>
      </c>
      <c r="E64" s="95">
        <v>0</v>
      </c>
      <c r="F64" s="95">
        <f>'Z 2 '!G80</f>
        <v>100</v>
      </c>
      <c r="G64" s="95">
        <f t="shared" si="6"/>
        <v>100</v>
      </c>
      <c r="H64" s="95"/>
      <c r="I64" s="95"/>
      <c r="J64" s="95"/>
      <c r="K64" s="95"/>
      <c r="L64" s="202"/>
    </row>
    <row r="65" spans="1:12" ht="15" customHeight="1">
      <c r="A65" s="127"/>
      <c r="B65" s="209"/>
      <c r="C65" s="38" t="s">
        <v>296</v>
      </c>
      <c r="D65" s="217" t="s">
        <v>923</v>
      </c>
      <c r="E65" s="95">
        <v>0</v>
      </c>
      <c r="F65" s="95">
        <f>'Z 2 '!G81</f>
        <v>130</v>
      </c>
      <c r="G65" s="95">
        <f t="shared" si="6"/>
        <v>130</v>
      </c>
      <c r="H65" s="95"/>
      <c r="I65" s="95"/>
      <c r="J65" s="95"/>
      <c r="K65" s="95"/>
      <c r="L65" s="202"/>
    </row>
    <row r="66" spans="1:12" ht="15" customHeight="1">
      <c r="A66" s="127"/>
      <c r="B66" s="209"/>
      <c r="C66" s="38" t="s">
        <v>297</v>
      </c>
      <c r="D66" s="37" t="s">
        <v>306</v>
      </c>
      <c r="E66" s="95">
        <v>0</v>
      </c>
      <c r="F66" s="95">
        <f>'Z 2 '!G82</f>
        <v>150</v>
      </c>
      <c r="G66" s="95">
        <f t="shared" si="6"/>
        <v>150</v>
      </c>
      <c r="H66" s="95"/>
      <c r="I66" s="95"/>
      <c r="J66" s="95"/>
      <c r="K66" s="95"/>
      <c r="L66" s="202">
        <v>0</v>
      </c>
    </row>
    <row r="67" spans="1:12" ht="15" customHeight="1">
      <c r="A67" s="127"/>
      <c r="B67" s="209"/>
      <c r="C67" s="38" t="s">
        <v>298</v>
      </c>
      <c r="D67" s="37" t="s">
        <v>307</v>
      </c>
      <c r="E67" s="95">
        <v>0</v>
      </c>
      <c r="F67" s="95">
        <f>'Z 2 '!G83</f>
        <v>200</v>
      </c>
      <c r="G67" s="95">
        <f t="shared" si="6"/>
        <v>200</v>
      </c>
      <c r="H67" s="95"/>
      <c r="I67" s="95"/>
      <c r="J67" s="95"/>
      <c r="K67" s="95"/>
      <c r="L67" s="202">
        <v>0</v>
      </c>
    </row>
    <row r="68" spans="1:12" ht="12.75">
      <c r="A68" s="214" t="s">
        <v>115</v>
      </c>
      <c r="B68" s="210" t="s">
        <v>117</v>
      </c>
      <c r="C68" s="210" t="s">
        <v>239</v>
      </c>
      <c r="D68" s="210" t="s">
        <v>118</v>
      </c>
      <c r="E68" s="200">
        <f>'Z 1'!I43</f>
        <v>103643</v>
      </c>
      <c r="F68" s="200">
        <f>SUM(F69:F77)</f>
        <v>103643</v>
      </c>
      <c r="G68" s="200">
        <f aca="true" t="shared" si="7" ref="G68:L68">SUM(G69:G77)</f>
        <v>103643</v>
      </c>
      <c r="H68" s="200">
        <f t="shared" si="7"/>
        <v>85460</v>
      </c>
      <c r="I68" s="200">
        <f t="shared" si="7"/>
        <v>13460</v>
      </c>
      <c r="J68" s="200">
        <f t="shared" si="7"/>
        <v>0</v>
      </c>
      <c r="K68" s="200">
        <f t="shared" si="7"/>
        <v>0</v>
      </c>
      <c r="L68" s="300">
        <f t="shared" si="7"/>
        <v>0</v>
      </c>
    </row>
    <row r="69" spans="1:12" ht="12.75">
      <c r="A69" s="127"/>
      <c r="B69" s="209"/>
      <c r="C69" s="38" t="s">
        <v>56</v>
      </c>
      <c r="D69" s="37" t="s">
        <v>57</v>
      </c>
      <c r="E69" s="95">
        <v>0</v>
      </c>
      <c r="F69" s="95">
        <f>'Z 2 '!G86</f>
        <v>76700</v>
      </c>
      <c r="G69" s="95">
        <f>F69</f>
        <v>76700</v>
      </c>
      <c r="H69" s="95">
        <f>G69</f>
        <v>76700</v>
      </c>
      <c r="I69" s="95"/>
      <c r="J69" s="95"/>
      <c r="K69" s="95"/>
      <c r="L69" s="202">
        <v>0</v>
      </c>
    </row>
    <row r="70" spans="1:12" ht="12.75">
      <c r="A70" s="127"/>
      <c r="B70" s="209"/>
      <c r="C70" s="38" t="s">
        <v>60</v>
      </c>
      <c r="D70" s="38" t="s">
        <v>376</v>
      </c>
      <c r="E70" s="95">
        <v>0</v>
      </c>
      <c r="F70" s="95">
        <f>'Z 2 '!G87</f>
        <v>8760</v>
      </c>
      <c r="G70" s="95">
        <f aca="true" t="shared" si="8" ref="G70:G77">F70</f>
        <v>8760</v>
      </c>
      <c r="H70" s="95">
        <f>G70</f>
        <v>8760</v>
      </c>
      <c r="I70" s="95"/>
      <c r="J70" s="95"/>
      <c r="K70" s="95"/>
      <c r="L70" s="202">
        <v>0</v>
      </c>
    </row>
    <row r="71" spans="1:12" ht="12.75">
      <c r="A71" s="127"/>
      <c r="B71" s="209"/>
      <c r="C71" s="37" t="s">
        <v>86</v>
      </c>
      <c r="D71" s="37" t="s">
        <v>135</v>
      </c>
      <c r="E71" s="95">
        <v>0</v>
      </c>
      <c r="F71" s="95">
        <f>'Z 2 '!G88</f>
        <v>11580</v>
      </c>
      <c r="G71" s="95">
        <f t="shared" si="8"/>
        <v>11580</v>
      </c>
      <c r="H71" s="95"/>
      <c r="I71" s="95">
        <f>G71</f>
        <v>11580</v>
      </c>
      <c r="J71" s="95"/>
      <c r="K71" s="95"/>
      <c r="L71" s="202">
        <v>0</v>
      </c>
    </row>
    <row r="72" spans="1:12" ht="12.75">
      <c r="A72" s="127"/>
      <c r="B72" s="209"/>
      <c r="C72" s="37" t="s">
        <v>62</v>
      </c>
      <c r="D72" s="37" t="s">
        <v>63</v>
      </c>
      <c r="E72" s="95">
        <v>0</v>
      </c>
      <c r="F72" s="95">
        <f>'Z 2 '!G89</f>
        <v>1880</v>
      </c>
      <c r="G72" s="95">
        <f t="shared" si="8"/>
        <v>1880</v>
      </c>
      <c r="H72" s="95"/>
      <c r="I72" s="95">
        <f>G72</f>
        <v>1880</v>
      </c>
      <c r="J72" s="95"/>
      <c r="K72" s="95"/>
      <c r="L72" s="202">
        <v>0</v>
      </c>
    </row>
    <row r="73" spans="1:12" ht="12.75">
      <c r="A73" s="127"/>
      <c r="B73" s="209"/>
      <c r="C73" s="38" t="s">
        <v>64</v>
      </c>
      <c r="D73" s="38" t="s">
        <v>65</v>
      </c>
      <c r="E73" s="95">
        <v>0</v>
      </c>
      <c r="F73" s="95">
        <f>'Z 2 '!G90</f>
        <v>200</v>
      </c>
      <c r="G73" s="95">
        <f t="shared" si="8"/>
        <v>200</v>
      </c>
      <c r="H73" s="95"/>
      <c r="I73" s="95"/>
      <c r="J73" s="95"/>
      <c r="K73" s="95"/>
      <c r="L73" s="202">
        <v>0</v>
      </c>
    </row>
    <row r="74" spans="1:12" ht="12.75">
      <c r="A74" s="127"/>
      <c r="B74" s="209"/>
      <c r="C74" s="38" t="s">
        <v>69</v>
      </c>
      <c r="D74" s="38" t="s">
        <v>161</v>
      </c>
      <c r="E74" s="95">
        <v>0</v>
      </c>
      <c r="F74" s="95">
        <f>'Z 2 '!G91</f>
        <v>200</v>
      </c>
      <c r="G74" s="95">
        <f t="shared" si="8"/>
        <v>200</v>
      </c>
      <c r="H74" s="95"/>
      <c r="I74" s="95"/>
      <c r="J74" s="95"/>
      <c r="K74" s="95"/>
      <c r="L74" s="202">
        <v>0</v>
      </c>
    </row>
    <row r="75" spans="1:12" ht="12.75">
      <c r="A75" s="127"/>
      <c r="B75" s="209"/>
      <c r="C75" s="38" t="s">
        <v>75</v>
      </c>
      <c r="D75" s="38" t="s">
        <v>76</v>
      </c>
      <c r="E75" s="95">
        <v>0</v>
      </c>
      <c r="F75" s="95">
        <f>'Z 2 '!G92</f>
        <v>3850</v>
      </c>
      <c r="G75" s="95">
        <f t="shared" si="8"/>
        <v>3850</v>
      </c>
      <c r="H75" s="95"/>
      <c r="I75" s="95"/>
      <c r="J75" s="95"/>
      <c r="K75" s="95"/>
      <c r="L75" s="202">
        <v>0</v>
      </c>
    </row>
    <row r="76" spans="1:12" ht="12.75">
      <c r="A76" s="127"/>
      <c r="B76" s="209"/>
      <c r="C76" s="38">
        <v>4740</v>
      </c>
      <c r="D76" s="37" t="s">
        <v>306</v>
      </c>
      <c r="E76" s="95"/>
      <c r="F76" s="95">
        <f>'Z 2 '!G93</f>
        <v>200</v>
      </c>
      <c r="G76" s="95">
        <f t="shared" si="8"/>
        <v>200</v>
      </c>
      <c r="H76" s="95"/>
      <c r="I76" s="95"/>
      <c r="J76" s="95"/>
      <c r="K76" s="95"/>
      <c r="L76" s="202"/>
    </row>
    <row r="77" spans="1:12" ht="12.75">
      <c r="A77" s="127"/>
      <c r="B77" s="209"/>
      <c r="C77" s="38" t="s">
        <v>298</v>
      </c>
      <c r="D77" s="139" t="s">
        <v>307</v>
      </c>
      <c r="E77" s="95"/>
      <c r="F77" s="95">
        <f>'Z 2 '!G94</f>
        <v>273</v>
      </c>
      <c r="G77" s="95">
        <f t="shared" si="8"/>
        <v>273</v>
      </c>
      <c r="H77" s="95"/>
      <c r="I77" s="95"/>
      <c r="J77" s="95"/>
      <c r="K77" s="95"/>
      <c r="L77" s="202"/>
    </row>
    <row r="78" spans="1:12" ht="13.5" customHeight="1">
      <c r="A78" s="214" t="s">
        <v>115</v>
      </c>
      <c r="B78" s="210" t="s">
        <v>133</v>
      </c>
      <c r="C78" s="210" t="s">
        <v>239</v>
      </c>
      <c r="D78" s="210" t="s">
        <v>134</v>
      </c>
      <c r="E78" s="200">
        <f>'Z 1'!I50</f>
        <v>10000</v>
      </c>
      <c r="F78" s="200">
        <f aca="true" t="shared" si="9" ref="F78:K78">SUM(F79:F83)</f>
        <v>10000</v>
      </c>
      <c r="G78" s="200">
        <f t="shared" si="9"/>
        <v>10000</v>
      </c>
      <c r="H78" s="200">
        <f t="shared" si="9"/>
        <v>2800</v>
      </c>
      <c r="I78" s="200">
        <f t="shared" si="9"/>
        <v>492</v>
      </c>
      <c r="J78" s="200">
        <f t="shared" si="9"/>
        <v>0</v>
      </c>
      <c r="K78" s="200">
        <f t="shared" si="9"/>
        <v>0</v>
      </c>
      <c r="L78" s="197">
        <v>0</v>
      </c>
    </row>
    <row r="79" spans="1:12" ht="14.25" customHeight="1">
      <c r="A79" s="128"/>
      <c r="B79" s="209"/>
      <c r="C79" s="38" t="s">
        <v>55</v>
      </c>
      <c r="D79" s="38" t="s">
        <v>387</v>
      </c>
      <c r="E79" s="95">
        <v>0</v>
      </c>
      <c r="F79" s="95">
        <f>'Z 2 '!G135</f>
        <v>6630</v>
      </c>
      <c r="G79" s="95">
        <f>F79</f>
        <v>6630</v>
      </c>
      <c r="H79" s="95"/>
      <c r="I79" s="95"/>
      <c r="J79" s="95"/>
      <c r="K79" s="95"/>
      <c r="L79" s="202">
        <v>0</v>
      </c>
    </row>
    <row r="80" spans="1:12" ht="14.25" customHeight="1">
      <c r="A80" s="128"/>
      <c r="B80" s="209"/>
      <c r="C80" s="38" t="s">
        <v>86</v>
      </c>
      <c r="D80" s="38" t="s">
        <v>135</v>
      </c>
      <c r="E80" s="95">
        <v>0</v>
      </c>
      <c r="F80" s="95">
        <f>'Z 2 '!G136</f>
        <v>423</v>
      </c>
      <c r="G80" s="95">
        <f>F80</f>
        <v>423</v>
      </c>
      <c r="H80" s="95"/>
      <c r="I80" s="95">
        <f>G80</f>
        <v>423</v>
      </c>
      <c r="J80" s="95"/>
      <c r="K80" s="95"/>
      <c r="L80" s="202">
        <v>0</v>
      </c>
    </row>
    <row r="81" spans="1:12" ht="13.5" customHeight="1">
      <c r="A81" s="128"/>
      <c r="B81" s="209"/>
      <c r="C81" s="38" t="s">
        <v>62</v>
      </c>
      <c r="D81" s="38" t="s">
        <v>63</v>
      </c>
      <c r="E81" s="95">
        <v>0</v>
      </c>
      <c r="F81" s="95">
        <f>'Z 2 '!G137</f>
        <v>69</v>
      </c>
      <c r="G81" s="95">
        <f>F81</f>
        <v>69</v>
      </c>
      <c r="H81" s="95"/>
      <c r="I81" s="95">
        <f>G81</f>
        <v>69</v>
      </c>
      <c r="J81" s="95"/>
      <c r="K81" s="95"/>
      <c r="L81" s="202">
        <v>0</v>
      </c>
    </row>
    <row r="82" spans="1:12" ht="15.75" customHeight="1">
      <c r="A82" s="128"/>
      <c r="B82" s="209"/>
      <c r="C82" s="38" t="s">
        <v>565</v>
      </c>
      <c r="D82" s="38" t="s">
        <v>566</v>
      </c>
      <c r="E82" s="95">
        <v>0</v>
      </c>
      <c r="F82" s="95">
        <f>'Z 2 '!G138</f>
        <v>2800</v>
      </c>
      <c r="G82" s="95">
        <f>F82</f>
        <v>2800</v>
      </c>
      <c r="H82" s="95">
        <f>G82</f>
        <v>2800</v>
      </c>
      <c r="I82" s="95"/>
      <c r="J82" s="95"/>
      <c r="K82" s="95"/>
      <c r="L82" s="202">
        <v>0</v>
      </c>
    </row>
    <row r="83" spans="1:12" ht="15" customHeight="1">
      <c r="A83" s="127"/>
      <c r="B83" s="38"/>
      <c r="C83" s="38" t="s">
        <v>297</v>
      </c>
      <c r="D83" s="37" t="s">
        <v>306</v>
      </c>
      <c r="E83" s="95">
        <v>0</v>
      </c>
      <c r="F83" s="95">
        <f>'Z 2 '!G139</f>
        <v>78</v>
      </c>
      <c r="G83" s="95">
        <f>F83</f>
        <v>78</v>
      </c>
      <c r="H83" s="95"/>
      <c r="I83" s="95"/>
      <c r="J83" s="95"/>
      <c r="K83" s="95"/>
      <c r="L83" s="202"/>
    </row>
    <row r="84" spans="1:12" ht="23.25" customHeight="1">
      <c r="A84" s="214" t="s">
        <v>138</v>
      </c>
      <c r="B84" s="210" t="s">
        <v>162</v>
      </c>
      <c r="C84" s="215" t="s">
        <v>239</v>
      </c>
      <c r="D84" s="215" t="s">
        <v>391</v>
      </c>
      <c r="E84" s="200">
        <f>'Z 1'!I56</f>
        <v>2815000</v>
      </c>
      <c r="F84" s="200">
        <f aca="true" t="shared" si="10" ref="F84:L84">SUM(F85:F110)</f>
        <v>2815000</v>
      </c>
      <c r="G84" s="200">
        <f t="shared" si="10"/>
        <v>2815000</v>
      </c>
      <c r="H84" s="200">
        <f t="shared" si="10"/>
        <v>2294000</v>
      </c>
      <c r="I84" s="200">
        <f t="shared" si="10"/>
        <v>11000</v>
      </c>
      <c r="J84" s="200">
        <f t="shared" si="10"/>
        <v>0</v>
      </c>
      <c r="K84" s="200">
        <f t="shared" si="10"/>
        <v>0</v>
      </c>
      <c r="L84" s="300">
        <f t="shared" si="10"/>
        <v>0</v>
      </c>
    </row>
    <row r="85" spans="1:12" ht="15.75" customHeight="1">
      <c r="A85" s="129"/>
      <c r="B85" s="218"/>
      <c r="C85" s="139" t="s">
        <v>440</v>
      </c>
      <c r="D85" s="37" t="s">
        <v>614</v>
      </c>
      <c r="E85" s="167"/>
      <c r="F85" s="167">
        <f>'Z 2 '!G161</f>
        <v>164000</v>
      </c>
      <c r="G85" s="167">
        <f>F85</f>
        <v>164000</v>
      </c>
      <c r="H85" s="167"/>
      <c r="I85" s="167"/>
      <c r="J85" s="167"/>
      <c r="K85" s="167"/>
      <c r="L85" s="206"/>
    </row>
    <row r="86" spans="1:12" ht="14.25" customHeight="1">
      <c r="A86" s="128"/>
      <c r="B86" s="38"/>
      <c r="C86" s="38" t="s">
        <v>58</v>
      </c>
      <c r="D86" s="37" t="s">
        <v>392</v>
      </c>
      <c r="E86" s="95"/>
      <c r="F86" s="167">
        <f>'Z 2 '!G162</f>
        <v>61000</v>
      </c>
      <c r="G86" s="167">
        <f aca="true" t="shared" si="11" ref="G86:H101">F86</f>
        <v>61000</v>
      </c>
      <c r="H86" s="167">
        <f t="shared" si="11"/>
        <v>61000</v>
      </c>
      <c r="I86" s="167"/>
      <c r="J86" s="167"/>
      <c r="K86" s="167"/>
      <c r="L86" s="202">
        <v>0</v>
      </c>
    </row>
    <row r="87" spans="1:12" ht="14.25" customHeight="1">
      <c r="A87" s="128"/>
      <c r="B87" s="38"/>
      <c r="C87" s="38" t="s">
        <v>60</v>
      </c>
      <c r="D87" s="37" t="s">
        <v>388</v>
      </c>
      <c r="E87" s="95"/>
      <c r="F87" s="167">
        <f>'Z 2 '!G163</f>
        <v>5189</v>
      </c>
      <c r="G87" s="167">
        <f t="shared" si="11"/>
        <v>5189</v>
      </c>
      <c r="H87" s="167">
        <f t="shared" si="11"/>
        <v>5189</v>
      </c>
      <c r="I87" s="167"/>
      <c r="J87" s="167"/>
      <c r="K87" s="167"/>
      <c r="L87" s="202">
        <v>0</v>
      </c>
    </row>
    <row r="88" spans="1:12" ht="16.5" customHeight="1">
      <c r="A88" s="128"/>
      <c r="B88" s="38"/>
      <c r="C88" s="38" t="s">
        <v>151</v>
      </c>
      <c r="D88" s="37" t="s">
        <v>249</v>
      </c>
      <c r="E88" s="95"/>
      <c r="F88" s="167">
        <f>'Z 2 '!G164</f>
        <v>1943000</v>
      </c>
      <c r="G88" s="167">
        <f t="shared" si="11"/>
        <v>1943000</v>
      </c>
      <c r="H88" s="167">
        <f t="shared" si="11"/>
        <v>1943000</v>
      </c>
      <c r="I88" s="167"/>
      <c r="J88" s="167"/>
      <c r="K88" s="167"/>
      <c r="L88" s="202">
        <v>0</v>
      </c>
    </row>
    <row r="89" spans="1:12" ht="15" customHeight="1">
      <c r="A89" s="128"/>
      <c r="B89" s="38"/>
      <c r="C89" s="38" t="s">
        <v>152</v>
      </c>
      <c r="D89" s="38" t="s">
        <v>389</v>
      </c>
      <c r="E89" s="95"/>
      <c r="F89" s="167">
        <f>'Z 2 '!G165</f>
        <v>123000</v>
      </c>
      <c r="G89" s="167">
        <f t="shared" si="11"/>
        <v>123000</v>
      </c>
      <c r="H89" s="167">
        <f t="shared" si="11"/>
        <v>123000</v>
      </c>
      <c r="I89" s="167"/>
      <c r="J89" s="167"/>
      <c r="K89" s="167"/>
      <c r="L89" s="202">
        <v>0</v>
      </c>
    </row>
    <row r="90" spans="1:12" ht="14.25" customHeight="1">
      <c r="A90" s="128"/>
      <c r="B90" s="38"/>
      <c r="C90" s="38" t="s">
        <v>154</v>
      </c>
      <c r="D90" s="38" t="s">
        <v>155</v>
      </c>
      <c r="E90" s="95"/>
      <c r="F90" s="167">
        <f>'Z 2 '!G166</f>
        <v>161811</v>
      </c>
      <c r="G90" s="167">
        <f t="shared" si="11"/>
        <v>161811</v>
      </c>
      <c r="H90" s="167">
        <f t="shared" si="11"/>
        <v>161811</v>
      </c>
      <c r="I90" s="167"/>
      <c r="J90" s="167"/>
      <c r="K90" s="167"/>
      <c r="L90" s="202">
        <v>0</v>
      </c>
    </row>
    <row r="91" spans="1:12" ht="15.75" customHeight="1">
      <c r="A91" s="128"/>
      <c r="B91" s="38"/>
      <c r="C91" s="38" t="s">
        <v>924</v>
      </c>
      <c r="D91" s="32" t="s">
        <v>268</v>
      </c>
      <c r="E91" s="95"/>
      <c r="F91" s="167">
        <f>'Z 2 '!G167</f>
        <v>10000</v>
      </c>
      <c r="G91" s="167">
        <f t="shared" si="11"/>
        <v>10000</v>
      </c>
      <c r="H91" s="167"/>
      <c r="I91" s="167"/>
      <c r="J91" s="167"/>
      <c r="K91" s="167"/>
      <c r="L91" s="202"/>
    </row>
    <row r="92" spans="1:12" ht="15.75" customHeight="1">
      <c r="A92" s="128"/>
      <c r="B92" s="38"/>
      <c r="C92" s="37" t="s">
        <v>86</v>
      </c>
      <c r="D92" s="37" t="s">
        <v>390</v>
      </c>
      <c r="E92" s="95"/>
      <c r="F92" s="167">
        <f>'Z 2 '!G168</f>
        <v>9300</v>
      </c>
      <c r="G92" s="167">
        <f t="shared" si="11"/>
        <v>9300</v>
      </c>
      <c r="H92" s="167"/>
      <c r="I92" s="167">
        <f>G92</f>
        <v>9300</v>
      </c>
      <c r="J92" s="167"/>
      <c r="K92" s="167"/>
      <c r="L92" s="202">
        <v>0</v>
      </c>
    </row>
    <row r="93" spans="1:12" ht="16.5" customHeight="1">
      <c r="A93" s="128"/>
      <c r="B93" s="38"/>
      <c r="C93" s="37" t="s">
        <v>62</v>
      </c>
      <c r="D93" s="37" t="s">
        <v>63</v>
      </c>
      <c r="E93" s="95"/>
      <c r="F93" s="167">
        <f>'Z 2 '!G169</f>
        <v>1700</v>
      </c>
      <c r="G93" s="167">
        <f t="shared" si="11"/>
        <v>1700</v>
      </c>
      <c r="H93" s="167"/>
      <c r="I93" s="167">
        <f>G93</f>
        <v>1700</v>
      </c>
      <c r="J93" s="167"/>
      <c r="K93" s="167"/>
      <c r="L93" s="202">
        <v>0</v>
      </c>
    </row>
    <row r="94" spans="1:12" ht="13.5" customHeight="1">
      <c r="A94" s="128"/>
      <c r="B94" s="38"/>
      <c r="C94" s="38" t="s">
        <v>441</v>
      </c>
      <c r="D94" s="37" t="s">
        <v>442</v>
      </c>
      <c r="E94" s="95"/>
      <c r="F94" s="167">
        <f>'Z 2 '!G170</f>
        <v>88000</v>
      </c>
      <c r="G94" s="167">
        <f t="shared" si="11"/>
        <v>88000</v>
      </c>
      <c r="H94" s="167"/>
      <c r="I94" s="167"/>
      <c r="J94" s="167"/>
      <c r="K94" s="167"/>
      <c r="L94" s="202">
        <v>0</v>
      </c>
    </row>
    <row r="95" spans="1:12" ht="15" customHeight="1">
      <c r="A95" s="128"/>
      <c r="B95" s="209"/>
      <c r="C95" s="38" t="s">
        <v>64</v>
      </c>
      <c r="D95" s="38" t="s">
        <v>65</v>
      </c>
      <c r="E95" s="95"/>
      <c r="F95" s="167">
        <v>93000</v>
      </c>
      <c r="G95" s="167">
        <f t="shared" si="11"/>
        <v>93000</v>
      </c>
      <c r="H95" s="167"/>
      <c r="I95" s="167"/>
      <c r="J95" s="167"/>
      <c r="K95" s="167"/>
      <c r="L95" s="207">
        <v>0</v>
      </c>
    </row>
    <row r="96" spans="1:12" ht="15.75" customHeight="1">
      <c r="A96" s="128"/>
      <c r="B96" s="209"/>
      <c r="C96" s="38" t="s">
        <v>157</v>
      </c>
      <c r="D96" s="38" t="s">
        <v>158</v>
      </c>
      <c r="E96" s="95"/>
      <c r="F96" s="167">
        <f>'Z 2 '!G172</f>
        <v>3000</v>
      </c>
      <c r="G96" s="167">
        <f t="shared" si="11"/>
        <v>3000</v>
      </c>
      <c r="H96" s="167"/>
      <c r="I96" s="167"/>
      <c r="J96" s="167"/>
      <c r="K96" s="167"/>
      <c r="L96" s="207">
        <v>0</v>
      </c>
    </row>
    <row r="97" spans="1:12" ht="15" customHeight="1">
      <c r="A97" s="128"/>
      <c r="B97" s="209"/>
      <c r="C97" s="38" t="s">
        <v>66</v>
      </c>
      <c r="D97" s="38" t="s">
        <v>159</v>
      </c>
      <c r="E97" s="95"/>
      <c r="F97" s="167">
        <f>'Z 2 '!G173</f>
        <v>29000</v>
      </c>
      <c r="G97" s="167">
        <f t="shared" si="11"/>
        <v>29000</v>
      </c>
      <c r="H97" s="167"/>
      <c r="I97" s="167"/>
      <c r="J97" s="167"/>
      <c r="K97" s="167"/>
      <c r="L97" s="207">
        <v>0</v>
      </c>
    </row>
    <row r="98" spans="1:12" ht="16.5" customHeight="1">
      <c r="A98" s="128"/>
      <c r="B98" s="209"/>
      <c r="C98" s="38" t="s">
        <v>68</v>
      </c>
      <c r="D98" s="38" t="s">
        <v>160</v>
      </c>
      <c r="E98" s="95"/>
      <c r="F98" s="167">
        <f>'Z 2 '!G174</f>
        <v>20000</v>
      </c>
      <c r="G98" s="167">
        <f t="shared" si="11"/>
        <v>20000</v>
      </c>
      <c r="H98" s="167"/>
      <c r="I98" s="167"/>
      <c r="J98" s="167"/>
      <c r="K98" s="167"/>
      <c r="L98" s="207">
        <v>0</v>
      </c>
    </row>
    <row r="99" spans="1:12" ht="15.75" customHeight="1">
      <c r="A99" s="128"/>
      <c r="B99" s="209"/>
      <c r="C99" s="38" t="s">
        <v>141</v>
      </c>
      <c r="D99" s="38" t="s">
        <v>147</v>
      </c>
      <c r="E99" s="95"/>
      <c r="F99" s="167">
        <f>'Z 2 '!G175</f>
        <v>15000</v>
      </c>
      <c r="G99" s="167">
        <f t="shared" si="11"/>
        <v>15000</v>
      </c>
      <c r="H99" s="167"/>
      <c r="I99" s="167"/>
      <c r="J99" s="167"/>
      <c r="K99" s="167"/>
      <c r="L99" s="207"/>
    </row>
    <row r="100" spans="1:12" ht="15" customHeight="1">
      <c r="A100" s="128"/>
      <c r="B100" s="209"/>
      <c r="C100" s="38" t="s">
        <v>69</v>
      </c>
      <c r="D100" s="38" t="s">
        <v>161</v>
      </c>
      <c r="E100" s="95"/>
      <c r="F100" s="167">
        <f>'Z 2 '!G176</f>
        <v>40000</v>
      </c>
      <c r="G100" s="167">
        <f t="shared" si="11"/>
        <v>40000</v>
      </c>
      <c r="H100" s="167"/>
      <c r="I100" s="167"/>
      <c r="J100" s="167"/>
      <c r="K100" s="167"/>
      <c r="L100" s="207">
        <v>0</v>
      </c>
    </row>
    <row r="101" spans="1:12" ht="14.25" customHeight="1">
      <c r="A101" s="128"/>
      <c r="B101" s="209"/>
      <c r="C101" s="38" t="s">
        <v>567</v>
      </c>
      <c r="D101" s="37" t="s">
        <v>568</v>
      </c>
      <c r="E101" s="95"/>
      <c r="F101" s="167">
        <f>'Z 2 '!G177</f>
        <v>2000</v>
      </c>
      <c r="G101" s="167">
        <f t="shared" si="11"/>
        <v>2000</v>
      </c>
      <c r="H101" s="167"/>
      <c r="I101" s="167"/>
      <c r="J101" s="167"/>
      <c r="K101" s="167"/>
      <c r="L101" s="207"/>
    </row>
    <row r="102" spans="1:12" ht="14.25" customHeight="1">
      <c r="A102" s="128"/>
      <c r="B102" s="209"/>
      <c r="C102" s="38" t="s">
        <v>308</v>
      </c>
      <c r="D102" s="37" t="s">
        <v>310</v>
      </c>
      <c r="E102" s="95"/>
      <c r="F102" s="167">
        <f>'Z 2 '!G178</f>
        <v>5000</v>
      </c>
      <c r="G102" s="167">
        <f aca="true" t="shared" si="12" ref="G102:G110">F102</f>
        <v>5000</v>
      </c>
      <c r="H102" s="167"/>
      <c r="I102" s="167"/>
      <c r="J102" s="167"/>
      <c r="K102" s="167"/>
      <c r="L102" s="207"/>
    </row>
    <row r="103" spans="1:12" ht="14.25" customHeight="1">
      <c r="A103" s="128"/>
      <c r="B103" s="209"/>
      <c r="C103" s="38" t="s">
        <v>295</v>
      </c>
      <c r="D103" s="37" t="s">
        <v>299</v>
      </c>
      <c r="E103" s="95"/>
      <c r="F103" s="167">
        <f>'Z 2 '!G179</f>
        <v>5000</v>
      </c>
      <c r="G103" s="167">
        <f t="shared" si="12"/>
        <v>5000</v>
      </c>
      <c r="H103" s="167"/>
      <c r="I103" s="167"/>
      <c r="J103" s="167"/>
      <c r="K103" s="167"/>
      <c r="L103" s="207"/>
    </row>
    <row r="104" spans="1:12" ht="14.25" customHeight="1">
      <c r="A104" s="128"/>
      <c r="B104" s="209"/>
      <c r="C104" s="38" t="s">
        <v>71</v>
      </c>
      <c r="D104" s="38" t="s">
        <v>72</v>
      </c>
      <c r="E104" s="95"/>
      <c r="F104" s="167">
        <f>'Z 2 '!G180</f>
        <v>7000</v>
      </c>
      <c r="G104" s="167">
        <f t="shared" si="12"/>
        <v>7000</v>
      </c>
      <c r="H104" s="167"/>
      <c r="I104" s="167"/>
      <c r="J104" s="167"/>
      <c r="K104" s="167"/>
      <c r="L104" s="207">
        <v>0</v>
      </c>
    </row>
    <row r="105" spans="1:12" ht="13.5" customHeight="1">
      <c r="A105" s="128"/>
      <c r="B105" s="209"/>
      <c r="C105" s="38" t="s">
        <v>73</v>
      </c>
      <c r="D105" s="38" t="s">
        <v>74</v>
      </c>
      <c r="E105" s="95"/>
      <c r="F105" s="167">
        <f>'Z 2 '!G181</f>
        <v>4000</v>
      </c>
      <c r="G105" s="167">
        <f t="shared" si="12"/>
        <v>4000</v>
      </c>
      <c r="H105" s="167"/>
      <c r="I105" s="167"/>
      <c r="J105" s="167"/>
      <c r="K105" s="167"/>
      <c r="L105" s="207">
        <v>0</v>
      </c>
    </row>
    <row r="106" spans="1:12" ht="12" customHeight="1">
      <c r="A106" s="128"/>
      <c r="B106" s="209"/>
      <c r="C106" s="38" t="s">
        <v>75</v>
      </c>
      <c r="D106" s="38" t="s">
        <v>76</v>
      </c>
      <c r="E106" s="95"/>
      <c r="F106" s="167">
        <f>'Z 2 '!G182</f>
        <v>2000</v>
      </c>
      <c r="G106" s="167">
        <f t="shared" si="12"/>
        <v>2000</v>
      </c>
      <c r="H106" s="167"/>
      <c r="I106" s="167"/>
      <c r="J106" s="167"/>
      <c r="K106" s="167"/>
      <c r="L106" s="207">
        <v>0</v>
      </c>
    </row>
    <row r="107" spans="1:12" ht="14.25" customHeight="1">
      <c r="A107" s="128"/>
      <c r="B107" s="209"/>
      <c r="C107" s="38" t="s">
        <v>140</v>
      </c>
      <c r="D107" s="38" t="s">
        <v>150</v>
      </c>
      <c r="E107" s="95"/>
      <c r="F107" s="167">
        <f>'Z 2 '!G183</f>
        <v>14040</v>
      </c>
      <c r="G107" s="167">
        <f t="shared" si="12"/>
        <v>14040</v>
      </c>
      <c r="H107" s="167"/>
      <c r="I107" s="167"/>
      <c r="J107" s="167"/>
      <c r="K107" s="167"/>
      <c r="L107" s="207">
        <v>0</v>
      </c>
    </row>
    <row r="108" spans="1:12" ht="14.25" customHeight="1">
      <c r="A108" s="128"/>
      <c r="B108" s="209"/>
      <c r="C108" s="38" t="s">
        <v>164</v>
      </c>
      <c r="D108" s="38" t="s">
        <v>393</v>
      </c>
      <c r="E108" s="95"/>
      <c r="F108" s="167">
        <f>'Z 2 '!G184</f>
        <v>160</v>
      </c>
      <c r="G108" s="167">
        <f t="shared" si="12"/>
        <v>160</v>
      </c>
      <c r="H108" s="167"/>
      <c r="I108" s="167"/>
      <c r="J108" s="167"/>
      <c r="K108" s="167"/>
      <c r="L108" s="207">
        <v>0</v>
      </c>
    </row>
    <row r="109" spans="1:12" ht="14.25" customHeight="1">
      <c r="A109" s="128"/>
      <c r="B109" s="209"/>
      <c r="C109" s="38" t="s">
        <v>297</v>
      </c>
      <c r="D109" s="37" t="s">
        <v>306</v>
      </c>
      <c r="E109" s="95"/>
      <c r="F109" s="167">
        <f>'Z 2 '!G185</f>
        <v>5800</v>
      </c>
      <c r="G109" s="167">
        <f t="shared" si="12"/>
        <v>5800</v>
      </c>
      <c r="H109" s="167"/>
      <c r="I109" s="167"/>
      <c r="J109" s="167"/>
      <c r="K109" s="167"/>
      <c r="L109" s="207"/>
    </row>
    <row r="110" spans="1:12" ht="14.25" customHeight="1">
      <c r="A110" s="128"/>
      <c r="B110" s="209"/>
      <c r="C110" s="38" t="s">
        <v>298</v>
      </c>
      <c r="D110" s="139" t="s">
        <v>307</v>
      </c>
      <c r="E110" s="95"/>
      <c r="F110" s="167">
        <f>'Z 2 '!G186</f>
        <v>3000</v>
      </c>
      <c r="G110" s="167">
        <f t="shared" si="12"/>
        <v>3000</v>
      </c>
      <c r="H110" s="167"/>
      <c r="I110" s="167"/>
      <c r="J110" s="167"/>
      <c r="K110" s="167"/>
      <c r="L110" s="207"/>
    </row>
    <row r="111" spans="1:12" ht="17.25" customHeight="1">
      <c r="A111" s="214" t="s">
        <v>260</v>
      </c>
      <c r="B111" s="210" t="s">
        <v>266</v>
      </c>
      <c r="C111" s="210" t="s">
        <v>239</v>
      </c>
      <c r="D111" s="215" t="s">
        <v>394</v>
      </c>
      <c r="E111" s="200">
        <f>'Z 1'!I101</f>
        <v>1746462</v>
      </c>
      <c r="F111" s="200">
        <f aca="true" t="shared" si="13" ref="F111:K111">F112</f>
        <v>1746462</v>
      </c>
      <c r="G111" s="200">
        <f t="shared" si="13"/>
        <v>1746462</v>
      </c>
      <c r="H111" s="200">
        <f t="shared" si="13"/>
        <v>0</v>
      </c>
      <c r="I111" s="200">
        <f t="shared" si="13"/>
        <v>0</v>
      </c>
      <c r="J111" s="200">
        <f t="shared" si="13"/>
        <v>1746462</v>
      </c>
      <c r="K111" s="200">
        <f t="shared" si="13"/>
        <v>0</v>
      </c>
      <c r="L111" s="208">
        <v>0</v>
      </c>
    </row>
    <row r="112" spans="1:12" ht="17.25" customHeight="1">
      <c r="A112" s="128"/>
      <c r="B112" s="209"/>
      <c r="C112" s="38" t="s">
        <v>267</v>
      </c>
      <c r="D112" s="37" t="s">
        <v>395</v>
      </c>
      <c r="E112" s="95">
        <v>0</v>
      </c>
      <c r="F112" s="95">
        <f>'Z 2 '!G381</f>
        <v>1746462</v>
      </c>
      <c r="G112" s="95">
        <f>F112</f>
        <v>1746462</v>
      </c>
      <c r="H112" s="95"/>
      <c r="I112" s="95"/>
      <c r="J112" s="95">
        <f>G112</f>
        <v>1746462</v>
      </c>
      <c r="K112" s="95"/>
      <c r="L112" s="207">
        <v>0</v>
      </c>
    </row>
    <row r="113" spans="1:12" ht="17.25" customHeight="1">
      <c r="A113" s="214" t="s">
        <v>166</v>
      </c>
      <c r="B113" s="214" t="s">
        <v>411</v>
      </c>
      <c r="C113" s="214" t="s">
        <v>239</v>
      </c>
      <c r="D113" s="214" t="s">
        <v>503</v>
      </c>
      <c r="E113" s="495">
        <f>'Z 1'!I113</f>
        <v>1500</v>
      </c>
      <c r="F113" s="495">
        <f>F114</f>
        <v>1500</v>
      </c>
      <c r="G113" s="495">
        <f aca="true" t="shared" si="14" ref="G113:L113">G114</f>
        <v>1500</v>
      </c>
      <c r="H113" s="495">
        <f t="shared" si="14"/>
        <v>1500</v>
      </c>
      <c r="I113" s="495">
        <f t="shared" si="14"/>
        <v>0</v>
      </c>
      <c r="J113" s="495">
        <f t="shared" si="14"/>
        <v>0</v>
      </c>
      <c r="K113" s="495">
        <f t="shared" si="14"/>
        <v>0</v>
      </c>
      <c r="L113" s="495">
        <f t="shared" si="14"/>
        <v>0</v>
      </c>
    </row>
    <row r="114" spans="1:12" ht="17.25" customHeight="1">
      <c r="A114" s="128"/>
      <c r="B114" s="209"/>
      <c r="C114" s="38" t="s">
        <v>56</v>
      </c>
      <c r="D114" s="37" t="s">
        <v>57</v>
      </c>
      <c r="E114" s="95"/>
      <c r="F114" s="95">
        <f>'Z 2 '!G428</f>
        <v>1500</v>
      </c>
      <c r="G114" s="95">
        <f>F114</f>
        <v>1500</v>
      </c>
      <c r="H114" s="95">
        <f>G114</f>
        <v>1500</v>
      </c>
      <c r="I114" s="95"/>
      <c r="J114" s="95"/>
      <c r="K114" s="95"/>
      <c r="L114" s="207"/>
    </row>
    <row r="115" spans="1:12" ht="16.5" customHeight="1">
      <c r="A115" s="214">
        <v>852</v>
      </c>
      <c r="B115" s="210" t="s">
        <v>920</v>
      </c>
      <c r="C115" s="210">
        <v>2110</v>
      </c>
      <c r="D115" s="219" t="s">
        <v>918</v>
      </c>
      <c r="E115" s="200">
        <f>'Z 1'!I123</f>
        <v>370500</v>
      </c>
      <c r="F115" s="200">
        <f aca="true" t="shared" si="15" ref="F115:L115">SUM(F116:F129)</f>
        <v>370500</v>
      </c>
      <c r="G115" s="200">
        <f t="shared" si="15"/>
        <v>370500</v>
      </c>
      <c r="H115" s="200">
        <f t="shared" si="15"/>
        <v>292169</v>
      </c>
      <c r="I115" s="200">
        <f t="shared" si="15"/>
        <v>51831</v>
      </c>
      <c r="J115" s="200">
        <f t="shared" si="15"/>
        <v>0</v>
      </c>
      <c r="K115" s="200">
        <f t="shared" si="15"/>
        <v>0</v>
      </c>
      <c r="L115" s="300">
        <f t="shared" si="15"/>
        <v>0</v>
      </c>
    </row>
    <row r="116" spans="1:12" ht="16.5" customHeight="1">
      <c r="A116" s="127"/>
      <c r="B116" s="209"/>
      <c r="C116" s="38" t="s">
        <v>56</v>
      </c>
      <c r="D116" s="37" t="s">
        <v>57</v>
      </c>
      <c r="E116" s="95"/>
      <c r="F116" s="95">
        <f>'Z 2 '!G437</f>
        <v>270066</v>
      </c>
      <c r="G116" s="95">
        <f>F116</f>
        <v>270066</v>
      </c>
      <c r="H116" s="95">
        <f>G116</f>
        <v>270066</v>
      </c>
      <c r="I116" s="95"/>
      <c r="J116" s="95"/>
      <c r="K116" s="95"/>
      <c r="L116" s="202">
        <v>0</v>
      </c>
    </row>
    <row r="117" spans="1:12" ht="16.5" customHeight="1">
      <c r="A117" s="127"/>
      <c r="B117" s="209"/>
      <c r="C117" s="38" t="s">
        <v>60</v>
      </c>
      <c r="D117" s="37" t="s">
        <v>376</v>
      </c>
      <c r="E117" s="95"/>
      <c r="F117" s="95">
        <f>'Z 2 '!G438</f>
        <v>22103</v>
      </c>
      <c r="G117" s="95">
        <f aca="true" t="shared" si="16" ref="G117:G129">F117</f>
        <v>22103</v>
      </c>
      <c r="H117" s="95">
        <f>G117</f>
        <v>22103</v>
      </c>
      <c r="I117" s="95"/>
      <c r="J117" s="95"/>
      <c r="K117" s="95"/>
      <c r="L117" s="202">
        <v>0</v>
      </c>
    </row>
    <row r="118" spans="1:12" ht="16.5" customHeight="1">
      <c r="A118" s="127"/>
      <c r="B118" s="209"/>
      <c r="C118" s="37" t="s">
        <v>86</v>
      </c>
      <c r="D118" s="37" t="s">
        <v>135</v>
      </c>
      <c r="E118" s="95"/>
      <c r="F118" s="95">
        <f>'Z 2 '!G439</f>
        <v>44673</v>
      </c>
      <c r="G118" s="95">
        <f t="shared" si="16"/>
        <v>44673</v>
      </c>
      <c r="H118" s="95"/>
      <c r="I118" s="95">
        <f>F118</f>
        <v>44673</v>
      </c>
      <c r="J118" s="95"/>
      <c r="K118" s="95"/>
      <c r="L118" s="202">
        <v>0</v>
      </c>
    </row>
    <row r="119" spans="1:12" ht="16.5" customHeight="1">
      <c r="A119" s="127"/>
      <c r="B119" s="209"/>
      <c r="C119" s="37" t="s">
        <v>62</v>
      </c>
      <c r="D119" s="37" t="s">
        <v>63</v>
      </c>
      <c r="E119" s="95"/>
      <c r="F119" s="95">
        <f>'Z 2 '!G440</f>
        <v>7158</v>
      </c>
      <c r="G119" s="95">
        <f t="shared" si="16"/>
        <v>7158</v>
      </c>
      <c r="H119" s="95"/>
      <c r="I119" s="95">
        <f>F119</f>
        <v>7158</v>
      </c>
      <c r="J119" s="95"/>
      <c r="K119" s="95"/>
      <c r="L119" s="202">
        <v>0</v>
      </c>
    </row>
    <row r="120" spans="1:12" ht="17.25" customHeight="1">
      <c r="A120" s="127"/>
      <c r="B120" s="209"/>
      <c r="C120" s="37" t="s">
        <v>64</v>
      </c>
      <c r="D120" s="37" t="s">
        <v>65</v>
      </c>
      <c r="E120" s="95"/>
      <c r="F120" s="95">
        <f>'Z 2 '!G441</f>
        <v>2100</v>
      </c>
      <c r="G120" s="95">
        <f t="shared" si="16"/>
        <v>2100</v>
      </c>
      <c r="H120" s="95"/>
      <c r="I120" s="95"/>
      <c r="J120" s="95"/>
      <c r="K120" s="95"/>
      <c r="L120" s="202">
        <v>0</v>
      </c>
    </row>
    <row r="121" spans="1:12" ht="17.25" customHeight="1">
      <c r="A121" s="127"/>
      <c r="B121" s="209"/>
      <c r="C121" s="131">
        <v>4230</v>
      </c>
      <c r="D121" s="38" t="s">
        <v>664</v>
      </c>
      <c r="E121" s="95"/>
      <c r="F121" s="95">
        <f>'Z 2 '!G442</f>
        <v>200</v>
      </c>
      <c r="G121" s="95">
        <f t="shared" si="16"/>
        <v>200</v>
      </c>
      <c r="H121" s="95"/>
      <c r="I121" s="95"/>
      <c r="J121" s="95"/>
      <c r="K121" s="95"/>
      <c r="L121" s="202"/>
    </row>
    <row r="122" spans="1:12" ht="17.25" customHeight="1">
      <c r="A122" s="127"/>
      <c r="B122" s="209"/>
      <c r="C122" s="37" t="s">
        <v>66</v>
      </c>
      <c r="D122" s="37" t="s">
        <v>159</v>
      </c>
      <c r="E122" s="95"/>
      <c r="F122" s="95">
        <f>'Z 2 '!G443</f>
        <v>6086</v>
      </c>
      <c r="G122" s="95">
        <f t="shared" si="16"/>
        <v>6086</v>
      </c>
      <c r="H122" s="95"/>
      <c r="I122" s="95"/>
      <c r="J122" s="95"/>
      <c r="K122" s="95"/>
      <c r="L122" s="202">
        <v>0</v>
      </c>
    </row>
    <row r="123" spans="1:12" ht="17.25" customHeight="1">
      <c r="A123" s="127"/>
      <c r="B123" s="209"/>
      <c r="C123" s="131" t="s">
        <v>141</v>
      </c>
      <c r="D123" s="38" t="s">
        <v>147</v>
      </c>
      <c r="E123" s="95"/>
      <c r="F123" s="95">
        <f>'Z 2 '!G444</f>
        <v>80</v>
      </c>
      <c r="G123" s="95">
        <f t="shared" si="16"/>
        <v>80</v>
      </c>
      <c r="H123" s="95"/>
      <c r="I123" s="95"/>
      <c r="J123" s="95"/>
      <c r="K123" s="95"/>
      <c r="L123" s="202"/>
    </row>
    <row r="124" spans="1:12" ht="16.5" customHeight="1">
      <c r="A124" s="127"/>
      <c r="B124" s="209"/>
      <c r="C124" s="37" t="s">
        <v>69</v>
      </c>
      <c r="D124" s="37" t="s">
        <v>161</v>
      </c>
      <c r="E124" s="95"/>
      <c r="F124" s="95">
        <f>'Z 2 '!G445</f>
        <v>3000</v>
      </c>
      <c r="G124" s="95">
        <f t="shared" si="16"/>
        <v>3000</v>
      </c>
      <c r="H124" s="95"/>
      <c r="I124" s="95"/>
      <c r="J124" s="95"/>
      <c r="K124" s="95"/>
      <c r="L124" s="202">
        <v>0</v>
      </c>
    </row>
    <row r="125" spans="1:12" ht="16.5" customHeight="1">
      <c r="A125" s="127"/>
      <c r="B125" s="209"/>
      <c r="C125" s="37" t="s">
        <v>567</v>
      </c>
      <c r="D125" s="37" t="s">
        <v>568</v>
      </c>
      <c r="E125" s="95"/>
      <c r="F125" s="95">
        <f>'Z 2 '!G446</f>
        <v>396</v>
      </c>
      <c r="G125" s="95">
        <f t="shared" si="16"/>
        <v>396</v>
      </c>
      <c r="H125" s="95"/>
      <c r="I125" s="95"/>
      <c r="J125" s="95"/>
      <c r="K125" s="95"/>
      <c r="L125" s="202"/>
    </row>
    <row r="126" spans="1:12" ht="16.5" customHeight="1">
      <c r="A126" s="127"/>
      <c r="B126" s="209"/>
      <c r="C126" s="37">
        <v>4370</v>
      </c>
      <c r="D126" s="37" t="s">
        <v>299</v>
      </c>
      <c r="E126" s="95"/>
      <c r="F126" s="95">
        <f>'Z 2 '!G447</f>
        <v>1000</v>
      </c>
      <c r="G126" s="95">
        <f t="shared" si="16"/>
        <v>1000</v>
      </c>
      <c r="H126" s="95"/>
      <c r="I126" s="95"/>
      <c r="J126" s="95"/>
      <c r="K126" s="95"/>
      <c r="L126" s="202"/>
    </row>
    <row r="127" spans="1:12" ht="18" customHeight="1">
      <c r="A127" s="127"/>
      <c r="B127" s="209"/>
      <c r="C127" s="37" t="s">
        <v>71</v>
      </c>
      <c r="D127" s="37" t="s">
        <v>72</v>
      </c>
      <c r="E127" s="95"/>
      <c r="F127" s="95">
        <f>'Z 2 '!G448</f>
        <v>1000</v>
      </c>
      <c r="G127" s="95">
        <f t="shared" si="16"/>
        <v>1000</v>
      </c>
      <c r="H127" s="95"/>
      <c r="I127" s="95"/>
      <c r="J127" s="95"/>
      <c r="K127" s="95"/>
      <c r="L127" s="202">
        <v>0</v>
      </c>
    </row>
    <row r="128" spans="1:12" ht="17.25" customHeight="1">
      <c r="A128" s="127"/>
      <c r="B128" s="209"/>
      <c r="C128" s="37" t="s">
        <v>75</v>
      </c>
      <c r="D128" s="37" t="s">
        <v>76</v>
      </c>
      <c r="E128" s="95"/>
      <c r="F128" s="95">
        <f>'Z 2 '!G449</f>
        <v>11638</v>
      </c>
      <c r="G128" s="95">
        <f t="shared" si="16"/>
        <v>11638</v>
      </c>
      <c r="H128" s="95"/>
      <c r="I128" s="95"/>
      <c r="J128" s="95"/>
      <c r="K128" s="95"/>
      <c r="L128" s="202">
        <v>0</v>
      </c>
    </row>
    <row r="129" spans="1:12" ht="17.25" customHeight="1" thickBot="1">
      <c r="A129" s="426"/>
      <c r="B129" s="427"/>
      <c r="C129" s="428" t="s">
        <v>296</v>
      </c>
      <c r="D129" s="428" t="s">
        <v>923</v>
      </c>
      <c r="E129" s="429"/>
      <c r="F129" s="95">
        <f>'Z 2 '!G450</f>
        <v>1000</v>
      </c>
      <c r="G129" s="95">
        <f t="shared" si="16"/>
        <v>1000</v>
      </c>
      <c r="H129" s="429"/>
      <c r="I129" s="429"/>
      <c r="J129" s="429"/>
      <c r="K129" s="429"/>
      <c r="L129" s="430"/>
    </row>
    <row r="130" spans="1:12" ht="27.75" customHeight="1" thickBot="1">
      <c r="A130" s="703" t="s">
        <v>396</v>
      </c>
      <c r="B130" s="704"/>
      <c r="C130" s="704"/>
      <c r="D130" s="704"/>
      <c r="E130" s="705">
        <f>E15+E33+E42+E44+E46+E68+E78+E84+E111+E113+E115</f>
        <v>5490149</v>
      </c>
      <c r="F130" s="705">
        <f aca="true" t="shared" si="17" ref="F130:L130">F15+F33+F42+F44+F46+F68+F78+F84+F111+F113+F115</f>
        <v>5490149</v>
      </c>
      <c r="G130" s="705">
        <f t="shared" si="17"/>
        <v>5490149</v>
      </c>
      <c r="H130" s="705">
        <f t="shared" si="17"/>
        <v>2885301</v>
      </c>
      <c r="I130" s="705">
        <f t="shared" si="17"/>
        <v>113314</v>
      </c>
      <c r="J130" s="705">
        <f t="shared" si="17"/>
        <v>1746462</v>
      </c>
      <c r="K130" s="705">
        <f t="shared" si="17"/>
        <v>0</v>
      </c>
      <c r="L130" s="705">
        <f t="shared" si="17"/>
        <v>0</v>
      </c>
    </row>
    <row r="133" spans="9:11" ht="12.75">
      <c r="I133" s="588"/>
      <c r="J133" s="588"/>
      <c r="K133" s="588"/>
    </row>
    <row r="134" spans="9:11" ht="12.75">
      <c r="I134" s="152"/>
      <c r="J134" s="152"/>
      <c r="K134" s="152"/>
    </row>
    <row r="135" spans="9:11" ht="12.75">
      <c r="I135" s="588"/>
      <c r="J135" s="588"/>
      <c r="K135" s="588"/>
    </row>
  </sheetData>
  <mergeCells count="15">
    <mergeCell ref="I135:K135"/>
    <mergeCell ref="F7:F9"/>
    <mergeCell ref="G7:K7"/>
    <mergeCell ref="K8:K9"/>
    <mergeCell ref="I133:K133"/>
    <mergeCell ref="B14:F14"/>
    <mergeCell ref="E1:L1"/>
    <mergeCell ref="A5:L5"/>
    <mergeCell ref="A130:D130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3" r:id="rId1"/>
  <headerFooter alignWithMargins="0">
    <oddFooter>&amp;CStrona &amp;P</oddFooter>
  </headerFooter>
  <rowBreaks count="2" manualBreakCount="2">
    <brk id="63" max="11" man="1"/>
    <brk id="10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selection activeCell="L2" sqref="L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9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625" t="s">
        <v>209</v>
      </c>
      <c r="D1" s="625"/>
      <c r="E1" s="625"/>
      <c r="F1" s="625"/>
      <c r="G1" s="625"/>
      <c r="H1" s="625"/>
      <c r="I1" s="625"/>
      <c r="J1" s="625"/>
      <c r="K1" s="625"/>
      <c r="L1" s="112"/>
    </row>
    <row r="2" spans="1:12" ht="14.25" customHeight="1">
      <c r="A2" s="626" t="s">
        <v>955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50"/>
    </row>
    <row r="3" spans="1:12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" customHeight="1">
      <c r="A4" s="772" t="s">
        <v>359</v>
      </c>
      <c r="B4" s="772"/>
      <c r="C4" s="772"/>
      <c r="D4" s="765" t="s">
        <v>360</v>
      </c>
      <c r="E4" s="763" t="s">
        <v>438</v>
      </c>
      <c r="F4" s="773" t="s">
        <v>956</v>
      </c>
      <c r="G4" s="774" t="s">
        <v>468</v>
      </c>
      <c r="H4" s="775"/>
      <c r="I4" s="775"/>
      <c r="J4" s="775"/>
      <c r="K4" s="776"/>
      <c r="L4" s="16"/>
    </row>
    <row r="5" spans="1:13" ht="12" customHeight="1">
      <c r="A5" s="772"/>
      <c r="B5" s="772"/>
      <c r="C5" s="772"/>
      <c r="D5" s="765"/>
      <c r="E5" s="763"/>
      <c r="F5" s="777"/>
      <c r="G5" s="763" t="s">
        <v>575</v>
      </c>
      <c r="H5" s="765" t="s">
        <v>399</v>
      </c>
      <c r="I5" s="765"/>
      <c r="J5" s="765"/>
      <c r="K5" s="773" t="s">
        <v>620</v>
      </c>
      <c r="L5" s="146"/>
      <c r="M5" s="44"/>
    </row>
    <row r="6" spans="1:13" ht="17.25" customHeight="1">
      <c r="A6" s="778" t="s">
        <v>363</v>
      </c>
      <c r="B6" s="778" t="s">
        <v>364</v>
      </c>
      <c r="C6" s="778" t="s">
        <v>648</v>
      </c>
      <c r="D6" s="765"/>
      <c r="E6" s="763"/>
      <c r="F6" s="779"/>
      <c r="G6" s="763"/>
      <c r="H6" s="770" t="s">
        <v>200</v>
      </c>
      <c r="I6" s="771" t="s">
        <v>264</v>
      </c>
      <c r="J6" s="770" t="s">
        <v>265</v>
      </c>
      <c r="K6" s="779"/>
      <c r="L6" s="146"/>
      <c r="M6" s="44"/>
    </row>
    <row r="7" spans="1:13" ht="11.25" customHeight="1">
      <c r="A7" s="751">
        <v>1</v>
      </c>
      <c r="B7" s="751">
        <v>2</v>
      </c>
      <c r="C7" s="751">
        <v>3</v>
      </c>
      <c r="D7" s="751">
        <v>4</v>
      </c>
      <c r="E7" s="782">
        <v>5</v>
      </c>
      <c r="F7" s="751">
        <v>6</v>
      </c>
      <c r="G7" s="751">
        <v>7</v>
      </c>
      <c r="H7" s="751">
        <v>8</v>
      </c>
      <c r="I7" s="751">
        <v>9</v>
      </c>
      <c r="J7" s="751">
        <v>10</v>
      </c>
      <c r="K7" s="751">
        <v>11</v>
      </c>
      <c r="L7" s="143"/>
      <c r="M7" s="44"/>
    </row>
    <row r="8" spans="1:13" ht="21.75" customHeight="1">
      <c r="A8" s="780"/>
      <c r="B8" s="780"/>
      <c r="C8" s="780"/>
      <c r="D8" s="466" t="s">
        <v>788</v>
      </c>
      <c r="E8" s="781">
        <f aca="true" t="shared" si="0" ref="E8:K8">E9+E12+E17+E19+E22+E24+E26+E43+E57+E65+E67</f>
        <v>4550728</v>
      </c>
      <c r="F8" s="781">
        <f t="shared" si="0"/>
        <v>5887790</v>
      </c>
      <c r="G8" s="781">
        <f t="shared" si="0"/>
        <v>803463</v>
      </c>
      <c r="H8" s="781">
        <f t="shared" si="0"/>
        <v>238638</v>
      </c>
      <c r="I8" s="781">
        <f t="shared" si="0"/>
        <v>45095</v>
      </c>
      <c r="J8" s="781">
        <f t="shared" si="0"/>
        <v>145084</v>
      </c>
      <c r="K8" s="781">
        <f t="shared" si="0"/>
        <v>5084327</v>
      </c>
      <c r="L8" s="144"/>
      <c r="M8" s="44"/>
    </row>
    <row r="9" spans="1:13" ht="19.5" customHeight="1">
      <c r="A9" s="234" t="s">
        <v>649</v>
      </c>
      <c r="B9" s="234" t="s">
        <v>487</v>
      </c>
      <c r="C9" s="233"/>
      <c r="D9" s="235" t="s">
        <v>137</v>
      </c>
      <c r="E9" s="301">
        <f>E11</f>
        <v>0</v>
      </c>
      <c r="F9" s="301">
        <f aca="true" t="shared" si="1" ref="F9:K9">F11</f>
        <v>2500</v>
      </c>
      <c r="G9" s="301">
        <f t="shared" si="1"/>
        <v>2500</v>
      </c>
      <c r="H9" s="301">
        <f t="shared" si="1"/>
        <v>0</v>
      </c>
      <c r="I9" s="301">
        <f t="shared" si="1"/>
        <v>0</v>
      </c>
      <c r="J9" s="301">
        <f t="shared" si="1"/>
        <v>2500</v>
      </c>
      <c r="K9" s="301">
        <f t="shared" si="1"/>
        <v>0</v>
      </c>
      <c r="L9" s="144"/>
      <c r="M9" s="44"/>
    </row>
    <row r="10" spans="1:13" ht="15.75" customHeight="1" hidden="1">
      <c r="A10" s="9"/>
      <c r="B10" s="9"/>
      <c r="C10" s="9"/>
      <c r="D10" s="4" t="s">
        <v>643</v>
      </c>
      <c r="E10" s="303">
        <v>0</v>
      </c>
      <c r="F10" s="303"/>
      <c r="G10" s="303"/>
      <c r="H10" s="303"/>
      <c r="I10" s="303"/>
      <c r="J10" s="303"/>
      <c r="K10" s="303"/>
      <c r="L10" s="145"/>
      <c r="M10" s="44"/>
    </row>
    <row r="11" spans="1:13" ht="24.75" customHeight="1">
      <c r="A11" s="9"/>
      <c r="B11" s="9"/>
      <c r="C11" s="20">
        <v>2710</v>
      </c>
      <c r="D11" s="32" t="s">
        <v>790</v>
      </c>
      <c r="E11" s="303"/>
      <c r="F11" s="303">
        <f>'Z 2 '!G13</f>
        <v>2500</v>
      </c>
      <c r="G11" s="303">
        <f>F11</f>
        <v>2500</v>
      </c>
      <c r="H11" s="303"/>
      <c r="I11" s="303"/>
      <c r="J11" s="303">
        <f>G11</f>
        <v>2500</v>
      </c>
      <c r="K11" s="303"/>
      <c r="L11" s="145"/>
      <c r="M11" s="44"/>
    </row>
    <row r="12" spans="1:13" ht="20.25" customHeight="1">
      <c r="A12" s="234" t="s">
        <v>82</v>
      </c>
      <c r="B12" s="234" t="s">
        <v>84</v>
      </c>
      <c r="C12" s="233"/>
      <c r="D12" s="304" t="s">
        <v>642</v>
      </c>
      <c r="E12" s="301">
        <f>E13+E14+E16</f>
        <v>3892349</v>
      </c>
      <c r="F12" s="301">
        <f aca="true" t="shared" si="2" ref="F12:K12">F13+F14+F15+F16</f>
        <v>5084327</v>
      </c>
      <c r="G12" s="301">
        <f t="shared" si="2"/>
        <v>0</v>
      </c>
      <c r="H12" s="301">
        <f t="shared" si="2"/>
        <v>0</v>
      </c>
      <c r="I12" s="301">
        <f t="shared" si="2"/>
        <v>0</v>
      </c>
      <c r="J12" s="301">
        <f t="shared" si="2"/>
        <v>0</v>
      </c>
      <c r="K12" s="301">
        <f t="shared" si="2"/>
        <v>5084327</v>
      </c>
      <c r="L12" s="144"/>
      <c r="M12" s="44"/>
    </row>
    <row r="13" spans="1:13" ht="36.75" customHeight="1">
      <c r="A13" s="9"/>
      <c r="B13" s="9"/>
      <c r="C13" s="20">
        <v>6300</v>
      </c>
      <c r="D13" s="32" t="s">
        <v>269</v>
      </c>
      <c r="E13" s="303">
        <f>'Z 1'!I22</f>
        <v>3892349</v>
      </c>
      <c r="F13" s="303"/>
      <c r="G13" s="303"/>
      <c r="H13" s="303"/>
      <c r="I13" s="303"/>
      <c r="J13" s="303"/>
      <c r="K13" s="303"/>
      <c r="L13" s="145"/>
      <c r="M13" s="44"/>
    </row>
    <row r="14" spans="1:13" ht="18" customHeight="1">
      <c r="A14" s="9"/>
      <c r="B14" s="9"/>
      <c r="C14" s="20">
        <v>6050</v>
      </c>
      <c r="D14" s="61" t="s">
        <v>272</v>
      </c>
      <c r="E14" s="303"/>
      <c r="F14" s="303">
        <v>3732349</v>
      </c>
      <c r="G14" s="303"/>
      <c r="H14" s="303"/>
      <c r="I14" s="303"/>
      <c r="J14" s="303"/>
      <c r="K14" s="303">
        <f>F14</f>
        <v>3732349</v>
      </c>
      <c r="L14" s="145"/>
      <c r="M14" s="44"/>
    </row>
    <row r="15" spans="1:13" ht="22.5">
      <c r="A15" s="9"/>
      <c r="B15" s="9"/>
      <c r="C15" s="20">
        <v>6060</v>
      </c>
      <c r="D15" s="61" t="s">
        <v>240</v>
      </c>
      <c r="E15" s="303"/>
      <c r="F15" s="303">
        <v>160000</v>
      </c>
      <c r="G15" s="303"/>
      <c r="H15" s="303"/>
      <c r="I15" s="303"/>
      <c r="J15" s="303"/>
      <c r="K15" s="303">
        <f>F15</f>
        <v>160000</v>
      </c>
      <c r="L15" s="145"/>
      <c r="M15" s="44"/>
    </row>
    <row r="16" spans="1:13" ht="33" customHeight="1">
      <c r="A16" s="9"/>
      <c r="B16" s="9"/>
      <c r="C16" s="20">
        <v>6300</v>
      </c>
      <c r="D16" s="32" t="s">
        <v>709</v>
      </c>
      <c r="E16" s="303"/>
      <c r="F16" s="303">
        <f>'Z 2 '!G47</f>
        <v>1191978</v>
      </c>
      <c r="G16" s="303"/>
      <c r="H16" s="303"/>
      <c r="I16" s="303"/>
      <c r="J16" s="303"/>
      <c r="K16" s="303">
        <f>F16</f>
        <v>1191978</v>
      </c>
      <c r="L16" s="145"/>
      <c r="M16" s="44"/>
    </row>
    <row r="17" spans="1:13" ht="21" customHeight="1">
      <c r="A17" s="233">
        <v>750</v>
      </c>
      <c r="B17" s="233">
        <v>75018</v>
      </c>
      <c r="C17" s="233"/>
      <c r="D17" s="81" t="s">
        <v>623</v>
      </c>
      <c r="E17" s="301">
        <f>E18</f>
        <v>0</v>
      </c>
      <c r="F17" s="301">
        <f aca="true" t="shared" si="3" ref="F17:K17">F18</f>
        <v>3250</v>
      </c>
      <c r="G17" s="301">
        <f t="shared" si="3"/>
        <v>3250</v>
      </c>
      <c r="H17" s="301">
        <f t="shared" si="3"/>
        <v>0</v>
      </c>
      <c r="I17" s="301">
        <f t="shared" si="3"/>
        <v>0</v>
      </c>
      <c r="J17" s="301">
        <f t="shared" si="3"/>
        <v>3250</v>
      </c>
      <c r="K17" s="301">
        <f t="shared" si="3"/>
        <v>0</v>
      </c>
      <c r="L17" s="144"/>
      <c r="M17" s="44"/>
    </row>
    <row r="18" spans="1:13" s="13" customFormat="1" ht="21.75" customHeight="1">
      <c r="A18" s="9"/>
      <c r="B18" s="9"/>
      <c r="C18" s="20">
        <v>2330</v>
      </c>
      <c r="D18" s="32" t="s">
        <v>710</v>
      </c>
      <c r="E18" s="303"/>
      <c r="F18" s="303">
        <f>'Z 2 '!G96</f>
        <v>3250</v>
      </c>
      <c r="G18" s="303">
        <f>F18</f>
        <v>3250</v>
      </c>
      <c r="H18" s="303"/>
      <c r="I18" s="303"/>
      <c r="J18" s="303">
        <f>F18</f>
        <v>3250</v>
      </c>
      <c r="K18" s="303"/>
      <c r="L18" s="145"/>
      <c r="M18" s="149"/>
    </row>
    <row r="19" spans="1:13" ht="21.75" customHeight="1">
      <c r="A19" s="236">
        <v>750</v>
      </c>
      <c r="B19" s="236">
        <v>75020</v>
      </c>
      <c r="C19" s="233"/>
      <c r="D19" s="81" t="s">
        <v>132</v>
      </c>
      <c r="E19" s="301">
        <f>E20</f>
        <v>0</v>
      </c>
      <c r="F19" s="301">
        <f aca="true" t="shared" si="4" ref="F19:K19">F20+F21</f>
        <v>2556</v>
      </c>
      <c r="G19" s="301">
        <f t="shared" si="4"/>
        <v>2556</v>
      </c>
      <c r="H19" s="301">
        <f t="shared" si="4"/>
        <v>0</v>
      </c>
      <c r="I19" s="301">
        <f t="shared" si="4"/>
        <v>0</v>
      </c>
      <c r="J19" s="301">
        <f t="shared" si="4"/>
        <v>2556</v>
      </c>
      <c r="K19" s="301">
        <f t="shared" si="4"/>
        <v>0</v>
      </c>
      <c r="L19" s="144"/>
      <c r="M19" s="44"/>
    </row>
    <row r="20" spans="1:13" ht="24.75" customHeight="1">
      <c r="A20" s="1"/>
      <c r="B20" s="1"/>
      <c r="C20" s="289">
        <v>2310</v>
      </c>
      <c r="D20" s="176" t="s">
        <v>20</v>
      </c>
      <c r="E20" s="303"/>
      <c r="F20" s="303">
        <f>'Z 2 '!G107</f>
        <v>1250</v>
      </c>
      <c r="G20" s="303">
        <f>F20</f>
        <v>1250</v>
      </c>
      <c r="H20" s="303"/>
      <c r="I20" s="303"/>
      <c r="J20" s="303">
        <f>F20</f>
        <v>1250</v>
      </c>
      <c r="K20" s="303"/>
      <c r="L20" s="147"/>
      <c r="M20" s="44"/>
    </row>
    <row r="21" spans="1:13" ht="24.75" customHeight="1">
      <c r="A21" s="1"/>
      <c r="B21" s="1"/>
      <c r="C21" s="289">
        <v>2339</v>
      </c>
      <c r="D21" s="32" t="s">
        <v>710</v>
      </c>
      <c r="E21" s="303"/>
      <c r="F21" s="303">
        <f>'Z 2 '!G109</f>
        <v>1306</v>
      </c>
      <c r="G21" s="303">
        <f>F21</f>
        <v>1306</v>
      </c>
      <c r="H21" s="303"/>
      <c r="I21" s="303"/>
      <c r="J21" s="303">
        <f>F21</f>
        <v>1306</v>
      </c>
      <c r="K21" s="303"/>
      <c r="L21" s="147"/>
      <c r="M21" s="44"/>
    </row>
    <row r="22" spans="1:13" ht="22.5" customHeight="1">
      <c r="A22" s="237">
        <v>750</v>
      </c>
      <c r="B22" s="237">
        <v>75075</v>
      </c>
      <c r="C22" s="237"/>
      <c r="D22" s="230" t="s">
        <v>1017</v>
      </c>
      <c r="E22" s="301">
        <f aca="true" t="shared" si="5" ref="E22:K22">E23</f>
        <v>0</v>
      </c>
      <c r="F22" s="301">
        <f t="shared" si="5"/>
        <v>20179</v>
      </c>
      <c r="G22" s="301">
        <f t="shared" si="5"/>
        <v>20179</v>
      </c>
      <c r="H22" s="301">
        <f t="shared" si="5"/>
        <v>0</v>
      </c>
      <c r="I22" s="301">
        <f t="shared" si="5"/>
        <v>0</v>
      </c>
      <c r="J22" s="301">
        <f t="shared" si="5"/>
        <v>20179</v>
      </c>
      <c r="K22" s="301">
        <f t="shared" si="5"/>
        <v>0</v>
      </c>
      <c r="L22" s="147"/>
      <c r="M22" s="44"/>
    </row>
    <row r="23" spans="1:13" ht="27.75" customHeight="1">
      <c r="A23" s="1"/>
      <c r="B23" s="1"/>
      <c r="C23" s="289">
        <v>2329</v>
      </c>
      <c r="D23" s="176" t="s">
        <v>704</v>
      </c>
      <c r="E23" s="303"/>
      <c r="F23" s="303">
        <f>'Z 2 '!G141</f>
        <v>20179</v>
      </c>
      <c r="G23" s="303">
        <f>F23</f>
        <v>20179</v>
      </c>
      <c r="H23" s="303"/>
      <c r="I23" s="303"/>
      <c r="J23" s="303">
        <f>G23</f>
        <v>20179</v>
      </c>
      <c r="K23" s="303"/>
      <c r="L23" s="147"/>
      <c r="M23" s="44"/>
    </row>
    <row r="24" spans="1:13" ht="27.75" customHeight="1">
      <c r="A24" s="237">
        <v>801</v>
      </c>
      <c r="B24" s="237">
        <v>80146</v>
      </c>
      <c r="C24" s="237"/>
      <c r="D24" s="231" t="s">
        <v>258</v>
      </c>
      <c r="E24" s="301">
        <f>E25</f>
        <v>0</v>
      </c>
      <c r="F24" s="301">
        <f aca="true" t="shared" si="6" ref="F24:K24">F25</f>
        <v>12000</v>
      </c>
      <c r="G24" s="301">
        <f t="shared" si="6"/>
        <v>12000</v>
      </c>
      <c r="H24" s="301">
        <f t="shared" si="6"/>
        <v>0</v>
      </c>
      <c r="I24" s="301">
        <f t="shared" si="6"/>
        <v>0</v>
      </c>
      <c r="J24" s="301">
        <f t="shared" si="6"/>
        <v>12000</v>
      </c>
      <c r="K24" s="301">
        <f t="shared" si="6"/>
        <v>0</v>
      </c>
      <c r="L24" s="147"/>
      <c r="M24" s="44"/>
    </row>
    <row r="25" spans="1:13" ht="17.25" customHeight="1">
      <c r="A25" s="1"/>
      <c r="B25" s="1"/>
      <c r="C25" s="289">
        <v>2320</v>
      </c>
      <c r="D25" s="61" t="s">
        <v>270</v>
      </c>
      <c r="E25" s="303"/>
      <c r="F25" s="303">
        <f>'Z 2 '!G315</f>
        <v>12000</v>
      </c>
      <c r="G25" s="303">
        <f>F25</f>
        <v>12000</v>
      </c>
      <c r="H25" s="303"/>
      <c r="I25" s="303"/>
      <c r="J25" s="303">
        <f>F25</f>
        <v>12000</v>
      </c>
      <c r="K25" s="303"/>
      <c r="L25" s="147"/>
      <c r="M25" s="44"/>
    </row>
    <row r="26" spans="1:13" ht="17.25" customHeight="1">
      <c r="A26" s="237">
        <v>801</v>
      </c>
      <c r="B26" s="237">
        <v>80195</v>
      </c>
      <c r="C26" s="237"/>
      <c r="D26" s="230" t="s">
        <v>137</v>
      </c>
      <c r="E26" s="301">
        <f>E27+E28</f>
        <v>98680</v>
      </c>
      <c r="F26" s="301">
        <f aca="true" t="shared" si="7" ref="F26:K26">SUM(F29:F42)</f>
        <v>98680</v>
      </c>
      <c r="G26" s="301">
        <f t="shared" si="7"/>
        <v>98680</v>
      </c>
      <c r="H26" s="301">
        <f t="shared" si="7"/>
        <v>55126</v>
      </c>
      <c r="I26" s="301">
        <f t="shared" si="7"/>
        <v>9874</v>
      </c>
      <c r="J26" s="301">
        <f t="shared" si="7"/>
        <v>0</v>
      </c>
      <c r="K26" s="301">
        <f t="shared" si="7"/>
        <v>0</v>
      </c>
      <c r="L26" s="147"/>
      <c r="M26" s="44"/>
    </row>
    <row r="27" spans="1:13" ht="38.25" customHeight="1">
      <c r="A27" s="1"/>
      <c r="B27" s="1"/>
      <c r="C27" s="289">
        <v>2888</v>
      </c>
      <c r="D27" s="174" t="s">
        <v>705</v>
      </c>
      <c r="E27" s="303">
        <f>'Z 1'!I92</f>
        <v>83878</v>
      </c>
      <c r="F27" s="303"/>
      <c r="G27" s="303"/>
      <c r="H27" s="303"/>
      <c r="I27" s="303"/>
      <c r="J27" s="303"/>
      <c r="K27" s="303"/>
      <c r="L27" s="147"/>
      <c r="M27" s="44"/>
    </row>
    <row r="28" spans="1:13" ht="41.25" customHeight="1">
      <c r="A28" s="1"/>
      <c r="B28" s="1"/>
      <c r="C28" s="289">
        <v>2889</v>
      </c>
      <c r="D28" s="174" t="s">
        <v>705</v>
      </c>
      <c r="E28" s="303">
        <f>'Z 1'!I93</f>
        <v>14802</v>
      </c>
      <c r="F28" s="303"/>
      <c r="G28" s="303"/>
      <c r="H28" s="303"/>
      <c r="I28" s="303"/>
      <c r="J28" s="303"/>
      <c r="K28" s="303"/>
      <c r="L28" s="147"/>
      <c r="M28" s="44"/>
    </row>
    <row r="29" spans="1:13" ht="13.5" customHeight="1">
      <c r="A29" s="1"/>
      <c r="B29" s="1"/>
      <c r="C29" s="289">
        <v>4118</v>
      </c>
      <c r="D29" s="32" t="s">
        <v>706</v>
      </c>
      <c r="E29" s="303"/>
      <c r="F29" s="303">
        <v>7246</v>
      </c>
      <c r="G29" s="303">
        <f>F29</f>
        <v>7246</v>
      </c>
      <c r="H29" s="303"/>
      <c r="I29" s="303">
        <f>G29</f>
        <v>7246</v>
      </c>
      <c r="J29" s="303"/>
      <c r="K29" s="303"/>
      <c r="L29" s="147"/>
      <c r="M29" s="44"/>
    </row>
    <row r="30" spans="1:13" ht="13.5" customHeight="1">
      <c r="A30" s="1"/>
      <c r="B30" s="1"/>
      <c r="C30" s="289">
        <v>4119</v>
      </c>
      <c r="D30" s="32" t="s">
        <v>706</v>
      </c>
      <c r="E30" s="303"/>
      <c r="F30" s="303">
        <v>1278</v>
      </c>
      <c r="G30" s="303">
        <f aca="true" t="shared" si="8" ref="G30:G42">F30</f>
        <v>1278</v>
      </c>
      <c r="H30" s="303"/>
      <c r="I30" s="303">
        <f>G30</f>
        <v>1278</v>
      </c>
      <c r="J30" s="303"/>
      <c r="K30" s="303"/>
      <c r="L30" s="147"/>
      <c r="M30" s="44"/>
    </row>
    <row r="31" spans="1:13" ht="14.25" customHeight="1">
      <c r="A31" s="1"/>
      <c r="B31" s="1"/>
      <c r="C31" s="289">
        <v>4128</v>
      </c>
      <c r="D31" s="33" t="s">
        <v>15</v>
      </c>
      <c r="E31" s="303"/>
      <c r="F31" s="303">
        <v>1148</v>
      </c>
      <c r="G31" s="303">
        <f t="shared" si="8"/>
        <v>1148</v>
      </c>
      <c r="H31" s="303"/>
      <c r="I31" s="303">
        <f>G31</f>
        <v>1148</v>
      </c>
      <c r="J31" s="303"/>
      <c r="K31" s="303"/>
      <c r="L31" s="147"/>
      <c r="M31" s="44"/>
    </row>
    <row r="32" spans="1:13" ht="15.75" customHeight="1">
      <c r="A32" s="1"/>
      <c r="B32" s="1"/>
      <c r="C32" s="289">
        <v>4129</v>
      </c>
      <c r="D32" s="33" t="s">
        <v>15</v>
      </c>
      <c r="E32" s="303"/>
      <c r="F32" s="303">
        <v>202</v>
      </c>
      <c r="G32" s="303">
        <f t="shared" si="8"/>
        <v>202</v>
      </c>
      <c r="H32" s="303"/>
      <c r="I32" s="303">
        <f>G32</f>
        <v>202</v>
      </c>
      <c r="J32" s="303"/>
      <c r="K32" s="303"/>
      <c r="L32" s="147"/>
      <c r="M32" s="44"/>
    </row>
    <row r="33" spans="1:13" ht="14.25" customHeight="1">
      <c r="A33" s="1"/>
      <c r="B33" s="1"/>
      <c r="C33" s="289">
        <v>4178</v>
      </c>
      <c r="D33" s="33" t="s">
        <v>566</v>
      </c>
      <c r="E33" s="303"/>
      <c r="F33" s="303">
        <v>46858</v>
      </c>
      <c r="G33" s="303">
        <f t="shared" si="8"/>
        <v>46858</v>
      </c>
      <c r="H33" s="303">
        <f>G33</f>
        <v>46858</v>
      </c>
      <c r="I33" s="303"/>
      <c r="J33" s="303"/>
      <c r="K33" s="303"/>
      <c r="L33" s="147"/>
      <c r="M33" s="44"/>
    </row>
    <row r="34" spans="1:13" ht="15" customHeight="1">
      <c r="A34" s="1"/>
      <c r="B34" s="1"/>
      <c r="C34" s="289">
        <v>4179</v>
      </c>
      <c r="D34" s="33" t="s">
        <v>566</v>
      </c>
      <c r="E34" s="303"/>
      <c r="F34" s="303">
        <v>8268</v>
      </c>
      <c r="G34" s="303">
        <f t="shared" si="8"/>
        <v>8268</v>
      </c>
      <c r="H34" s="303">
        <f>G34</f>
        <v>8268</v>
      </c>
      <c r="I34" s="303"/>
      <c r="J34" s="303"/>
      <c r="K34" s="303"/>
      <c r="L34" s="147"/>
      <c r="M34" s="44"/>
    </row>
    <row r="35" spans="1:13" ht="15.75" customHeight="1">
      <c r="A35" s="1"/>
      <c r="B35" s="1"/>
      <c r="C35" s="289">
        <v>4218</v>
      </c>
      <c r="D35" s="290" t="s">
        <v>65</v>
      </c>
      <c r="E35" s="303"/>
      <c r="F35" s="303">
        <v>2040</v>
      </c>
      <c r="G35" s="303">
        <f t="shared" si="8"/>
        <v>2040</v>
      </c>
      <c r="H35" s="303"/>
      <c r="I35" s="303"/>
      <c r="J35" s="303"/>
      <c r="K35" s="303"/>
      <c r="L35" s="147"/>
      <c r="M35" s="44"/>
    </row>
    <row r="36" spans="1:13" ht="15" customHeight="1">
      <c r="A36" s="1"/>
      <c r="B36" s="1"/>
      <c r="C36" s="289">
        <v>4219</v>
      </c>
      <c r="D36" s="290" t="s">
        <v>65</v>
      </c>
      <c r="E36" s="303"/>
      <c r="F36" s="303">
        <v>360</v>
      </c>
      <c r="G36" s="303">
        <f t="shared" si="8"/>
        <v>360</v>
      </c>
      <c r="H36" s="303"/>
      <c r="I36" s="303"/>
      <c r="J36" s="303"/>
      <c r="K36" s="303"/>
      <c r="L36" s="147"/>
      <c r="M36" s="44"/>
    </row>
    <row r="37" spans="1:13" ht="14.25" customHeight="1">
      <c r="A37" s="1"/>
      <c r="B37" s="1"/>
      <c r="C37" s="289">
        <v>4308</v>
      </c>
      <c r="D37" s="273" t="s">
        <v>161</v>
      </c>
      <c r="E37" s="303"/>
      <c r="F37" s="303">
        <v>25262</v>
      </c>
      <c r="G37" s="303">
        <f t="shared" si="8"/>
        <v>25262</v>
      </c>
      <c r="H37" s="303"/>
      <c r="I37" s="303"/>
      <c r="J37" s="303"/>
      <c r="K37" s="303"/>
      <c r="L37" s="147"/>
      <c r="M37" s="44"/>
    </row>
    <row r="38" spans="1:13" ht="15" customHeight="1">
      <c r="A38" s="1"/>
      <c r="B38" s="1"/>
      <c r="C38" s="289">
        <v>4309</v>
      </c>
      <c r="D38" s="273" t="s">
        <v>161</v>
      </c>
      <c r="E38" s="303"/>
      <c r="F38" s="303">
        <v>4458</v>
      </c>
      <c r="G38" s="303">
        <f t="shared" si="8"/>
        <v>4458</v>
      </c>
      <c r="H38" s="303"/>
      <c r="I38" s="303"/>
      <c r="J38" s="303"/>
      <c r="K38" s="303"/>
      <c r="L38" s="147"/>
      <c r="M38" s="44"/>
    </row>
    <row r="39" spans="1:13" ht="13.5" customHeight="1">
      <c r="A39" s="1"/>
      <c r="B39" s="1"/>
      <c r="C39" s="289">
        <v>4438</v>
      </c>
      <c r="D39" s="32" t="s">
        <v>16</v>
      </c>
      <c r="E39" s="303"/>
      <c r="F39" s="303">
        <v>476</v>
      </c>
      <c r="G39" s="303">
        <f t="shared" si="8"/>
        <v>476</v>
      </c>
      <c r="H39" s="303"/>
      <c r="I39" s="303"/>
      <c r="J39" s="303"/>
      <c r="K39" s="303"/>
      <c r="L39" s="147"/>
      <c r="M39" s="44"/>
    </row>
    <row r="40" spans="1:13" ht="15" customHeight="1">
      <c r="A40" s="1"/>
      <c r="B40" s="1"/>
      <c r="C40" s="289">
        <v>4439</v>
      </c>
      <c r="D40" s="32" t="s">
        <v>16</v>
      </c>
      <c r="E40" s="303"/>
      <c r="F40" s="303">
        <v>84</v>
      </c>
      <c r="G40" s="303">
        <f t="shared" si="8"/>
        <v>84</v>
      </c>
      <c r="H40" s="303"/>
      <c r="I40" s="303"/>
      <c r="J40" s="303"/>
      <c r="K40" s="303"/>
      <c r="L40" s="147"/>
      <c r="M40" s="44"/>
    </row>
    <row r="41" spans="1:13" ht="15" customHeight="1">
      <c r="A41" s="1"/>
      <c r="B41" s="1"/>
      <c r="C41" s="289">
        <v>4748</v>
      </c>
      <c r="D41" s="32" t="s">
        <v>306</v>
      </c>
      <c r="E41" s="303"/>
      <c r="F41" s="303">
        <v>850</v>
      </c>
      <c r="G41" s="303">
        <f t="shared" si="8"/>
        <v>850</v>
      </c>
      <c r="H41" s="303"/>
      <c r="I41" s="303"/>
      <c r="J41" s="303"/>
      <c r="K41" s="303"/>
      <c r="L41" s="147"/>
      <c r="M41" s="44"/>
    </row>
    <row r="42" spans="1:13" ht="15.75" customHeight="1">
      <c r="A42" s="1"/>
      <c r="B42" s="1"/>
      <c r="C42" s="289">
        <v>4749</v>
      </c>
      <c r="D42" s="32" t="s">
        <v>306</v>
      </c>
      <c r="E42" s="303"/>
      <c r="F42" s="303">
        <v>150</v>
      </c>
      <c r="G42" s="303">
        <f t="shared" si="8"/>
        <v>150</v>
      </c>
      <c r="H42" s="303"/>
      <c r="I42" s="303"/>
      <c r="J42" s="303"/>
      <c r="K42" s="303"/>
      <c r="L42" s="147"/>
      <c r="M42" s="44"/>
    </row>
    <row r="43" spans="1:13" ht="19.5" customHeight="1">
      <c r="A43" s="233">
        <v>852</v>
      </c>
      <c r="B43" s="236">
        <v>85201</v>
      </c>
      <c r="C43" s="233">
        <v>2320</v>
      </c>
      <c r="D43" s="238" t="s">
        <v>148</v>
      </c>
      <c r="E43" s="301">
        <f>E44</f>
        <v>497360</v>
      </c>
      <c r="F43" s="301">
        <f aca="true" t="shared" si="9" ref="F43:K43">SUM(F45:F56)</f>
        <v>497360</v>
      </c>
      <c r="G43" s="301">
        <f t="shared" si="9"/>
        <v>497360</v>
      </c>
      <c r="H43" s="301">
        <f t="shared" si="9"/>
        <v>164736</v>
      </c>
      <c r="I43" s="301">
        <f t="shared" si="9"/>
        <v>31890</v>
      </c>
      <c r="J43" s="301">
        <f t="shared" si="9"/>
        <v>0</v>
      </c>
      <c r="K43" s="301">
        <f t="shared" si="9"/>
        <v>0</v>
      </c>
      <c r="L43" s="144"/>
      <c r="M43" s="44"/>
    </row>
    <row r="44" spans="1:13" ht="21" customHeight="1">
      <c r="A44" s="1"/>
      <c r="B44" s="289"/>
      <c r="C44" s="289">
        <v>2320</v>
      </c>
      <c r="D44" s="61" t="s">
        <v>271</v>
      </c>
      <c r="E44" s="303">
        <f>'Z 1'!I111</f>
        <v>497360</v>
      </c>
      <c r="F44" s="303">
        <v>0</v>
      </c>
      <c r="G44" s="303">
        <f>F44</f>
        <v>0</v>
      </c>
      <c r="H44" s="303"/>
      <c r="I44" s="303"/>
      <c r="J44" s="303">
        <f>G44</f>
        <v>0</v>
      </c>
      <c r="K44" s="303"/>
      <c r="L44" s="147"/>
      <c r="M44" s="44"/>
    </row>
    <row r="45" spans="1:13" ht="15" customHeight="1">
      <c r="A45" s="2"/>
      <c r="B45" s="273"/>
      <c r="C45" s="289">
        <v>3110</v>
      </c>
      <c r="D45" s="290" t="s">
        <v>278</v>
      </c>
      <c r="E45" s="303"/>
      <c r="F45" s="303">
        <v>76644</v>
      </c>
      <c r="G45" s="303">
        <f aca="true" t="shared" si="10" ref="G45:G56">F45</f>
        <v>76644</v>
      </c>
      <c r="H45" s="303"/>
      <c r="I45" s="303"/>
      <c r="J45" s="303"/>
      <c r="K45" s="303"/>
      <c r="L45" s="147"/>
      <c r="M45" s="44"/>
    </row>
    <row r="46" spans="1:13" ht="15" customHeight="1">
      <c r="A46" s="2"/>
      <c r="B46" s="273"/>
      <c r="C46" s="289">
        <v>4010</v>
      </c>
      <c r="D46" s="32" t="s">
        <v>707</v>
      </c>
      <c r="E46" s="303"/>
      <c r="F46" s="303">
        <v>164736</v>
      </c>
      <c r="G46" s="303">
        <f t="shared" si="10"/>
        <v>164736</v>
      </c>
      <c r="H46" s="303">
        <f>G46</f>
        <v>164736</v>
      </c>
      <c r="I46" s="303"/>
      <c r="J46" s="303"/>
      <c r="K46" s="303"/>
      <c r="L46" s="147"/>
      <c r="M46" s="44"/>
    </row>
    <row r="47" spans="1:13" ht="15" customHeight="1">
      <c r="A47" s="2"/>
      <c r="B47" s="273"/>
      <c r="C47" s="289">
        <v>4110</v>
      </c>
      <c r="D47" s="32" t="s">
        <v>708</v>
      </c>
      <c r="E47" s="303"/>
      <c r="F47" s="303">
        <v>27485</v>
      </c>
      <c r="G47" s="303">
        <f t="shared" si="10"/>
        <v>27485</v>
      </c>
      <c r="H47" s="303"/>
      <c r="I47" s="303">
        <f>G47</f>
        <v>27485</v>
      </c>
      <c r="J47" s="303"/>
      <c r="K47" s="303"/>
      <c r="L47" s="147"/>
      <c r="M47" s="44"/>
    </row>
    <row r="48" spans="1:13" ht="15" customHeight="1">
      <c r="A48" s="2"/>
      <c r="B48" s="273"/>
      <c r="C48" s="289">
        <v>4120</v>
      </c>
      <c r="D48" s="32" t="s">
        <v>63</v>
      </c>
      <c r="E48" s="303"/>
      <c r="F48" s="303">
        <v>4405</v>
      </c>
      <c r="G48" s="303">
        <f t="shared" si="10"/>
        <v>4405</v>
      </c>
      <c r="H48" s="303"/>
      <c r="I48" s="303">
        <f>G48</f>
        <v>4405</v>
      </c>
      <c r="J48" s="303"/>
      <c r="K48" s="303"/>
      <c r="L48" s="147"/>
      <c r="M48" s="44"/>
    </row>
    <row r="49" spans="1:13" ht="16.5" customHeight="1">
      <c r="A49" s="2"/>
      <c r="B49" s="273"/>
      <c r="C49" s="289">
        <v>4210</v>
      </c>
      <c r="D49" s="290" t="s">
        <v>65</v>
      </c>
      <c r="E49" s="303"/>
      <c r="F49" s="303">
        <v>39287</v>
      </c>
      <c r="G49" s="303">
        <f t="shared" si="10"/>
        <v>39287</v>
      </c>
      <c r="H49" s="303"/>
      <c r="I49" s="303"/>
      <c r="J49" s="303"/>
      <c r="K49" s="303"/>
      <c r="L49" s="147"/>
      <c r="M49" s="44"/>
    </row>
    <row r="50" spans="1:13" ht="15" customHeight="1">
      <c r="A50" s="2"/>
      <c r="B50" s="273"/>
      <c r="C50" s="289">
        <v>4220</v>
      </c>
      <c r="D50" s="290" t="s">
        <v>665</v>
      </c>
      <c r="E50" s="303"/>
      <c r="F50" s="303">
        <v>86395</v>
      </c>
      <c r="G50" s="303">
        <f t="shared" si="10"/>
        <v>86395</v>
      </c>
      <c r="H50" s="303"/>
      <c r="I50" s="303"/>
      <c r="J50" s="303"/>
      <c r="K50" s="303"/>
      <c r="L50" s="147"/>
      <c r="M50" s="44"/>
    </row>
    <row r="51" spans="1:13" ht="15" customHeight="1">
      <c r="A51" s="2"/>
      <c r="B51" s="273"/>
      <c r="C51" s="289">
        <v>4230</v>
      </c>
      <c r="D51" s="273" t="s">
        <v>284</v>
      </c>
      <c r="E51" s="303"/>
      <c r="F51" s="303">
        <v>4212</v>
      </c>
      <c r="G51" s="303">
        <f t="shared" si="10"/>
        <v>4212</v>
      </c>
      <c r="H51" s="303"/>
      <c r="I51" s="303"/>
      <c r="J51" s="303"/>
      <c r="K51" s="303"/>
      <c r="L51" s="147"/>
      <c r="M51" s="44"/>
    </row>
    <row r="52" spans="1:13" ht="15" customHeight="1">
      <c r="A52" s="2"/>
      <c r="B52" s="273"/>
      <c r="C52" s="289">
        <v>4260</v>
      </c>
      <c r="D52" s="290" t="s">
        <v>159</v>
      </c>
      <c r="E52" s="303"/>
      <c r="F52" s="303">
        <v>73377</v>
      </c>
      <c r="G52" s="303">
        <f t="shared" si="10"/>
        <v>73377</v>
      </c>
      <c r="H52" s="303"/>
      <c r="I52" s="303"/>
      <c r="J52" s="303"/>
      <c r="K52" s="303"/>
      <c r="L52" s="147"/>
      <c r="M52" s="44"/>
    </row>
    <row r="53" spans="1:13" ht="15" customHeight="1">
      <c r="A53" s="2"/>
      <c r="B53" s="273"/>
      <c r="C53" s="289">
        <v>4300</v>
      </c>
      <c r="D53" s="273" t="s">
        <v>161</v>
      </c>
      <c r="E53" s="303"/>
      <c r="F53" s="303">
        <v>17827</v>
      </c>
      <c r="G53" s="303">
        <f t="shared" si="10"/>
        <v>17827</v>
      </c>
      <c r="H53" s="303"/>
      <c r="I53" s="303"/>
      <c r="J53" s="303"/>
      <c r="K53" s="303"/>
      <c r="L53" s="147"/>
      <c r="M53" s="44"/>
    </row>
    <row r="54" spans="1:13" ht="15" customHeight="1">
      <c r="A54" s="2"/>
      <c r="B54" s="273"/>
      <c r="C54" s="289">
        <v>4370</v>
      </c>
      <c r="D54" s="32" t="s">
        <v>299</v>
      </c>
      <c r="E54" s="303"/>
      <c r="F54" s="303">
        <v>1500</v>
      </c>
      <c r="G54" s="303">
        <f t="shared" si="10"/>
        <v>1500</v>
      </c>
      <c r="H54" s="303"/>
      <c r="I54" s="303"/>
      <c r="J54" s="303"/>
      <c r="K54" s="303"/>
      <c r="L54" s="147"/>
      <c r="M54" s="44"/>
    </row>
    <row r="55" spans="1:13" ht="15" customHeight="1">
      <c r="A55" s="2"/>
      <c r="B55" s="273"/>
      <c r="C55" s="289">
        <v>4410</v>
      </c>
      <c r="D55" s="32" t="s">
        <v>72</v>
      </c>
      <c r="E55" s="303"/>
      <c r="F55" s="303">
        <v>1000</v>
      </c>
      <c r="G55" s="303">
        <f t="shared" si="10"/>
        <v>1000</v>
      </c>
      <c r="H55" s="303"/>
      <c r="I55" s="303"/>
      <c r="J55" s="303"/>
      <c r="K55" s="303"/>
      <c r="L55" s="147"/>
      <c r="M55" s="44"/>
    </row>
    <row r="56" spans="1:13" ht="15" customHeight="1">
      <c r="A56" s="2"/>
      <c r="B56" s="273"/>
      <c r="C56" s="289">
        <v>4430</v>
      </c>
      <c r="D56" s="32" t="s">
        <v>74</v>
      </c>
      <c r="E56" s="303"/>
      <c r="F56" s="303">
        <v>492</v>
      </c>
      <c r="G56" s="303">
        <f t="shared" si="10"/>
        <v>492</v>
      </c>
      <c r="H56" s="303"/>
      <c r="I56" s="303"/>
      <c r="J56" s="303"/>
      <c r="K56" s="303"/>
      <c r="L56" s="147"/>
      <c r="M56" s="44"/>
    </row>
    <row r="57" spans="1:13" ht="21.75" customHeight="1">
      <c r="A57" s="232">
        <v>852</v>
      </c>
      <c r="B57" s="232">
        <v>85204</v>
      </c>
      <c r="C57" s="233"/>
      <c r="D57" s="81" t="s">
        <v>398</v>
      </c>
      <c r="E57" s="301">
        <f>E58+E59</f>
        <v>62339</v>
      </c>
      <c r="F57" s="301">
        <f aca="true" t="shared" si="11" ref="F57:K57">F60+F61+F62+F63+F64</f>
        <v>99168</v>
      </c>
      <c r="G57" s="301">
        <f t="shared" si="11"/>
        <v>99168</v>
      </c>
      <c r="H57" s="301">
        <f t="shared" si="11"/>
        <v>18776</v>
      </c>
      <c r="I57" s="301">
        <f t="shared" si="11"/>
        <v>3331</v>
      </c>
      <c r="J57" s="301">
        <f t="shared" si="11"/>
        <v>36829</v>
      </c>
      <c r="K57" s="301">
        <f t="shared" si="11"/>
        <v>0</v>
      </c>
      <c r="L57" s="144"/>
      <c r="M57" s="43"/>
    </row>
    <row r="58" spans="1:13" ht="19.5" customHeight="1">
      <c r="A58" s="2"/>
      <c r="B58" s="2"/>
      <c r="C58" s="289">
        <v>2310</v>
      </c>
      <c r="D58" s="291" t="s">
        <v>273</v>
      </c>
      <c r="E58" s="303">
        <f>'Z 1'!I120</f>
        <v>45575</v>
      </c>
      <c r="F58" s="303">
        <v>0</v>
      </c>
      <c r="G58" s="303"/>
      <c r="H58" s="303"/>
      <c r="I58" s="303"/>
      <c r="J58" s="303"/>
      <c r="K58" s="303"/>
      <c r="L58" s="147"/>
      <c r="M58" s="44"/>
    </row>
    <row r="59" spans="1:13" ht="22.5" customHeight="1">
      <c r="A59" s="2"/>
      <c r="B59" s="2"/>
      <c r="C59" s="289">
        <v>2320</v>
      </c>
      <c r="D59" s="61" t="s">
        <v>271</v>
      </c>
      <c r="E59" s="303">
        <f>'Z 1'!I121</f>
        <v>16764</v>
      </c>
      <c r="F59" s="303">
        <v>0</v>
      </c>
      <c r="G59" s="303">
        <f aca="true" t="shared" si="12" ref="G59:G64">F59</f>
        <v>0</v>
      </c>
      <c r="H59" s="303"/>
      <c r="I59" s="303"/>
      <c r="J59" s="303">
        <f>G59</f>
        <v>0</v>
      </c>
      <c r="K59" s="303"/>
      <c r="L59" s="147"/>
      <c r="M59" s="44"/>
    </row>
    <row r="60" spans="1:13" ht="21" customHeight="1">
      <c r="A60" s="2"/>
      <c r="B60" s="2"/>
      <c r="C60" s="289">
        <v>2320</v>
      </c>
      <c r="D60" s="61" t="s">
        <v>271</v>
      </c>
      <c r="E60" s="303"/>
      <c r="F60" s="303">
        <f>'Z 2 '!G430</f>
        <v>36829</v>
      </c>
      <c r="G60" s="303">
        <f t="shared" si="12"/>
        <v>36829</v>
      </c>
      <c r="H60" s="303"/>
      <c r="I60" s="303"/>
      <c r="J60" s="303">
        <f>G60</f>
        <v>36829</v>
      </c>
      <c r="K60" s="303"/>
      <c r="L60" s="147"/>
      <c r="M60" s="44"/>
    </row>
    <row r="61" spans="1:13" ht="17.25" customHeight="1">
      <c r="A61" s="3"/>
      <c r="B61" s="3"/>
      <c r="C61" s="289">
        <v>3110</v>
      </c>
      <c r="D61" s="290" t="s">
        <v>278</v>
      </c>
      <c r="E61" s="303"/>
      <c r="F61" s="303">
        <v>40232</v>
      </c>
      <c r="G61" s="303">
        <f t="shared" si="12"/>
        <v>40232</v>
      </c>
      <c r="H61" s="303"/>
      <c r="I61" s="303"/>
      <c r="J61" s="303"/>
      <c r="K61" s="303"/>
      <c r="L61" s="145"/>
      <c r="M61" s="44"/>
    </row>
    <row r="62" spans="1:13" ht="17.25" customHeight="1">
      <c r="A62" s="3"/>
      <c r="B62" s="3"/>
      <c r="C62" s="289">
        <v>4110</v>
      </c>
      <c r="D62" s="32" t="s">
        <v>135</v>
      </c>
      <c r="E62" s="303"/>
      <c r="F62" s="303">
        <v>2871</v>
      </c>
      <c r="G62" s="303">
        <f t="shared" si="12"/>
        <v>2871</v>
      </c>
      <c r="H62" s="303"/>
      <c r="I62" s="303">
        <f>G62</f>
        <v>2871</v>
      </c>
      <c r="J62" s="303"/>
      <c r="K62" s="303"/>
      <c r="L62" s="145"/>
      <c r="M62" s="44"/>
    </row>
    <row r="63" spans="1:13" ht="17.25" customHeight="1">
      <c r="A63" s="3"/>
      <c r="B63" s="3"/>
      <c r="C63" s="289">
        <v>4120</v>
      </c>
      <c r="D63" s="33" t="s">
        <v>63</v>
      </c>
      <c r="E63" s="303"/>
      <c r="F63" s="303">
        <v>460</v>
      </c>
      <c r="G63" s="303">
        <f t="shared" si="12"/>
        <v>460</v>
      </c>
      <c r="H63" s="303"/>
      <c r="I63" s="303">
        <f>G63</f>
        <v>460</v>
      </c>
      <c r="J63" s="303"/>
      <c r="K63" s="303"/>
      <c r="L63" s="145"/>
      <c r="M63" s="44"/>
    </row>
    <row r="64" spans="1:13" ht="17.25" customHeight="1">
      <c r="A64" s="3"/>
      <c r="B64" s="3"/>
      <c r="C64" s="289">
        <v>4170</v>
      </c>
      <c r="D64" s="33" t="s">
        <v>566</v>
      </c>
      <c r="E64" s="303"/>
      <c r="F64" s="303">
        <v>18776</v>
      </c>
      <c r="G64" s="303">
        <f t="shared" si="12"/>
        <v>18776</v>
      </c>
      <c r="H64" s="303">
        <f>G64</f>
        <v>18776</v>
      </c>
      <c r="I64" s="303"/>
      <c r="J64" s="303"/>
      <c r="K64" s="303"/>
      <c r="L64" s="145"/>
      <c r="M64" s="44"/>
    </row>
    <row r="65" spans="1:13" ht="24.75" customHeight="1">
      <c r="A65" s="232">
        <v>853</v>
      </c>
      <c r="B65" s="232">
        <v>85311</v>
      </c>
      <c r="C65" s="233"/>
      <c r="D65" s="81" t="s">
        <v>250</v>
      </c>
      <c r="E65" s="301">
        <f>E66</f>
        <v>0</v>
      </c>
      <c r="F65" s="301">
        <f aca="true" t="shared" si="13" ref="F65:K65">F66</f>
        <v>34770</v>
      </c>
      <c r="G65" s="301">
        <f t="shared" si="13"/>
        <v>34770</v>
      </c>
      <c r="H65" s="301">
        <f t="shared" si="13"/>
        <v>0</v>
      </c>
      <c r="I65" s="301">
        <f t="shared" si="13"/>
        <v>0</v>
      </c>
      <c r="J65" s="301">
        <f t="shared" si="13"/>
        <v>34770</v>
      </c>
      <c r="K65" s="301">
        <f t="shared" si="13"/>
        <v>0</v>
      </c>
      <c r="L65" s="144"/>
      <c r="M65" s="44"/>
    </row>
    <row r="66" spans="1:13" ht="20.25" customHeight="1">
      <c r="A66" s="3"/>
      <c r="B66" s="3"/>
      <c r="C66" s="20">
        <v>2310</v>
      </c>
      <c r="D66" s="32" t="s">
        <v>274</v>
      </c>
      <c r="E66" s="303"/>
      <c r="F66" s="303">
        <f>'Z 2 '!G484</f>
        <v>34770</v>
      </c>
      <c r="G66" s="303">
        <f>F66</f>
        <v>34770</v>
      </c>
      <c r="H66" s="303"/>
      <c r="I66" s="303"/>
      <c r="J66" s="303">
        <f>G66</f>
        <v>34770</v>
      </c>
      <c r="K66" s="303"/>
      <c r="L66" s="145"/>
      <c r="M66" s="44"/>
    </row>
    <row r="67" spans="1:13" ht="25.5" customHeight="1">
      <c r="A67" s="232">
        <v>921</v>
      </c>
      <c r="B67" s="232">
        <v>92116</v>
      </c>
      <c r="C67" s="233"/>
      <c r="D67" s="81" t="s">
        <v>400</v>
      </c>
      <c r="E67" s="301">
        <v>0</v>
      </c>
      <c r="F67" s="301">
        <f aca="true" t="shared" si="14" ref="F67:K67">F68</f>
        <v>33000</v>
      </c>
      <c r="G67" s="301">
        <f t="shared" si="14"/>
        <v>33000</v>
      </c>
      <c r="H67" s="301">
        <f t="shared" si="14"/>
        <v>0</v>
      </c>
      <c r="I67" s="301">
        <f t="shared" si="14"/>
        <v>0</v>
      </c>
      <c r="J67" s="301">
        <f t="shared" si="14"/>
        <v>33000</v>
      </c>
      <c r="K67" s="301">
        <f t="shared" si="14"/>
        <v>0</v>
      </c>
      <c r="L67" s="144"/>
      <c r="M67" s="44"/>
    </row>
    <row r="68" spans="1:13" ht="21.75" customHeight="1">
      <c r="A68" s="2"/>
      <c r="B68" s="2"/>
      <c r="C68" s="289">
        <v>2310</v>
      </c>
      <c r="D68" s="32" t="s">
        <v>274</v>
      </c>
      <c r="E68" s="303"/>
      <c r="F68" s="303">
        <f>'Z 2 '!G646</f>
        <v>33000</v>
      </c>
      <c r="G68" s="303">
        <f>F68</f>
        <v>33000</v>
      </c>
      <c r="H68" s="303"/>
      <c r="I68" s="303"/>
      <c r="J68" s="303">
        <f>G68</f>
        <v>33000</v>
      </c>
      <c r="K68" s="303"/>
      <c r="L68" s="147"/>
      <c r="M68" s="44"/>
    </row>
    <row r="69" spans="1:13" ht="21" customHeight="1">
      <c r="A69" s="46"/>
      <c r="B69" s="46"/>
      <c r="C69" s="45"/>
      <c r="D69" s="47" t="s">
        <v>549</v>
      </c>
      <c r="E69" s="302">
        <f>E8</f>
        <v>4550728</v>
      </c>
      <c r="F69" s="302">
        <f aca="true" t="shared" si="15" ref="F69:K69">F8</f>
        <v>5887790</v>
      </c>
      <c r="G69" s="302">
        <f t="shared" si="15"/>
        <v>803463</v>
      </c>
      <c r="H69" s="302">
        <f t="shared" si="15"/>
        <v>238638</v>
      </c>
      <c r="I69" s="302">
        <f t="shared" si="15"/>
        <v>45095</v>
      </c>
      <c r="J69" s="302">
        <f t="shared" si="15"/>
        <v>145084</v>
      </c>
      <c r="K69" s="302">
        <f t="shared" si="15"/>
        <v>5084327</v>
      </c>
      <c r="L69" s="144"/>
      <c r="M69" s="144"/>
    </row>
    <row r="70" spans="12:13" ht="10.5" customHeight="1" hidden="1">
      <c r="L70" s="44"/>
      <c r="M70" s="44"/>
    </row>
    <row r="71" spans="1:13" ht="15" customHeight="1">
      <c r="A71" s="549" t="s">
        <v>0</v>
      </c>
      <c r="B71" s="549"/>
      <c r="C71" s="549"/>
      <c r="D71" s="549"/>
      <c r="E71" s="549"/>
      <c r="F71" s="549"/>
      <c r="G71" s="549"/>
      <c r="H71" s="549"/>
      <c r="I71" s="549"/>
      <c r="J71" s="549"/>
      <c r="K71" s="549"/>
      <c r="L71" s="148"/>
      <c r="M71" s="44"/>
    </row>
    <row r="72" spans="1:13" ht="15" customHeight="1">
      <c r="A72" s="13"/>
      <c r="B72" s="13"/>
      <c r="C72" s="13"/>
      <c r="D72" s="13" t="s">
        <v>251</v>
      </c>
      <c r="E72" s="13"/>
      <c r="F72" s="13"/>
      <c r="G72" s="13"/>
      <c r="H72" s="13"/>
      <c r="I72" s="30"/>
      <c r="J72" s="30"/>
      <c r="K72" s="30"/>
      <c r="L72" s="149"/>
      <c r="M72" s="44"/>
    </row>
    <row r="73" spans="1:13" ht="7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9"/>
      <c r="M73" s="44"/>
    </row>
    <row r="74" spans="1:12" ht="14.25" customHeight="1">
      <c r="A74" s="13"/>
      <c r="B74" s="13"/>
      <c r="C74" s="13"/>
      <c r="D74" s="13"/>
      <c r="E74" s="13"/>
      <c r="F74" s="13"/>
      <c r="G74" s="13"/>
      <c r="H74" s="13"/>
      <c r="I74" s="560"/>
      <c r="J74" s="560"/>
      <c r="K74" s="13"/>
      <c r="L74" s="13"/>
    </row>
    <row r="75" spans="1:12" ht="11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3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8" customHeight="1">
      <c r="A79" s="621"/>
      <c r="B79" s="622"/>
      <c r="C79" s="622"/>
      <c r="D79" s="622"/>
      <c r="E79" s="622"/>
      <c r="F79" s="622"/>
      <c r="G79" s="622"/>
      <c r="H79" s="622"/>
      <c r="I79" s="622"/>
      <c r="J79" s="622"/>
      <c r="K79" s="622"/>
      <c r="L79" s="114"/>
    </row>
    <row r="80" spans="1:12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5" customHeight="1">
      <c r="A82" s="5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3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24.75" customHeight="1">
      <c r="A87" s="623"/>
      <c r="B87" s="623"/>
      <c r="C87" s="623"/>
      <c r="D87" s="623"/>
      <c r="E87" s="623"/>
      <c r="F87" s="623"/>
      <c r="G87" s="623"/>
      <c r="H87" s="623"/>
      <c r="I87" s="623"/>
      <c r="J87" s="623"/>
      <c r="K87" s="623"/>
      <c r="L87" s="115"/>
    </row>
    <row r="88" spans="1:12" ht="54.75" customHeight="1">
      <c r="A88" s="623"/>
      <c r="B88" s="623"/>
      <c r="C88" s="623"/>
      <c r="D88" s="623"/>
      <c r="E88" s="623"/>
      <c r="F88" s="623"/>
      <c r="G88" s="623"/>
      <c r="H88" s="623"/>
      <c r="I88" s="623"/>
      <c r="J88" s="623"/>
      <c r="K88" s="623"/>
      <c r="L88" s="115"/>
    </row>
    <row r="89" spans="1:12" ht="18" customHeight="1" hidden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5.75" customHeight="1" hidden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47.25" customHeight="1">
      <c r="A92" s="624"/>
      <c r="B92" s="624"/>
      <c r="C92" s="624"/>
      <c r="D92" s="624"/>
      <c r="E92" s="624"/>
      <c r="F92" s="624"/>
      <c r="G92" s="624"/>
      <c r="H92" s="624"/>
      <c r="I92" s="624"/>
      <c r="J92" s="624"/>
      <c r="K92" s="624"/>
      <c r="L92" s="116"/>
    </row>
    <row r="93" spans="1:12" ht="26.25" customHeight="1">
      <c r="A93" s="623"/>
      <c r="B93" s="623"/>
      <c r="C93" s="623"/>
      <c r="D93" s="623"/>
      <c r="E93" s="623"/>
      <c r="F93" s="623"/>
      <c r="G93" s="623"/>
      <c r="H93" s="623"/>
      <c r="I93" s="623"/>
      <c r="J93" s="623"/>
      <c r="K93" s="623"/>
      <c r="L93" s="115"/>
    </row>
    <row r="94" spans="1:12" ht="16.5" customHeight="1">
      <c r="A94" s="5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5" customHeight="1">
      <c r="A95" s="623"/>
      <c r="B95" s="623"/>
      <c r="C95" s="623"/>
      <c r="D95" s="623"/>
      <c r="E95" s="623"/>
      <c r="F95" s="623"/>
      <c r="G95" s="623"/>
      <c r="H95" s="623"/>
      <c r="I95" s="623"/>
      <c r="J95" s="623"/>
      <c r="K95" s="623"/>
      <c r="L95" s="115"/>
    </row>
    <row r="96" spans="1:12" ht="37.5" customHeight="1">
      <c r="A96" s="623"/>
      <c r="B96" s="623"/>
      <c r="C96" s="623"/>
      <c r="D96" s="623"/>
      <c r="E96" s="623"/>
      <c r="F96" s="623"/>
      <c r="G96" s="623"/>
      <c r="H96" s="623"/>
      <c r="I96" s="623"/>
      <c r="J96" s="623"/>
      <c r="K96" s="623"/>
      <c r="L96" s="115"/>
    </row>
    <row r="97" spans="1:12" ht="27.75" customHeight="1">
      <c r="A97" s="623"/>
      <c r="B97" s="623"/>
      <c r="C97" s="623"/>
      <c r="D97" s="623"/>
      <c r="E97" s="623"/>
      <c r="F97" s="623"/>
      <c r="G97" s="623"/>
      <c r="H97" s="623"/>
      <c r="I97" s="623"/>
      <c r="J97" s="623"/>
      <c r="K97" s="623"/>
      <c r="L97" s="115"/>
    </row>
    <row r="98" spans="1:12" ht="27.75" customHeight="1">
      <c r="A98" s="623"/>
      <c r="B98" s="623"/>
      <c r="C98" s="623"/>
      <c r="D98" s="623"/>
      <c r="E98" s="623"/>
      <c r="F98" s="623"/>
      <c r="G98" s="623"/>
      <c r="H98" s="623"/>
      <c r="I98" s="623"/>
      <c r="J98" s="623"/>
      <c r="K98" s="623"/>
      <c r="L98" s="115"/>
    </row>
    <row r="99" spans="1:12" ht="12.75">
      <c r="A99" s="621"/>
      <c r="B99" s="622"/>
      <c r="C99" s="622"/>
      <c r="D99" s="622"/>
      <c r="E99" s="622"/>
      <c r="F99" s="622"/>
      <c r="G99" s="622"/>
      <c r="H99" s="622"/>
      <c r="I99" s="622"/>
      <c r="J99" s="622"/>
      <c r="K99" s="622"/>
      <c r="L99" s="114"/>
    </row>
    <row r="100" spans="1:12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29.25" customHeight="1">
      <c r="A104" s="13"/>
      <c r="B104" s="13"/>
      <c r="C104" s="13"/>
      <c r="D104" s="620"/>
      <c r="E104" s="620"/>
      <c r="F104" s="620"/>
      <c r="G104" s="620"/>
      <c r="H104" s="620"/>
      <c r="I104" s="620"/>
      <c r="J104" s="620"/>
      <c r="K104" s="620"/>
      <c r="L104" s="113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79:K79"/>
    <mergeCell ref="A88:K88"/>
    <mergeCell ref="A87:K87"/>
    <mergeCell ref="D4:D6"/>
    <mergeCell ref="E4:E6"/>
    <mergeCell ref="K5:K6"/>
    <mergeCell ref="A71:K71"/>
    <mergeCell ref="I74:J74"/>
    <mergeCell ref="D104:K104"/>
    <mergeCell ref="A99:K99"/>
    <mergeCell ref="A95:K95"/>
    <mergeCell ref="A92:K92"/>
    <mergeCell ref="A93:K93"/>
    <mergeCell ref="A97:K97"/>
    <mergeCell ref="A98:K98"/>
    <mergeCell ref="A96:K96"/>
  </mergeCells>
  <printOptions/>
  <pageMargins left="0.5905511811023623" right="0.5905511811023623" top="0.3937007874015748" bottom="0.31496062992125984" header="0.5118110236220472" footer="0.5118110236220472"/>
  <pageSetup horizontalDpi="600" verticalDpi="600" orientation="landscape" paperSize="9" scale="96" r:id="rId1"/>
  <headerFooter alignWithMargins="0">
    <oddFooter>&amp;CStrona &amp;P</oddFooter>
  </headerFooter>
  <rowBreaks count="2" manualBreakCount="2">
    <brk id="25" max="10" man="1"/>
    <brk id="56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E2" sqref="E2"/>
    </sheetView>
  </sheetViews>
  <sheetFormatPr defaultColWidth="9.00390625" defaultRowHeight="12.75"/>
  <cols>
    <col min="1" max="1" width="4.375" style="0" customWidth="1"/>
    <col min="2" max="2" width="44.75390625" style="0" customWidth="1"/>
    <col min="3" max="3" width="20.375" style="0" customWidth="1"/>
    <col min="4" max="4" width="18.875" style="0" customWidth="1"/>
    <col min="5" max="6" width="27.375" style="0" customWidth="1"/>
  </cols>
  <sheetData>
    <row r="1" ht="12.75" customHeight="1"/>
    <row r="2" spans="2:6" ht="57.75" customHeight="1">
      <c r="B2" s="627" t="s">
        <v>210</v>
      </c>
      <c r="C2" s="627"/>
      <c r="D2" s="627"/>
      <c r="E2" s="39"/>
      <c r="F2" s="39"/>
    </row>
    <row r="3" spans="1:9" ht="15.75">
      <c r="A3" s="637" t="s">
        <v>958</v>
      </c>
      <c r="B3" s="637"/>
      <c r="C3" s="637"/>
      <c r="D3" s="637"/>
      <c r="E3" s="325"/>
      <c r="F3" s="325"/>
      <c r="G3" s="325"/>
      <c r="H3" s="325"/>
      <c r="I3" s="325"/>
    </row>
    <row r="4" spans="1:9" ht="15.75">
      <c r="A4" s="10"/>
      <c r="B4" s="10"/>
      <c r="C4" s="10"/>
      <c r="D4" s="10"/>
      <c r="E4" s="10"/>
      <c r="F4" s="10"/>
      <c r="G4" s="10"/>
      <c r="H4" s="10"/>
      <c r="I4" s="10"/>
    </row>
    <row r="5" ht="13.5" thickBot="1"/>
    <row r="6" spans="1:9" ht="24.75" customHeight="1" thickBot="1">
      <c r="A6" s="630" t="s">
        <v>401</v>
      </c>
      <c r="B6" s="635" t="s">
        <v>402</v>
      </c>
      <c r="C6" s="633" t="s">
        <v>403</v>
      </c>
      <c r="D6" s="435" t="s">
        <v>959</v>
      </c>
      <c r="E6" s="17"/>
      <c r="F6" s="17"/>
      <c r="G6" s="632"/>
      <c r="H6" s="632"/>
      <c r="I6" s="632"/>
    </row>
    <row r="7" spans="1:9" ht="27.75" customHeight="1">
      <c r="A7" s="631"/>
      <c r="B7" s="636"/>
      <c r="C7" s="634"/>
      <c r="D7" s="431" t="s">
        <v>960</v>
      </c>
      <c r="E7" s="17"/>
      <c r="F7" s="17"/>
      <c r="G7" s="632"/>
      <c r="H7" s="632"/>
      <c r="I7" s="632"/>
    </row>
    <row r="8" spans="1:6" ht="12" customHeight="1">
      <c r="A8" s="320">
        <v>1</v>
      </c>
      <c r="B8" s="289">
        <v>2</v>
      </c>
      <c r="C8" s="289">
        <v>3</v>
      </c>
      <c r="D8" s="326">
        <v>4</v>
      </c>
      <c r="E8" s="40"/>
      <c r="F8" s="40"/>
    </row>
    <row r="9" spans="1:6" ht="18" customHeight="1">
      <c r="A9" s="319" t="s">
        <v>413</v>
      </c>
      <c r="B9" s="327" t="s">
        <v>405</v>
      </c>
      <c r="C9" s="327"/>
      <c r="D9" s="432">
        <f>'Z 1'!I160</f>
        <v>62408927</v>
      </c>
      <c r="E9" s="6"/>
      <c r="F9" s="6"/>
    </row>
    <row r="10" spans="1:6" ht="18" customHeight="1">
      <c r="A10" s="319" t="s">
        <v>414</v>
      </c>
      <c r="B10" s="327" t="s">
        <v>407</v>
      </c>
      <c r="C10" s="327"/>
      <c r="D10" s="432">
        <f>'Z 2 '!G653</f>
        <v>63639901</v>
      </c>
      <c r="E10" s="6"/>
      <c r="F10" s="6"/>
    </row>
    <row r="11" spans="1:6" ht="12.75">
      <c r="A11" s="284"/>
      <c r="B11" s="223" t="s">
        <v>961</v>
      </c>
      <c r="C11" s="222"/>
      <c r="D11" s="357"/>
      <c r="E11" s="6"/>
      <c r="F11" s="6"/>
    </row>
    <row r="12" spans="1:6" ht="12.75">
      <c r="A12" s="284"/>
      <c r="B12" s="223" t="s">
        <v>962</v>
      </c>
      <c r="C12" s="222"/>
      <c r="D12" s="357">
        <f>D9-D10</f>
        <v>-1230974</v>
      </c>
      <c r="E12" s="6"/>
      <c r="F12" s="6"/>
    </row>
    <row r="13" spans="1:6" ht="15.75" customHeight="1">
      <c r="A13" s="328" t="s">
        <v>404</v>
      </c>
      <c r="B13" s="329" t="s">
        <v>408</v>
      </c>
      <c r="C13" s="329"/>
      <c r="D13" s="433">
        <f>D14-D24</f>
        <v>1230974</v>
      </c>
      <c r="E13" s="6"/>
      <c r="F13" s="6"/>
    </row>
    <row r="14" spans="1:6" ht="15.75" customHeight="1">
      <c r="A14" s="628" t="s">
        <v>412</v>
      </c>
      <c r="B14" s="629"/>
      <c r="C14" s="327"/>
      <c r="D14" s="358">
        <f>SUM(D15:D23)</f>
        <v>2716668</v>
      </c>
      <c r="E14" s="14"/>
      <c r="F14" s="14"/>
    </row>
    <row r="15" spans="1:6" ht="12.75">
      <c r="A15" s="284" t="s">
        <v>413</v>
      </c>
      <c r="B15" s="223" t="s">
        <v>638</v>
      </c>
      <c r="C15" s="330" t="s">
        <v>964</v>
      </c>
      <c r="D15" s="357">
        <v>0</v>
      </c>
      <c r="E15" s="6"/>
      <c r="F15" s="6"/>
    </row>
    <row r="16" spans="1:6" ht="16.5" customHeight="1">
      <c r="A16" s="284" t="s">
        <v>414</v>
      </c>
      <c r="B16" s="222" t="s">
        <v>415</v>
      </c>
      <c r="C16" s="330" t="s">
        <v>964</v>
      </c>
      <c r="D16" s="357">
        <v>1000000</v>
      </c>
      <c r="E16" s="6"/>
      <c r="F16" s="6"/>
    </row>
    <row r="17" spans="1:6" ht="30" customHeight="1">
      <c r="A17" s="284" t="s">
        <v>416</v>
      </c>
      <c r="B17" s="223" t="s">
        <v>551</v>
      </c>
      <c r="C17" s="330" t="s">
        <v>548</v>
      </c>
      <c r="D17" s="357">
        <v>0</v>
      </c>
      <c r="E17" s="6"/>
      <c r="F17" s="6"/>
    </row>
    <row r="18" spans="1:6" ht="16.5" customHeight="1">
      <c r="A18" s="284" t="s">
        <v>418</v>
      </c>
      <c r="B18" s="222" t="s">
        <v>417</v>
      </c>
      <c r="C18" s="330" t="s">
        <v>963</v>
      </c>
      <c r="D18" s="357">
        <v>0</v>
      </c>
      <c r="E18" s="6"/>
      <c r="F18" s="6"/>
    </row>
    <row r="19" spans="1:6" ht="18" customHeight="1">
      <c r="A19" s="284" t="s">
        <v>420</v>
      </c>
      <c r="B19" s="222" t="s">
        <v>419</v>
      </c>
      <c r="C19" s="330" t="s">
        <v>965</v>
      </c>
      <c r="D19" s="357">
        <v>0</v>
      </c>
      <c r="E19" s="6"/>
      <c r="F19" s="6"/>
    </row>
    <row r="20" spans="1:6" ht="18.75" customHeight="1">
      <c r="A20" s="284" t="s">
        <v>436</v>
      </c>
      <c r="B20" s="223" t="s">
        <v>424</v>
      </c>
      <c r="C20" s="330" t="s">
        <v>966</v>
      </c>
      <c r="D20" s="357">
        <v>0</v>
      </c>
      <c r="E20" s="6"/>
      <c r="F20" s="6"/>
    </row>
    <row r="21" spans="1:6" ht="18.75" customHeight="1">
      <c r="A21" s="284" t="s">
        <v>437</v>
      </c>
      <c r="B21" s="223" t="s">
        <v>967</v>
      </c>
      <c r="C21" s="330" t="s">
        <v>970</v>
      </c>
      <c r="D21" s="357"/>
      <c r="E21" s="6"/>
      <c r="F21" s="6"/>
    </row>
    <row r="22" spans="1:6" ht="18.75" customHeight="1">
      <c r="A22" s="284">
        <v>8</v>
      </c>
      <c r="B22" s="223" t="s">
        <v>968</v>
      </c>
      <c r="C22" s="330" t="s">
        <v>969</v>
      </c>
      <c r="D22" s="357">
        <v>1650000</v>
      </c>
      <c r="E22" s="6"/>
      <c r="F22" s="6"/>
    </row>
    <row r="23" spans="1:6" ht="18.75" customHeight="1">
      <c r="A23" s="284">
        <v>9</v>
      </c>
      <c r="B23" s="223" t="s">
        <v>971</v>
      </c>
      <c r="C23" s="330" t="s">
        <v>972</v>
      </c>
      <c r="D23" s="357">
        <v>66668</v>
      </c>
      <c r="E23" s="6"/>
      <c r="F23" s="6"/>
    </row>
    <row r="24" spans="1:6" ht="15.75" customHeight="1">
      <c r="A24" s="628" t="s">
        <v>427</v>
      </c>
      <c r="B24" s="629"/>
      <c r="C24" s="331"/>
      <c r="D24" s="358">
        <f>D25+D26+D27+D28+D29+D30+D32</f>
        <v>1485694</v>
      </c>
      <c r="E24" s="14"/>
      <c r="F24" s="14"/>
    </row>
    <row r="25" spans="1:6" ht="15.75" customHeight="1">
      <c r="A25" s="284" t="s">
        <v>413</v>
      </c>
      <c r="B25" s="222" t="s">
        <v>428</v>
      </c>
      <c r="C25" s="330" t="s">
        <v>973</v>
      </c>
      <c r="D25" s="357">
        <v>1433694</v>
      </c>
      <c r="E25" s="6"/>
      <c r="F25" s="6"/>
    </row>
    <row r="26" spans="1:6" ht="15.75" customHeight="1">
      <c r="A26" s="284" t="s">
        <v>414</v>
      </c>
      <c r="B26" s="222" t="s">
        <v>974</v>
      </c>
      <c r="C26" s="330" t="s">
        <v>973</v>
      </c>
      <c r="D26" s="357">
        <v>52000</v>
      </c>
      <c r="E26" s="6"/>
      <c r="F26" s="6"/>
    </row>
    <row r="27" spans="1:6" ht="36" customHeight="1">
      <c r="A27" s="284" t="s">
        <v>416</v>
      </c>
      <c r="B27" s="223" t="s">
        <v>225</v>
      </c>
      <c r="C27" s="330" t="s">
        <v>976</v>
      </c>
      <c r="D27" s="357">
        <v>0</v>
      </c>
      <c r="E27" s="6"/>
      <c r="F27" s="6"/>
    </row>
    <row r="28" spans="1:6" ht="18.75" customHeight="1">
      <c r="A28" s="284" t="s">
        <v>418</v>
      </c>
      <c r="B28" s="223" t="s">
        <v>429</v>
      </c>
      <c r="C28" s="330" t="s">
        <v>975</v>
      </c>
      <c r="D28" s="357">
        <v>0</v>
      </c>
      <c r="E28" s="6"/>
      <c r="F28" s="6"/>
    </row>
    <row r="29" spans="1:12" ht="15.75" customHeight="1">
      <c r="A29" s="284" t="s">
        <v>420</v>
      </c>
      <c r="B29" s="222" t="s">
        <v>430</v>
      </c>
      <c r="C29" s="330" t="s">
        <v>977</v>
      </c>
      <c r="D29" s="357">
        <v>0</v>
      </c>
      <c r="E29" s="6"/>
      <c r="F29" s="6"/>
      <c r="L29" s="6"/>
    </row>
    <row r="30" spans="1:6" ht="15.75" customHeight="1">
      <c r="A30" s="284" t="s">
        <v>436</v>
      </c>
      <c r="B30" s="222" t="s">
        <v>431</v>
      </c>
      <c r="C30" s="330" t="s">
        <v>978</v>
      </c>
      <c r="D30" s="357">
        <v>0</v>
      </c>
      <c r="E30" s="6"/>
      <c r="F30" s="6"/>
    </row>
    <row r="31" spans="1:6" ht="15.75" customHeight="1">
      <c r="A31" s="332" t="s">
        <v>437</v>
      </c>
      <c r="B31" s="333" t="s">
        <v>979</v>
      </c>
      <c r="C31" s="330" t="s">
        <v>981</v>
      </c>
      <c r="D31" s="434"/>
      <c r="E31" s="6"/>
      <c r="F31" s="6"/>
    </row>
    <row r="32" spans="1:6" ht="15.75" customHeight="1" thickBot="1">
      <c r="A32" s="334" t="s">
        <v>425</v>
      </c>
      <c r="B32" s="335" t="s">
        <v>432</v>
      </c>
      <c r="C32" s="336" t="s">
        <v>980</v>
      </c>
      <c r="D32" s="359">
        <v>0</v>
      </c>
      <c r="E32" s="6"/>
      <c r="F32" s="6"/>
    </row>
    <row r="33" ht="30" customHeight="1"/>
    <row r="34" ht="16.5" customHeight="1">
      <c r="C34" s="21"/>
    </row>
    <row r="35" ht="8.25" customHeight="1"/>
    <row r="36" ht="19.5" customHeight="1">
      <c r="C36" s="21"/>
    </row>
  </sheetData>
  <mergeCells count="8">
    <mergeCell ref="G6:I7"/>
    <mergeCell ref="C6:C7"/>
    <mergeCell ref="B6:B7"/>
    <mergeCell ref="A3:D3"/>
    <mergeCell ref="B2:D2"/>
    <mergeCell ref="A14:B14"/>
    <mergeCell ref="A24:B24"/>
    <mergeCell ref="A6:A7"/>
  </mergeCells>
  <printOptions/>
  <pageMargins left="0.984251968503937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2010-03-26T12:10:15Z</cp:lastPrinted>
  <dcterms:created xsi:type="dcterms:W3CDTF">2002-03-22T09:59:04Z</dcterms:created>
  <dcterms:modified xsi:type="dcterms:W3CDTF">2010-03-26T12:10:33Z</dcterms:modified>
  <cp:category/>
  <cp:version/>
  <cp:contentType/>
  <cp:contentStatus/>
</cp:coreProperties>
</file>