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3" activeTab="13"/>
  </bookViews>
  <sheets>
    <sheet name="Z 1. 1" sheetId="1" r:id="rId1"/>
    <sheet name="Z 1. 2 " sheetId="2" r:id="rId2"/>
    <sheet name="Z 1.3" sheetId="3" r:id="rId3"/>
    <sheet name="z 1.3a" sheetId="4" r:id="rId4"/>
    <sheet name="z 1.3b" sheetId="5" r:id="rId5"/>
    <sheet name="Z 1.4" sheetId="6" r:id="rId6"/>
    <sheet name="Z 1.5" sheetId="7" r:id="rId7"/>
    <sheet name="Z 1.6" sheetId="8" r:id="rId8"/>
    <sheet name="Z 1.7" sheetId="9" r:id="rId9"/>
    <sheet name="Z 1.8" sheetId="10" r:id="rId10"/>
    <sheet name="z 1.9" sheetId="11" r:id="rId11"/>
    <sheet name="z 1.10" sheetId="12" r:id="rId12"/>
    <sheet name="z 1.11" sheetId="13" r:id="rId13"/>
    <sheet name="Z 1.12" sheetId="14" r:id="rId14"/>
    <sheet name=" z 1.13" sheetId="15" r:id="rId15"/>
    <sheet name=" z 1.14" sheetId="16" r:id="rId16"/>
    <sheet name="z 1.15" sheetId="17" r:id="rId17"/>
    <sheet name="z 1.16" sheetId="18" r:id="rId18"/>
    <sheet name="z 1.17" sheetId="19" r:id="rId19"/>
  </sheets>
  <definedNames>
    <definedName name="_xlnm.Print_Area" localSheetId="0">'Z 1. 1'!$A$1:$K$191</definedName>
    <definedName name="_xlnm.Print_Area" localSheetId="1">'Z 1. 2 '!$A$1:$N$729</definedName>
    <definedName name="_xlnm.Print_Area" localSheetId="11">'z 1.10'!$A$1:$H$16</definedName>
    <definedName name="_xlnm.Print_Area" localSheetId="16">'z 1.15'!$A$1:$E$34</definedName>
    <definedName name="_xlnm.Print_Area" localSheetId="17">'z 1.16'!$A$1:$E$41</definedName>
    <definedName name="_xlnm.Print_Area" localSheetId="2">'Z 1.3'!$A$1:$N$45</definedName>
    <definedName name="_xlnm.Print_Area" localSheetId="3">'z 1.3a'!$A$1:$N$26</definedName>
    <definedName name="_xlnm.Print_Area" localSheetId="4">'z 1.3b'!$A$1:$I$22</definedName>
    <definedName name="_xlnm.Print_Area" localSheetId="5">'Z 1.4'!$A$1:$Q$444</definedName>
    <definedName name="_xlnm.Print_Area" localSheetId="6">'Z 1.5'!$A$1:$E$32</definedName>
    <definedName name="_xlnm.Print_Area" localSheetId="7">'Z 1.6'!$A$1:$M$141</definedName>
    <definedName name="_xlnm.Print_Area" localSheetId="10">'z 1.9'!$A$1:$M$134</definedName>
    <definedName name="_xlnm.Print_Titles" localSheetId="0">'Z 1. 1'!$6:$8</definedName>
    <definedName name="_xlnm.Print_Titles" localSheetId="1">'Z 1. 2 '!$3:$7</definedName>
    <definedName name="_xlnm.Print_Titles" localSheetId="5">'Z 1.4'!$4:$10</definedName>
    <definedName name="_xlnm.Print_Titles" localSheetId="7">'Z 1.6'!$7:$10</definedName>
    <definedName name="_xlnm.Print_Titles" localSheetId="10">'z 1.9'!$4:$7</definedName>
  </definedNames>
  <calcPr fullCalcOnLoad="1"/>
</workbook>
</file>

<file path=xl/comments8.xml><?xml version="1.0" encoding="utf-8"?>
<comments xmlns="http://schemas.openxmlformats.org/spreadsheetml/2006/main">
  <authors>
    <author>SKARBNIK</author>
  </authors>
  <commentList>
    <comment ref="A7" authorId="0">
      <text>
        <r>
          <rPr>
            <b/>
            <sz val="8"/>
            <rFont val="Tahoma"/>
            <family val="0"/>
          </rPr>
          <t>SKARBNIK: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<sst xmlns="http://schemas.openxmlformats.org/spreadsheetml/2006/main" count="3549" uniqueCount="1135">
  <si>
    <t>środki na uzupełnienie dochodów powiatów</t>
  </si>
  <si>
    <t>Dotacje celowe na pomoc finansową udzieloną między j.s.t. na dofinansowanie własnych zadań bieżących</t>
  </si>
  <si>
    <t>subwencje ogólne z budżetu państwa</t>
  </si>
  <si>
    <t>Odsetki za nieterminowe wpłaty</t>
  </si>
  <si>
    <t>Dotacje celowe przekazane dla gminy na zadania bieżące realizowane na podstawie porozumień między j.s.t.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</si>
  <si>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</si>
  <si>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</si>
  <si>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</si>
  <si>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</si>
  <si>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</si>
  <si>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</si>
  <si>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</si>
  <si>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</si>
  <si>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</si>
  <si>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</si>
  <si>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</si>
  <si>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</si>
  <si>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</si>
  <si>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</si>
  <si>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Dotacja dla Samorzadu Wojeództwa na znakowanie tutystyczne regionu Warmii i Mazur</t>
  </si>
  <si>
    <t>Gospodarka gruntami i nieruchomościami.</t>
  </si>
  <si>
    <t>dotacje celowe z zakresu administracji rządowej</t>
  </si>
  <si>
    <t>Obrona narodowa</t>
  </si>
  <si>
    <t>Pozostałe wydatki obronne</t>
  </si>
  <si>
    <t>Obrona cywilna</t>
  </si>
  <si>
    <t>2888</t>
  </si>
  <si>
    <t>dotacja celowa otrzymana przez j.s.t. od innej j.s.t. będącej instytucją wdrażającą na zadania beżące realizowane na podstawie porozumień (umów)</t>
  </si>
  <si>
    <t>2889</t>
  </si>
  <si>
    <t>- w ramach porozumień i umów z administracją rządową (§ 2120)</t>
  </si>
  <si>
    <t>2120</t>
  </si>
  <si>
    <t>dotacje celowe otrzymane z budżetu państwa na zadania bieżące realizowane przez powiat na podstawie porozumień z organami administracji rządowej</t>
  </si>
  <si>
    <t>6260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</si>
  <si>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</si>
  <si>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</si>
  <si>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</si>
  <si>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</si>
  <si>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</si>
  <si>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</si>
  <si>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</si>
  <si>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</si>
  <si>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</si>
  <si>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</si>
  <si>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</si>
  <si>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</si>
  <si>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</si>
  <si>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</si>
  <si>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</si>
  <si>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</si>
  <si>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</si>
  <si>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</si>
  <si>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</si>
  <si>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</si>
  <si>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</si>
  <si>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</si>
  <si>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</si>
  <si>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</si>
  <si>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</si>
  <si>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</si>
  <si>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</si>
  <si>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2707</t>
  </si>
  <si>
    <t>dotacje otrzymane z funduszy celowych na realizację zadań bieżących jednostek sektora finansów publicznych</t>
  </si>
  <si>
    <t>dotacje otrzymane z funduszy celowych na finansowanie zakupów inwestycyjnych jednostek sektora finansów publicznych</t>
  </si>
  <si>
    <t>wpływy z tytułu pomocy finansowej między j.s.t. na dofinansowanie inwestycji</t>
  </si>
  <si>
    <t>6208</t>
  </si>
  <si>
    <t>Gospodarka mieszkaniowa oraz niematerialne usługi komunalne</t>
  </si>
  <si>
    <t>środki otrzymane od pozostałych jednostek sektora finansów publicznych</t>
  </si>
  <si>
    <t>Dochody od osób prawnych, fizycznych i  innych jedn. nie posiadaj. osobowości prawnej</t>
  </si>
  <si>
    <t>bieżące</t>
  </si>
  <si>
    <t>majątkowe</t>
  </si>
  <si>
    <t>część oświatowa subw. ogólnej dla jednostek samorządu terytorialnego</t>
  </si>
  <si>
    <t>Skł. na ubezp. zdrow. dla osób nie objętych obowiązkowym ubezp.</t>
  </si>
  <si>
    <t>6300</t>
  </si>
  <si>
    <t>środki na dofin. własnych zadań bieżących otrzymane z innych źródeł</t>
  </si>
  <si>
    <t>dotacje celowe z zakresu administracji rządowej na inwestycje</t>
  </si>
  <si>
    <t>2700</t>
  </si>
  <si>
    <t>Stołówki szkolne</t>
  </si>
  <si>
    <t>g)</t>
  </si>
  <si>
    <t>dotacje rozwojowe oraz środki na finansowanie Wspólnej Polityki Rolnej</t>
  </si>
  <si>
    <t>2008</t>
  </si>
  <si>
    <t>środki pochodzące z innych źródeł</t>
  </si>
  <si>
    <t>- przelewy na fundusz centralny</t>
  </si>
  <si>
    <t>- przelewy na fundusz wojewódzki</t>
  </si>
  <si>
    <t>01008</t>
  </si>
  <si>
    <t>Melioracje wodne</t>
  </si>
  <si>
    <t>§ 903</t>
  </si>
  <si>
    <t>RAZEM UMOWY I POROZUMIENIA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</si>
  <si>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</si>
  <si>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</si>
  <si>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</si>
  <si>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</si>
  <si>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Ełk</t>
  </si>
  <si>
    <t>część wyrównawcza subwencji ogólnej dla powiatów</t>
  </si>
  <si>
    <t>DOCHODY OGÓŁEM</t>
  </si>
  <si>
    <t>1. Dotacje celowe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</si>
  <si>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</si>
  <si>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</si>
  <si>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</si>
  <si>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</si>
  <si>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</si>
  <si>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</si>
  <si>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</si>
  <si>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</si>
  <si>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</si>
  <si>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</si>
  <si>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</si>
  <si>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</si>
  <si>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</si>
  <si>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</si>
  <si>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</si>
  <si>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</si>
  <si>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</si>
  <si>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</si>
  <si>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</si>
  <si>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</si>
  <si>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</si>
  <si>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</si>
  <si>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</si>
  <si>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 6260 - dotacja z f-szy cel.na realiz.inwest.jedn.sekt.fin.publ.</t>
  </si>
  <si>
    <t>Wydatki majątkowe, w tym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</si>
  <si>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</si>
  <si>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</si>
  <si>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</si>
  <si>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</si>
  <si>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</si>
  <si>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</si>
  <si>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</si>
  <si>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</si>
  <si>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</si>
  <si>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</si>
  <si>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</si>
  <si>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</si>
  <si>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</si>
  <si>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Nazwa jednostki</t>
  </si>
  <si>
    <t>Centrum "Omega"</t>
  </si>
  <si>
    <t>§ 4217</t>
  </si>
  <si>
    <t>§ 4307</t>
  </si>
  <si>
    <t>§ 4756</t>
  </si>
  <si>
    <t>Studium Policealne Hotelarstwa (zaoczne dla dorosłych)</t>
  </si>
  <si>
    <t>Wyrównanie  z tyt.rozliczenia dotacji za 2002rok</t>
  </si>
  <si>
    <t>Budowa chodnika przy ul. Plac Wolności (od od budynku Plac Wolności 2 w kierunku ulicy Cichej)</t>
  </si>
  <si>
    <t xml:space="preserve"> </t>
  </si>
  <si>
    <t>Udziały powiatu w podatkach stanow.dochód budżetu państwa</t>
  </si>
  <si>
    <t>podatek doch.od osób fizyczn.</t>
  </si>
  <si>
    <t>Poradnie psychologiczno-pedagogiczne</t>
  </si>
  <si>
    <t>Wydatki osob.nie zal. do wynagrodzeń</t>
  </si>
  <si>
    <t xml:space="preserve"> Gmina Wieliczki</t>
  </si>
  <si>
    <t>Gmina Wieliczki</t>
  </si>
  <si>
    <t>Gmina Świętajno</t>
  </si>
  <si>
    <t xml:space="preserve">Gmina Olecko  (biblioteka)        </t>
  </si>
  <si>
    <t>Powiat suwalski</t>
  </si>
  <si>
    <t xml:space="preserve">Gmina Olecko          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</si>
  <si>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</si>
  <si>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</si>
  <si>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</si>
  <si>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</si>
  <si>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</si>
  <si>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</si>
  <si>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</si>
  <si>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Wynagr. osobowe pracowników</t>
  </si>
  <si>
    <t>Nazwa zadania</t>
  </si>
  <si>
    <t xml:space="preserve">dochody z najmu i dzierżawy składników majątkowych </t>
  </si>
  <si>
    <t>§ 0690-opłaty i kary z tyt.gosp.korzystania ze środowiska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</si>
  <si>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</si>
  <si>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</si>
  <si>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</si>
  <si>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</si>
  <si>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</si>
  <si>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Tytuł projektu: Współczesność i perspektywy rozwoju przemysłu transportowego w Europie oraz ich konsekwencje dla środowiska naturalnego.</t>
  </si>
  <si>
    <t>COMENIUS - partnerskie projekty szkół</t>
  </si>
  <si>
    <t>854, 85495</t>
  </si>
  <si>
    <t>Drogi publiczne powiatowe</t>
  </si>
  <si>
    <t xml:space="preserve"> - Gmina Olecko</t>
  </si>
  <si>
    <t>4420</t>
  </si>
  <si>
    <t>Podróże służbowe zagraniczne</t>
  </si>
  <si>
    <t>Stan środków pieniężnych  na początku roku</t>
  </si>
  <si>
    <t>Stan środków pieniężnych  na koniec roku</t>
  </si>
  <si>
    <t>Opracowania geodez. i kartogr.</t>
  </si>
  <si>
    <t xml:space="preserve">Zakład Doskonalenia Zawodowego w Białymstoku </t>
  </si>
  <si>
    <t>Obligacje jednostek samorządu terytorialnego</t>
  </si>
  <si>
    <t>§ 911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</si>
  <si>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</si>
  <si>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</si>
  <si>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</si>
  <si>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</si>
  <si>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</si>
  <si>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</si>
  <si>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</si>
  <si>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</si>
  <si>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3240</t>
  </si>
  <si>
    <t>Wykonane wydatki za  2009 roku</t>
  </si>
  <si>
    <t>Wykonanie  wydatków za  2009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</si>
  <si>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</si>
  <si>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</si>
  <si>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</si>
  <si>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</si>
  <si>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</si>
  <si>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</si>
  <si>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Starostwo Powiatowe                         w Olecku</t>
  </si>
  <si>
    <t>Dotacje celowe z budżetu na dofinans.zadań zleconych do realizacji stowarzyszeniom</t>
  </si>
  <si>
    <t>KULTURA I OCHRONA DZIEDZICTWA NARODOWEGO</t>
  </si>
  <si>
    <t>Wynagr. osobowe pracownik.</t>
  </si>
  <si>
    <t>Wynagrodzenia osobowe</t>
  </si>
  <si>
    <t>§ 4748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</si>
  <si>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</si>
  <si>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</si>
  <si>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</si>
  <si>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</si>
  <si>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</si>
  <si>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</si>
  <si>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Powiatowe Centra Pomocy Rodzinie</t>
  </si>
  <si>
    <t>3</t>
  </si>
  <si>
    <t>4</t>
  </si>
  <si>
    <t>5</t>
  </si>
  <si>
    <t>Stosunek %</t>
  </si>
  <si>
    <t>Powiatowy Inspektprat Nadzoru Budowlanego</t>
  </si>
  <si>
    <t>Komenda Powiatowa Państwowej Straży Pożarnej</t>
  </si>
  <si>
    <t>853, 85395</t>
  </si>
  <si>
    <t>Załącznik Nr 1.13</t>
  </si>
  <si>
    <t>Załącznik Nr 1.12</t>
  </si>
  <si>
    <t xml:space="preserve">Załącznik Nr 1.3b </t>
  </si>
  <si>
    <t xml:space="preserve">Załącznik Nr 1.3a </t>
  </si>
  <si>
    <t xml:space="preserve">Załącznik Nr 1.3 </t>
  </si>
  <si>
    <t xml:space="preserve">                                                                          Załącznik Nr 1.2 </t>
  </si>
  <si>
    <t>Załącznik Nr 1.1</t>
  </si>
  <si>
    <t>Plan dotacji</t>
  </si>
  <si>
    <t>Wskaźnik %</t>
  </si>
  <si>
    <t>Wydatki na zakupy inwestycyjne</t>
  </si>
  <si>
    <t>Uposaż.żołn. zawod. i nadtermin.oraz funkcj.</t>
  </si>
  <si>
    <t>Miasto Białystok</t>
  </si>
  <si>
    <t>Stan środków obrotowych  na koniec okresu</t>
  </si>
  <si>
    <t>§ 4218</t>
  </si>
  <si>
    <t>§ 4219</t>
  </si>
  <si>
    <t>§ 4308</t>
  </si>
  <si>
    <t>§ 4378</t>
  </si>
  <si>
    <t>§ 4758</t>
  </si>
  <si>
    <t>Gospodarstwo Pomocnicze przy Zespole Szkół Licealnych i Zawodowych w Olecku</t>
  </si>
  <si>
    <t>Zobowiązania na koniec okresu</t>
  </si>
  <si>
    <t>Powiat Gołdap</t>
  </si>
  <si>
    <t>Rózne opłaty i składki</t>
  </si>
  <si>
    <t>Priorytet: VII Promocja integracji społecznej</t>
  </si>
  <si>
    <t>Działanie 7.1  Rozwój i upowszechnianie aktywnej integracji</t>
  </si>
  <si>
    <t>§ 6058</t>
  </si>
  <si>
    <t>§ 6059</t>
  </si>
  <si>
    <t>Poniesione wydatki</t>
  </si>
  <si>
    <t>Poniesione wydatki:</t>
  </si>
  <si>
    <t>750, 75075</t>
  </si>
  <si>
    <t>2.3</t>
  </si>
  <si>
    <t>2.4</t>
  </si>
  <si>
    <t>2.5</t>
  </si>
  <si>
    <t>Tytuł projektu: Wirtualny przewodnik po krainie EGO</t>
  </si>
  <si>
    <t>Priorytet 9: Polityka regionalna i działania transgraniczne</t>
  </si>
  <si>
    <t>Norweski Mechanizm Finansowy</t>
  </si>
  <si>
    <t>§ 4018</t>
  </si>
  <si>
    <t>§ 4118</t>
  </si>
  <si>
    <t>§ 4128</t>
  </si>
  <si>
    <t>§ 4178</t>
  </si>
  <si>
    <t>§ 4115</t>
  </si>
  <si>
    <t>2. Subwencje</t>
  </si>
  <si>
    <t>3. Dochody własne</t>
  </si>
  <si>
    <t>§ 4116</t>
  </si>
  <si>
    <t>§ 4125</t>
  </si>
  <si>
    <t>§ 4126</t>
  </si>
  <si>
    <t xml:space="preserve">Wynagrodzenia bezosobowe 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</si>
  <si>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</si>
  <si>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</si>
  <si>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</si>
  <si>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</si>
  <si>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</si>
  <si>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</si>
  <si>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</si>
  <si>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</si>
  <si>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Opłaty i składki</t>
  </si>
  <si>
    <t>§ 4435</t>
  </si>
  <si>
    <t>§ 4436</t>
  </si>
  <si>
    <t>§ 4755</t>
  </si>
  <si>
    <t>Dochody własne ogółem,   w tym:</t>
  </si>
  <si>
    <t>Załącznik Nr 1.10</t>
  </si>
  <si>
    <t>Wydatki          z tytułu poręczeń                     i gwarancji</t>
  </si>
  <si>
    <t>Struktura %</t>
  </si>
  <si>
    <t>struktura %</t>
  </si>
  <si>
    <t>z tego: finansowane środkami własnymi</t>
  </si>
  <si>
    <t>Zakup leków i środ. Medycz.</t>
  </si>
  <si>
    <t>Zakup usług telefonii stacjonar.</t>
  </si>
  <si>
    <t>Zakup materiał. i wyposaż.</t>
  </si>
  <si>
    <t>Składki na ubezpieczenie  zdrowotne  osób nie objętych obowiązkowym ubezpieczeniem zdrowotnym</t>
  </si>
  <si>
    <t>Dodatkowe wynagrodz. roczne</t>
  </si>
  <si>
    <t>Procent wykonania do planu</t>
  </si>
  <si>
    <t>Struktura procentowa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</si>
  <si>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</si>
  <si>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</si>
  <si>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</si>
  <si>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</si>
  <si>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</si>
  <si>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</si>
  <si>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</si>
  <si>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</si>
  <si>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</si>
  <si>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</si>
  <si>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</si>
  <si>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</si>
  <si>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</si>
  <si>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</si>
  <si>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</si>
  <si>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</si>
  <si>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</si>
  <si>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</si>
  <si>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</si>
  <si>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</si>
  <si>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</si>
  <si>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Zakup akces. komputerowych</t>
  </si>
  <si>
    <t>Zakup akcesor. komputerowych</t>
  </si>
  <si>
    <t>POROZUMIENIA I UMOWY</t>
  </si>
  <si>
    <t xml:space="preserve">Załącznik nr 1.4 </t>
  </si>
  <si>
    <t>§ 4700 - szkolenia pracowników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</si>
  <si>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</si>
  <si>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</si>
  <si>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</si>
  <si>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2440 - dotacje przekazane z funduszy celowych na realizację zadań bieżących dla jednostek sektora finansów publicznych</t>
  </si>
  <si>
    <t xml:space="preserve">§ 4750 - zakup akcesoriów komputerowych </t>
  </si>
  <si>
    <t>Załącznik Nr 1.5</t>
  </si>
  <si>
    <t>Załącznik Nr 1.6</t>
  </si>
  <si>
    <t xml:space="preserve">Załącznik Nr 1.7 </t>
  </si>
  <si>
    <t>Załącznik Nr 1.11</t>
  </si>
  <si>
    <t>Załącznik Nr 1.16</t>
  </si>
  <si>
    <t>OGÓŁEM KWOTA DOTACJI</t>
  </si>
  <si>
    <t>w tym: z dotacji</t>
  </si>
  <si>
    <t>wydat. inwestyc. jed. budżet.</t>
  </si>
  <si>
    <t>dotacje celowe na finansowanie inwestycji jednostek sektora finansów publicznych</t>
  </si>
  <si>
    <t>Rozdz.</t>
  </si>
  <si>
    <t>Jednostka realizująca zadanie</t>
  </si>
  <si>
    <t>Starostwo Powiatowe</t>
  </si>
  <si>
    <t>Budowa i utrzymanie urządzeń wodno-melioracyjnych</t>
  </si>
  <si>
    <t>Gospodarka mieszkaniowa</t>
  </si>
  <si>
    <t>Gospodarka gruntami  i nieruchomościami</t>
  </si>
  <si>
    <t>0470</t>
  </si>
  <si>
    <t xml:space="preserve">wpływy z opłat za zarząd i użytkowanie wieczyste </t>
  </si>
  <si>
    <t>dochody z najmu i dzierżawy</t>
  </si>
  <si>
    <t>0760</t>
  </si>
  <si>
    <t>wpływy z tytułu przekształcenia prawa użytkowania wieczystego w prawo własności</t>
  </si>
  <si>
    <t>0770</t>
  </si>
  <si>
    <t>wpłaty z tytułu odpłatnego nabycia prawa własn.</t>
  </si>
  <si>
    <t>Razem</t>
  </si>
  <si>
    <t>Wynagr. osob. członk. korpusu służby cywil.</t>
  </si>
  <si>
    <t xml:space="preserve">dotacje celowe otrzymane z gmin na zadania bieżące </t>
  </si>
  <si>
    <t>Ośrodek Szkolno-Wychowawczy dla Dzieci Głuchych w Olecku</t>
  </si>
  <si>
    <t xml:space="preserve">                                WYKONANIE WYDATKÓW BUDŻETU POWIATU ZA   2009 ROK</t>
  </si>
  <si>
    <t>Wykonanie za   2009 rok</t>
  </si>
  <si>
    <t xml:space="preserve">                               Wykonanie  wydatków za  2009 rok na wieloletnie programy inwestycyjne realizowane w latach 2008 - 2011                                                                                         </t>
  </si>
  <si>
    <t xml:space="preserve">                             Wykonanie zadań inwestycyjnych za   2009 rok                                                                                              </t>
  </si>
  <si>
    <t>Wykonanie pozostałych wydatków majątkowych za  2009 rok</t>
  </si>
  <si>
    <t xml:space="preserve">                                     Zrealizowane wydatki na programy i projekty realizowane ze środków pochodzących z  funduszy strukturalnych i Funduszu Spójności za  2009 rok</t>
  </si>
  <si>
    <t>Źródła sfinansowania deficytu lub rozdysponowania nadwyżki budżetowej, wykonanie przychodów i rozchodów budżetu za  2009 rok</t>
  </si>
  <si>
    <t>Wykonanie dochodów i wydatków związanych z realizacją zadań z zakresu administracji rządowej i innych zadań zleconych odrębnymi ustawami za   2009 rok</t>
  </si>
  <si>
    <t>Wykonanie za  2009 rok  (8+9+10+11)</t>
  </si>
  <si>
    <t>Wykonanie za  2009 rok</t>
  </si>
  <si>
    <t>Wykonane wydatki za  2009 rok  (9+13)</t>
  </si>
  <si>
    <t>Wykonanie                               za 2009 rok</t>
  </si>
  <si>
    <t>Wykonanie za  2009 rok dochodów - dotacji</t>
  </si>
  <si>
    <t>Wykonanie wydatków za  2009 rok</t>
  </si>
  <si>
    <t>Wykonanie wydatków                           za  2009 rok</t>
  </si>
  <si>
    <t>Wykonanie dochodów i wydatków bieżących zadań własnych powiatu za   2009 rok</t>
  </si>
  <si>
    <t>Wykonanie dotacji za           2009 rok</t>
  </si>
  <si>
    <t>Wykonanie dotacji za          2009 rok</t>
  </si>
  <si>
    <t>Wykonanie dochodów i wydatków bieżących realizowanych na podstawie porozumień (umów) z organami administracji rządowej    2009 rok</t>
  </si>
  <si>
    <t>Wykonanie dotacji za             2009 rok</t>
  </si>
  <si>
    <t>Wykonanie dotacji celowych na zadania własne powiatu realizowane przez podmioty należące i nie należące do sektora finansów publicznych za  2009 rok</t>
  </si>
  <si>
    <t>Wykonanie dotacji przedmiotowych  za  2009 rok</t>
  </si>
  <si>
    <t>Wykonanie dotacji podmiotowych za   2009 rok</t>
  </si>
  <si>
    <t>Wykonanie  przychodów i kosztów gospodarstwa pomocniczego jednostek budżetowych za  2009 rok</t>
  </si>
  <si>
    <t>Wykonanie przychodów za  2009 roku</t>
  </si>
  <si>
    <t>Wykonanie dochodów                        za 2009 rok</t>
  </si>
  <si>
    <t>Stan środków pieniężnych  na 31.12.2009r.</t>
  </si>
  <si>
    <t>Należności i pozostałe środki obrotowe na 31.12.2009r.</t>
  </si>
  <si>
    <t>Wykonanie kosztów za  2009 rok</t>
  </si>
  <si>
    <t>Wykonanie  przychodów i wydatków dochodów własnych jednostek budżetowych za  2009 rok</t>
  </si>
  <si>
    <t>Wykonanie dochodów za  2009 rok</t>
  </si>
  <si>
    <t xml:space="preserve">     Wykonanie przychodów i wydatków Powiatowego Funduszu Ochrony Środowiska  i Gospodarki Wodnej za  2009 rok</t>
  </si>
  <si>
    <t>Wykonanie za                                            2009 rok</t>
  </si>
  <si>
    <t>Wykonanie  przychodów i wydatków Powiatowego Funduszu Gospodarki Zasobem Geodezyjnym i Kartograficznym za  2009 rok</t>
  </si>
  <si>
    <t>Wykonanie          za  2009 roku</t>
  </si>
  <si>
    <r>
      <t xml:space="preserve">               </t>
    </r>
    <r>
      <rPr>
        <b/>
        <sz val="10"/>
        <rFont val="Arial CE"/>
        <family val="0"/>
      </rPr>
      <t>Wykonanie dochodów Budżetu Pństwa za  2009 rok</t>
    </r>
  </si>
  <si>
    <t>Zespół Szkół Licealnych i Zawodowych w Olecku</t>
  </si>
  <si>
    <t>f)</t>
  </si>
  <si>
    <t>Szkolenia pracowników</t>
  </si>
  <si>
    <t>Zakup środków żywności</t>
  </si>
  <si>
    <t>Zakup leków i mater.medycz.</t>
  </si>
  <si>
    <t>Szkolenie pracowników</t>
  </si>
  <si>
    <t>GOSPODARKA MIESZKANIOWA ORAZ NIEMATERIALNE USŁUGI KOMUNALNE</t>
  </si>
  <si>
    <t>2130</t>
  </si>
  <si>
    <t>Wpływy z opłat za zarząd nieruchomościami</t>
  </si>
  <si>
    <t>§ 4119</t>
  </si>
  <si>
    <t>§ 4129</t>
  </si>
  <si>
    <t>§ 4179</t>
  </si>
  <si>
    <t>§ 4309</t>
  </si>
  <si>
    <t>§ 4749</t>
  </si>
  <si>
    <t>§ 4248</t>
  </si>
  <si>
    <t>§ 4249</t>
  </si>
  <si>
    <t>Zakup pomocy dydaktycznych</t>
  </si>
  <si>
    <t>Działanie 9.2.1  Wyrównywanie szans edukacyjnych uczniów z grup o utrudnionym dostępie do edukacji oraz zmniejszenie różnic w jakości usług edukacyjnych</t>
  </si>
  <si>
    <t xml:space="preserve">Tytuł projektu: "I ty możesz zrobić karierę! Zrealizuj swoje marzenia " - realizuje Starostwo Powiatowe </t>
  </si>
  <si>
    <t>Tytuł projektu: "Open Eyes And See - Debating Film Club!" - realizuje Starostwo Powiatowe</t>
  </si>
  <si>
    <t>2.6</t>
  </si>
  <si>
    <t>Działanie 9.2  Podniesienie atrakcyjności i jakości szkolnictwa zawodowego</t>
  </si>
  <si>
    <t>Tytuł projektu: "Drugi język to pierwszorzędna sprawa!" - realizuje Starostwo Powiatowe</t>
  </si>
  <si>
    <t>2.7</t>
  </si>
  <si>
    <t>Priorytet: III Wysoka jakość systemu oświaty</t>
  </si>
  <si>
    <t>Działanie 3.3  Poprawa jakości kształcenia</t>
  </si>
  <si>
    <t>Tytuł projektu: "Archimedes" -  - realizowany przez Zepół Technicznych i Zespół Szkół Licealinych i Zawodowych</t>
  </si>
  <si>
    <t>Poddziałanie 3.3.4 Modernizacja treści i metod kształcenia</t>
  </si>
  <si>
    <t>Pozostałe opłaty i składki</t>
  </si>
  <si>
    <t>§ 4438</t>
  </si>
  <si>
    <t>§ 4439</t>
  </si>
  <si>
    <t>2.8</t>
  </si>
  <si>
    <t>Działanie 9.5  Oddolne inicjatywy edukacyjne na obszarach wiejskich</t>
  </si>
  <si>
    <t>Priorytet: VI Rynek pracy otwarty na wszystko</t>
  </si>
  <si>
    <t>Działanie 6.1  Poprawa dostępu do zatrudnienia oraz wspieranie kreatywności zawodowej w regionie</t>
  </si>
  <si>
    <t>Poddziałanie 6.1.2  wsparcie powiatowych i wojewódzkich urzędów pracy w realizacji zadań na rzecz aktywności zawodowej osób bezrobotnych w regionie</t>
  </si>
  <si>
    <t>Tytuł projektu: "Kompetentny pracownik" - realizacja Powiatowy Urząd Pracy</t>
  </si>
  <si>
    <t xml:space="preserve">Wynagrodzenia osobowe </t>
  </si>
  <si>
    <t>853, 85333</t>
  </si>
  <si>
    <t>2.10</t>
  </si>
  <si>
    <t>§ 4048</t>
  </si>
  <si>
    <t>Poddziałanie 7.2.1  Aktywizacja zawodowa i społeczna osób zagrożonych wykłuczeniem społecznym</t>
  </si>
  <si>
    <t>§ 4019</t>
  </si>
  <si>
    <t>2.11</t>
  </si>
  <si>
    <t xml:space="preserve">Działanie 7.2  Przeciwdziałanie wykluczeniu i wzmocnienie sektora ekonomii społecznej </t>
  </si>
  <si>
    <t>Tytuł projektu: "Otwarci na wszystko" -  realizowany przez Powiatowe Centrum Pomocy Rodzinie</t>
  </si>
  <si>
    <t>Poddziałanie 7.1.1   Rozwój i upowszechnianie aktywnej integracji  -  realizowany przez Powiatowe Centrum Pomocy Rodzinie</t>
  </si>
  <si>
    <t>§ 3119</t>
  </si>
  <si>
    <t>§ 4379</t>
  </si>
  <si>
    <t>2.12</t>
  </si>
  <si>
    <t>2.13</t>
  </si>
  <si>
    <t>2.9</t>
  </si>
  <si>
    <t>Program Operacyjny Kapitał Ludzki</t>
  </si>
  <si>
    <t>Priorytet: VIII Regionalne kadry gospodarki</t>
  </si>
  <si>
    <t xml:space="preserve">Działanie 8.1  Rozwój pracowników i przedsiębiorstw w regionioe </t>
  </si>
  <si>
    <t>Poddziałanie 8.1.2  Wsparcie procesów adaptacyjnychi modernizacyjnych w regionie</t>
  </si>
  <si>
    <t>Tytuł projektu: "Wyższe kwalifikacje - lepsze perspektywy" realizowany przez Powiatowy Urząd Pracy</t>
  </si>
  <si>
    <t xml:space="preserve">§ 4288 </t>
  </si>
  <si>
    <t>§ 4289</t>
  </si>
  <si>
    <t>Opłaty czynszowe za pom.biurowe</t>
  </si>
  <si>
    <t>§ 4408</t>
  </si>
  <si>
    <t>§ 4409</t>
  </si>
  <si>
    <t>§ 4759</t>
  </si>
  <si>
    <t>§ 4747</t>
  </si>
  <si>
    <t>§ 4757</t>
  </si>
  <si>
    <t>2009 r. ogółem, w tym:</t>
  </si>
  <si>
    <t>Rok 200 ogółem:, z tego:</t>
  </si>
  <si>
    <t>Planowane wydatki na  2009 rok</t>
  </si>
  <si>
    <t>2.14</t>
  </si>
  <si>
    <t xml:space="preserve">Komenda Powiatowa Państwowej Straży Pożarnej </t>
  </si>
  <si>
    <t>Powiatowy Zarząd Dróg                 w Olecku</t>
  </si>
  <si>
    <t>Pozost.podatki na rzecz budżetów j.s.t.</t>
  </si>
  <si>
    <t xml:space="preserve">Wydatki na zakupy inwestycyjne </t>
  </si>
  <si>
    <t>Placówki Opiekuńczo-Wychowawcze</t>
  </si>
  <si>
    <t>Komenda Powiatowa Państwowej Straży Pożarnej w Olecku</t>
  </si>
  <si>
    <t>0590</t>
  </si>
  <si>
    <t>Wpływy z opłat na koncesje i licencje</t>
  </si>
  <si>
    <t>- na zadania zlecone (§ 2110 , § 2120 i § 6410)</t>
  </si>
  <si>
    <t xml:space="preserve">- w ramach porozumień i umów z j.s.t </t>
  </si>
  <si>
    <t>- dotacje rozwojowe</t>
  </si>
  <si>
    <t>Tytuł projektu: "Pewnym krokiem w zawodową przyszłość" - realizuje Zespół Szkół Licealnych i Zawodowych</t>
  </si>
  <si>
    <t>2009 r., w tym:</t>
  </si>
  <si>
    <t>Rok 2009, w tym:</t>
  </si>
  <si>
    <t>Działanie 9.1  Wyrównywanie szans edukacyjnych i zapewnienie wysokiej jakości usług edukacyjnych świadczonych w systemie oświaty</t>
  </si>
  <si>
    <t>Poddziałanie: 9.1.2 Wyrównywanie szans edukacyjnych uczniów z grup o utrudnionym dostępie do edukacji oraz zmniejszenie różnic w jakości usług edukacyjnych</t>
  </si>
  <si>
    <t>Tytuł projektu: "Język obcy coraz mniej obcy" - realizuje Liceum Ogólnokształcące</t>
  </si>
  <si>
    <t>Rok 2009, z tego:</t>
  </si>
  <si>
    <t>Tytuł projektu: "Może być lepiej"  realizowany przez Powiatowy Urząd Pracy</t>
  </si>
  <si>
    <t>§ 3118</t>
  </si>
  <si>
    <t>§ 4358</t>
  </si>
  <si>
    <t>§ 4359</t>
  </si>
  <si>
    <t>2.16</t>
  </si>
  <si>
    <t>2.15</t>
  </si>
  <si>
    <t>Tytuł projektu: "Nowe perspektywy"  realizowany przez Powiatowy Urząd Pracy</t>
  </si>
  <si>
    <t>§ 4418</t>
  </si>
  <si>
    <t>§ 4419</t>
  </si>
  <si>
    <t>2.17</t>
  </si>
  <si>
    <t>2.18</t>
  </si>
  <si>
    <t>Starosta Olecki</t>
  </si>
  <si>
    <t>Stanisław Lucjan Ramotowski</t>
  </si>
  <si>
    <t>0</t>
  </si>
  <si>
    <t>Skł. na ubezp. zdrow.osób nie obj. obow.ubezp.zdrow.</t>
  </si>
  <si>
    <t>6060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</si>
  <si>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</si>
  <si>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</si>
  <si>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</si>
  <si>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</si>
  <si>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</si>
  <si>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</si>
  <si>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</si>
  <si>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</si>
  <si>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</si>
  <si>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</si>
  <si>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</si>
  <si>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</si>
  <si>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</si>
  <si>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</si>
  <si>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</si>
  <si>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</si>
  <si>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</si>
  <si>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</si>
  <si>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</si>
  <si>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</si>
  <si>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</si>
  <si>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</si>
  <si>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</si>
  <si>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</si>
  <si>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</si>
  <si>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</si>
  <si>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</si>
  <si>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</si>
  <si>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</si>
  <si>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</si>
  <si>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</si>
  <si>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</si>
  <si>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</si>
  <si>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4358</t>
  </si>
  <si>
    <t>4359</t>
  </si>
  <si>
    <t>3118</t>
  </si>
  <si>
    <t>4418</t>
  </si>
  <si>
    <t>4419</t>
  </si>
  <si>
    <t>Wydatki osobowe niezaliczane do wynagrodzeń</t>
  </si>
  <si>
    <t>Różne wydatki na rzecz osób fizycznych</t>
  </si>
  <si>
    <t>Wydatki osobowe niezaliczne do uposażeń</t>
  </si>
  <si>
    <t xml:space="preserve">Uposażenia żołnierzy zawodowych i nadterminowych oraz funkcjonariuszy </t>
  </si>
  <si>
    <t>Składki na ubezpieczenie zdrowotne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</si>
  <si>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</si>
  <si>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</si>
  <si>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</si>
  <si>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</si>
  <si>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</si>
  <si>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</si>
  <si>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</si>
  <si>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</si>
  <si>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</si>
  <si>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</si>
  <si>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</si>
  <si>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</si>
  <si>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</si>
  <si>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</si>
  <si>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</si>
  <si>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</si>
  <si>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</si>
  <si>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</si>
  <si>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</si>
  <si>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</si>
  <si>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</si>
  <si>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</si>
  <si>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</si>
  <si>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</si>
  <si>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</si>
  <si>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 xml:space="preserve">Dopłata do utrzymaniaośrodka skalkulowana według stawki jednostkowej w przeliczeniu na koszt utrzymania 1 m2 powierzchni użytkowej obiektów zajmowanych przez gospodarstwo pomocnicze </t>
  </si>
  <si>
    <t xml:space="preserve">Wsparcie zadań publicznych powiatu w zakresie kultury, sztuki,ochrony dóbr kultury i tradycji w tym mniejszości narodowych oraz rozwój i promocja walorów turystycznych powiatu  </t>
  </si>
  <si>
    <t>Wzmocnienie potencjału administracji samorządowej. Modernizacja zarządzania w administracji samorządowej.</t>
  </si>
  <si>
    <t>Dofinansowanie do utrzymania mieszkańca umieszczonego na tzw. "starych zasadach w Domu Pomocy Społecznej</t>
  </si>
  <si>
    <t xml:space="preserve">Umasowienie sportu wsród dzieci, młodzieży, dorosłych, promocja powiatu na imprezach ogólnopolskich oraz organizacja imprez ponadlokalnych na terenie powiatu oleckiego udzielone dla Powiatowego Oleckiego </t>
  </si>
  <si>
    <t>Stan środków obrotowych  na początku roku</t>
  </si>
  <si>
    <t>Poradnia Psychologiczno-Pedagogiczna</t>
  </si>
  <si>
    <t>Powiat Kętrzyn</t>
  </si>
  <si>
    <t>Powiat Gorzów Wielkopolski</t>
  </si>
  <si>
    <t>Powiat Szczecinek</t>
  </si>
  <si>
    <t>Miasto stołeczne Warszawa</t>
  </si>
  <si>
    <t>Powiat Węgorzxewski</t>
  </si>
  <si>
    <t>Powiat Suwalski</t>
  </si>
  <si>
    <t>WYKONANIE DOCHODÓW BUDŻETU POWIATU ZA   2009 ROK</t>
  </si>
  <si>
    <t>Wykonanie                     za  2009 rok</t>
  </si>
  <si>
    <t>dotacje celowe otrzymane z gmin na zadania bieżące, w tym:</t>
  </si>
  <si>
    <t xml:space="preserve">dotacje celowe otrzymane z powiatów na zadania bieżące, w tym: </t>
  </si>
  <si>
    <t>Dotacje celowe przekazane powiatowi na zadania bieżące, w tym:</t>
  </si>
  <si>
    <t>Powiat Bartoszyce</t>
  </si>
  <si>
    <t>Dotacja celowa na pomoc finansową udzielaną między j.s.t. na dofinansowanie własnych zadań inwestycyjnych, w tym:</t>
  </si>
  <si>
    <t xml:space="preserve"> Gmina Kowale Oleckie</t>
  </si>
  <si>
    <t xml:space="preserve"> Gmina Olecko</t>
  </si>
  <si>
    <t>Niepubliczna Poradnia Psychologiczno-Pedagogiczna przy Środowiskowym Domu Samopomocy w Olecku</t>
  </si>
  <si>
    <t>Razem edukacyjna opieka wychowawcza</t>
  </si>
  <si>
    <t>Razem oświata i wychowanie</t>
  </si>
  <si>
    <t>1.2</t>
  </si>
  <si>
    <t>1.3</t>
  </si>
  <si>
    <t>2009 r. ogółem: w tym:</t>
  </si>
  <si>
    <t>Program: Regionalny Program Operacyjny Warmia i Mazury 2007-2013</t>
  </si>
  <si>
    <t>Priorytet 3 - Infrastruktura społeczna</t>
  </si>
  <si>
    <t>Działanie 3.2 Wysoki poziom zabezpieczenia i dostępności medycznej i opiekuńczej</t>
  </si>
  <si>
    <t>Działanie: 5.1 Rozbudowa i modernizacja infrastruktury transportowej warunkującej rozwój regionalny</t>
  </si>
  <si>
    <t>600, 60014</t>
  </si>
  <si>
    <t>Działanie 2.1 Wzrost potencjału turystycznego</t>
  </si>
  <si>
    <t>Poddziałanie 2.1.4 Publiczna infrastruktura turystyczna i okołoturystyczna</t>
  </si>
  <si>
    <t>Dotacja na zadania inwestycyjne</t>
  </si>
  <si>
    <t>§ 6639</t>
  </si>
  <si>
    <t>630, 63003</t>
  </si>
  <si>
    <t>Kategoria (dział, rozdział, paragraf)</t>
  </si>
  <si>
    <t>§ 4385</t>
  </si>
  <si>
    <t>§ 4386</t>
  </si>
  <si>
    <t>Zakup usług za tłumaczenia</t>
  </si>
  <si>
    <t>Priorytet: II Turystyka</t>
  </si>
  <si>
    <t>Działanie 2.2  Promocja województwa i jego oferty turystycznej</t>
  </si>
  <si>
    <t>Tytuł projektu: "Legoturystyka. Pl - produkt turystyczny Krainy EGO"</t>
  </si>
  <si>
    <t>750, 75095</t>
  </si>
  <si>
    <t>Rok 2009 Ogółem:, z tego:</t>
  </si>
  <si>
    <t>Dotacja celowa przekazana dla powiatu na zadania bieżące realizowane na podstawie umów między j.s.t.</t>
  </si>
  <si>
    <t>§ 2329</t>
  </si>
  <si>
    <t>Program:  Operacyjny Kapitał Ludzki</t>
  </si>
  <si>
    <t>Priorytet: V Dobre rządzenie</t>
  </si>
  <si>
    <t>0580</t>
  </si>
  <si>
    <t>Grzywny i inne kary pieniężne od osób prawnych i innych jednostek organizacyjnych</t>
  </si>
  <si>
    <t>Powiat Lidzbark Warmiński</t>
  </si>
  <si>
    <t xml:space="preserve"> Powiat Ełcki</t>
  </si>
  <si>
    <t>Wpływy z tytułu pomocy finansowej między j.s.t. na dofinansowanie inwestycji, w tym:</t>
  </si>
  <si>
    <t>Dotacje celowe przekazane do samorządu województwa na inwestycje realizowane na podstawie umów z j.s.t., w tym:</t>
  </si>
  <si>
    <t>Dotacje celowe przekazane do samorządu województwa na zadania bieżące realizowane na podstawie umów z j.s.t., w tym:</t>
  </si>
  <si>
    <t>Działanie 5.2  Wzmocnienie potencjału administracji samorządowej</t>
  </si>
  <si>
    <t>Poddziałanie : 5.2.1 Modernizacja zarządzania w administracji samorządowej</t>
  </si>
  <si>
    <t>Tytuł projektu: "ISO 9001 w administracji samorządowej" - realizowany przez Stowarzyszenie Euroregion "Niemen"</t>
  </si>
  <si>
    <t>§ 2829</t>
  </si>
  <si>
    <t>Wydatki razem (10+11+12)</t>
  </si>
  <si>
    <t>Wydatki razem (14+15+16+17)</t>
  </si>
  <si>
    <t>Priorytet: IX Rozwój wykształcenia i kompetencji w regionach</t>
  </si>
  <si>
    <t>Działanie 9.3  Upowszechnienie formalnego kształcenia ustawicznego</t>
  </si>
  <si>
    <t>Tytuł projektu: "Opiekun medyczny - zawodem przyszłości!" - realizuje Zespół Szkół Licealnych i Zawodowych</t>
  </si>
  <si>
    <t>801, 80195</t>
  </si>
  <si>
    <t>Składki na ubezp. Społeczne</t>
  </si>
  <si>
    <t>2310</t>
  </si>
  <si>
    <t>75019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</si>
  <si>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</si>
  <si>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</si>
  <si>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</si>
  <si>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</si>
  <si>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</si>
  <si>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</si>
  <si>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</si>
  <si>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</si>
  <si>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</si>
  <si>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</si>
  <si>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</si>
  <si>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</si>
  <si>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</si>
  <si>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</si>
  <si>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Placówki opiekuńczo-wychowawcze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</si>
  <si>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</si>
  <si>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</si>
  <si>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</si>
  <si>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</si>
  <si>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</si>
  <si>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</si>
  <si>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</si>
  <si>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</si>
  <si>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</si>
  <si>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</si>
  <si>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</si>
  <si>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</si>
  <si>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</si>
  <si>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</si>
  <si>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</si>
  <si>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</si>
  <si>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</si>
  <si>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</si>
  <si>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</si>
  <si>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</si>
  <si>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</si>
  <si>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</si>
  <si>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</si>
  <si>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</si>
  <si>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</si>
  <si>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</si>
  <si>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</si>
  <si>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</si>
  <si>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</si>
  <si>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</si>
  <si>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</si>
  <si>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</si>
  <si>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</si>
  <si>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</si>
  <si>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</si>
  <si>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</si>
  <si>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</si>
  <si>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</si>
  <si>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</si>
  <si>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</si>
  <si>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</si>
  <si>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</si>
  <si>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</si>
  <si>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</si>
  <si>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</si>
  <si>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</si>
  <si>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</si>
  <si>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</si>
  <si>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</si>
  <si>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</si>
  <si>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</si>
  <si>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</si>
  <si>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</si>
  <si>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</si>
  <si>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</si>
  <si>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Poddziałanie: 5.1.6 Infrastruktura drogowa warunkująca rozwój regionalny - realizowany przez Powiatowy Zarząd Dróg</t>
  </si>
  <si>
    <t>Nazwa zadania: "Przebudowa drogi powiatowej Nr 1940 N na odcinku: droga krajowa Nr 65 - Zatyki-Kijewo w powiecie oleckim"</t>
  </si>
  <si>
    <t xml:space="preserve">Poniesione wydatki w                   2009 roku      </t>
  </si>
  <si>
    <t>Działanie: 5.2  Infrastruktura transportowaj służąca j rozwojowi lokalnemu</t>
  </si>
  <si>
    <t>Poddziałanie: 5.2.1 Infrastruktura drogowa warunkująca rozwój lokalny - realizowany przez Powiatowy Zarząd Dróg</t>
  </si>
  <si>
    <t>Nazwa zadania: "Przebudowa i rozbudowa drogi powiatowej Nr 1901 N na odcinku: Giże - Dudki - Gąski (odcinek Giże - Dudki) od km 1+670 do km 3+170 oraz przebudowa drogi powiatowej Nr 1826 N Kukowo -y - Dudki od km 4+580 do km 7+760,8"</t>
  </si>
  <si>
    <t>1.4</t>
  </si>
  <si>
    <t>Norweski Mechanizm Finansowy - realizowany przez Starostwo Powiatowe w Olecku</t>
  </si>
  <si>
    <t>Wydatki inwestycyjne jedn. budżetowych</t>
  </si>
  <si>
    <t>Wydatki na zakupy  inwest. jedn. budżet.</t>
  </si>
  <si>
    <t>§ 6065</t>
  </si>
  <si>
    <t>§ 6066</t>
  </si>
  <si>
    <t>Działanie 3.2.1 Infrastruktura ochrony zdrowia - realizowany przez Starostwo Powiatowe w Olecku</t>
  </si>
  <si>
    <t>Nazwa zadania: "Doposażenie szpitala w Olecku w aparaturę wi sprzęt medyczny"</t>
  </si>
  <si>
    <t>1.5</t>
  </si>
  <si>
    <t>1.6</t>
  </si>
  <si>
    <t>Nazwa zadania: "Rozbudowa, modernizacja i doposażenie bazy kształcenia zawodowego w powiecie oleckim"</t>
  </si>
  <si>
    <t>Działanie 3.1 Inwestycje w infrastrukturę edukacyjną - realizowany przez Starostwo Powiatowe w Olecku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</si>
  <si>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</si>
  <si>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</si>
  <si>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</si>
  <si>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</si>
  <si>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</si>
  <si>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</si>
  <si>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majątkowe razem:</t>
  </si>
  <si>
    <t>z tego: dotychczas poniesione</t>
  </si>
  <si>
    <t>2.1</t>
  </si>
  <si>
    <t>2.2</t>
  </si>
  <si>
    <t>Ogółem (1+2)</t>
  </si>
  <si>
    <t>Koszty postępowania sądowego i prokuratorskiego</t>
  </si>
  <si>
    <t>6065</t>
  </si>
  <si>
    <t>6066</t>
  </si>
  <si>
    <t>Wydatki na zakupy inwest. jednostek budżetowych</t>
  </si>
  <si>
    <t>85141</t>
  </si>
  <si>
    <t>Wydatki na zakupy inwestycyjne jedn. budżetow.</t>
  </si>
  <si>
    <t>4580</t>
  </si>
  <si>
    <t>Pozostałe odsetki</t>
  </si>
  <si>
    <t>Środki z budżetu krajowego</t>
  </si>
  <si>
    <t>Wydatki bieżące razem:</t>
  </si>
  <si>
    <t>851, 85111</t>
  </si>
  <si>
    <t>wydatki inwest. jednost. budżet.</t>
  </si>
  <si>
    <t>80130</t>
  </si>
  <si>
    <t>Szkoły zawodowe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</si>
  <si>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</si>
  <si>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</si>
  <si>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</si>
  <si>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</si>
  <si>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</si>
  <si>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</si>
  <si>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</si>
  <si>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</si>
  <si>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</si>
  <si>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</si>
  <si>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</si>
  <si>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</si>
  <si>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</si>
  <si>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</si>
  <si>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</si>
  <si>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</si>
  <si>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</si>
  <si>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</si>
  <si>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Rehabilitacja zawodowa i społeczna</t>
  </si>
  <si>
    <t>Gmina Olecko</t>
  </si>
  <si>
    <t xml:space="preserve">                                                </t>
  </si>
  <si>
    <t>§ 4700 - szkolenia osób niebędących czł.służby cywilnej</t>
  </si>
  <si>
    <t>§ 4740 -zakup materiałów papierniczych</t>
  </si>
  <si>
    <t>§ 4750 - zakup akcesoriów komputerowych</t>
  </si>
  <si>
    <t>Szkoły prowadzone przez Jolantę i Cezarego Dzioba w Kowalach Oleckich</t>
  </si>
  <si>
    <t xml:space="preserve">Ogółem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</si>
  <si>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</si>
  <si>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</si>
  <si>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</si>
  <si>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</si>
  <si>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</si>
  <si>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</si>
  <si>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</si>
  <si>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85395</t>
  </si>
  <si>
    <t>4217</t>
  </si>
  <si>
    <t>4307</t>
  </si>
  <si>
    <t>85446</t>
  </si>
  <si>
    <t>Dokształcanie i doskonalenie nauczycieli</t>
  </si>
  <si>
    <t>Powiatowy Urząd Pracy w Olecku</t>
  </si>
  <si>
    <t>Zakup  średniego samochodu ratowniczo-gaśniczego</t>
  </si>
  <si>
    <t>Adaptacja pomieszczeń w starej części szpitala na poradnię przeciwgruźliczą</t>
  </si>
  <si>
    <t>Zakup samochodu osobowo-terenowego</t>
  </si>
  <si>
    <t>Przebudowa chodnika w Świętajnie</t>
  </si>
  <si>
    <t>Przebudowa chodnika przy ul. Nocznickiego</t>
  </si>
  <si>
    <t>Budowa chodnika przy ul. Jeziornej</t>
  </si>
  <si>
    <t>Budowa chodnika przy ul. Plac Wolności                     (od ulicy Stromej do ulicy Jeziornej)</t>
  </si>
  <si>
    <t>Przebudowa drogi powiatowej nr 1830N Niedźwiedzkie-Wilkasy-Sobole na odcinku od m. Niedźwiedzkie do m. Wilkasy dł. 1,40 km.</t>
  </si>
  <si>
    <t>Dofinansowanie dla Miasta Olecko do przebudowy ulicy Kasprowicza w Olecku na odcinku od ulicy Batorego do ulicy Kościuszki i Rzeźnickiej</t>
  </si>
  <si>
    <t>Dofinansowanie dla Gminy Kowale Oleckie do przebudowy ulicy Kolejowej i Sportowej w Kowalach Oleckich</t>
  </si>
  <si>
    <t>Dotacja na zakup alkometru dla Komendy Powiatowej Policji</t>
  </si>
  <si>
    <t>z tego: finansowane środkami zewnętrznymi</t>
  </si>
  <si>
    <t>Załącznik Nr 1.8</t>
  </si>
  <si>
    <t xml:space="preserve">                                                                                                  Załącznik Nr 1.9</t>
  </si>
  <si>
    <t>Załącznik Nr 1.14</t>
  </si>
  <si>
    <t xml:space="preserve">                  Załacznik Nr 1.15</t>
  </si>
  <si>
    <t>Załącznik Nr 1.17</t>
  </si>
  <si>
    <t>Powiat Augustowski</t>
  </si>
  <si>
    <t>Zakup leków i materiałów medycznych</t>
  </si>
  <si>
    <t>Pochodne od wynagrodzerń</t>
  </si>
  <si>
    <t>dotacje</t>
  </si>
  <si>
    <t>Z tego:</t>
  </si>
  <si>
    <t>wynagrodznia</t>
  </si>
  <si>
    <t>85156</t>
  </si>
  <si>
    <t>4130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</si>
  <si>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</si>
  <si>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</si>
  <si>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</si>
  <si>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</si>
  <si>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</si>
  <si>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</si>
  <si>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</si>
  <si>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</si>
  <si>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</si>
  <si>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</si>
  <si>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</si>
  <si>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</si>
  <si>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</si>
  <si>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</si>
  <si>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</si>
  <si>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</si>
  <si>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</si>
  <si>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</si>
  <si>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</si>
  <si>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</si>
  <si>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</si>
  <si>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</si>
  <si>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</si>
  <si>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</si>
  <si>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</si>
  <si>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</si>
  <si>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</si>
  <si>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</si>
  <si>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</si>
  <si>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</si>
  <si>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</si>
  <si>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</si>
  <si>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</si>
  <si>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</si>
  <si>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</si>
  <si>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</si>
  <si>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</si>
  <si>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</si>
  <si>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</si>
  <si>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</si>
  <si>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</si>
  <si>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</si>
  <si>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</si>
  <si>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</si>
  <si>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</si>
  <si>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</si>
  <si>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</si>
  <si>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</si>
  <si>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</si>
  <si>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</si>
  <si>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Wpływy ze sprzedaży składników majątkowych</t>
  </si>
  <si>
    <t>Zakup usług obejmujących wykonanie ekspertyz</t>
  </si>
  <si>
    <t xml:space="preserve">Wykonane dochody  budżetu państwa                            </t>
  </si>
  <si>
    <t xml:space="preserve">Przebudowa drogi powiatowej nr 1857 N Orłowo-Wronki-Połom-Straduny, na odcinku Wronki - Sajzy </t>
  </si>
  <si>
    <t>Wynagrodz. osob. pracowników</t>
  </si>
  <si>
    <t>Przebudowa ulic powiatowych miasta Olecko - ulice:  Grunwaldzka, Kościuszki, Plac Zamkowy, Zamkowa, Mazurska,Norwida, Dąbrowskiej)</t>
  </si>
  <si>
    <t>"Przebudowa drogi powiatowej nr 1940 N Kukowo - Zatyki - Kijewo" długości 6,7 km</t>
  </si>
  <si>
    <t xml:space="preserve">"Przebudowa odcinka drogi powiatowej nr 1899N Olecko-Krupin-Szczecinki długości km 1,120 </t>
  </si>
  <si>
    <t>Przebudowa i rozbudowa drogi powiatowej nr 1901N na odcinku Giże-Dudki-Gąski i przebudowa drogi nr 1826N Kukowo-Zajdy-Dudki</t>
  </si>
  <si>
    <t>Opracowanie dokumentacji projektowej na przebudowę drogi powiatowej nr 1887N Kowale Oleckie-Sokółki wraz z chodnikiem na ul. Sikorskiego w Kowalach Oleckich</t>
  </si>
  <si>
    <t xml:space="preserve">Termomodernizacja budynków użyteczności publicznej Powiatu Oleckiego </t>
  </si>
  <si>
    <t>Rozbudowa i modernizacja bazy kształcenia zawodowego w Powiecie Oleckim</t>
  </si>
  <si>
    <t>Składki na ubezpiecenia społeczne</t>
  </si>
  <si>
    <t>Składki na Fundusz Pracy</t>
  </si>
  <si>
    <t>Tytuł projektu: "Dowiedz się więcej o kierunkach kształcenia w powiecie oleckim!" - realizuje Starostwo Powiatowe</t>
  </si>
  <si>
    <t xml:space="preserve">Doposażenie Szpitala w Olecku w sprzęt i aparaturę medyczną </t>
  </si>
  <si>
    <t>Modernizacja parteru starej bryły szpitala w Olecku na 18 łóżkowy zakład rehabilitacji leczniczej</t>
  </si>
  <si>
    <t>Adaptacja nieużytkowanego poddasza budynku Powiatowego Urzędu Pracy na utworzenie Centrum Aktywizacji Zawodowej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</si>
  <si>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</si>
  <si>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</si>
  <si>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</si>
  <si>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</si>
  <si>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</si>
  <si>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</si>
  <si>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</si>
  <si>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Wydatki inwestycyjne jednostek budżetowych</t>
  </si>
  <si>
    <t>80148</t>
  </si>
  <si>
    <t>80197</t>
  </si>
  <si>
    <t>Gospodarstwo pomocnicze</t>
  </si>
  <si>
    <t>4160</t>
  </si>
  <si>
    <t>Jednostki specjalistycznego poradnictwa, mieszkania chronione                            i ośrodki interwencji kryzysowej</t>
  </si>
  <si>
    <t>Rehabilitacja zawodowa  i społeczna osób niepełnosprawnych</t>
  </si>
  <si>
    <t>4378</t>
  </si>
  <si>
    <t>4758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</si>
  <si>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</si>
  <si>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</si>
  <si>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</si>
  <si>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</si>
  <si>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</si>
  <si>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</si>
  <si>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</si>
  <si>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</si>
  <si>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6058</t>
  </si>
  <si>
    <t>75075</t>
  </si>
  <si>
    <t>Promocja jednostek samorządu terytorialnego</t>
  </si>
  <si>
    <t>4178</t>
  </si>
  <si>
    <t>4218</t>
  </si>
  <si>
    <t>4308</t>
  </si>
  <si>
    <t>Zakup tablic informacyjnych, infokiosków i wirtualnego przewodnika po krainie EGO</t>
  </si>
  <si>
    <t>Starostwo Powiatowe                                 w Olecku</t>
  </si>
  <si>
    <t>Studium wykonalności na modernizację i doposażenie pracowni do kształcenia w zawodzie gastronomii i hotelarstwa</t>
  </si>
  <si>
    <t>Zakup ambulansu dla zespołu ratownictwa medycznego Centrum Medycznego Zespołu Opieki Zdrowotnej</t>
  </si>
  <si>
    <t>środki z funduszy celowych</t>
  </si>
  <si>
    <t>środki  z budżetu państwa</t>
  </si>
  <si>
    <t>środki  z samorządów gminnych</t>
  </si>
  <si>
    <t>Wykonanie za   2009 rok (8+9+10+11+12+13)</t>
  </si>
  <si>
    <t>Nazwa zadania inwestycyjnego i okres realizacji w lroku budżetowym</t>
  </si>
  <si>
    <t>Przebudowa chodnika i parkindu przy ul. Zielonej i Środkowej oraz chodnika strony lewej przy                       ul. 11-go Listopada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</si>
  <si>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</si>
  <si>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</si>
  <si>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</si>
  <si>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</si>
  <si>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</si>
  <si>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</si>
  <si>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Stypendia  dla uczniów</t>
  </si>
  <si>
    <t>wpływy od rodziców z tyt. odpłatności za utrzymanie dzieci</t>
  </si>
  <si>
    <t>0680</t>
  </si>
  <si>
    <t>Ratownictwo medyczne</t>
  </si>
  <si>
    <t>2690</t>
  </si>
  <si>
    <t>2009</t>
  </si>
  <si>
    <t>środki z Funduszu Pracy otrzymane przez powiat przeznaczone na finansowanie kosztów wynagrodzenia i składek na ubezpieczenie społeczne pracowników powiatowego urzędu pracy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</si>
  <si>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</si>
  <si>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</si>
  <si>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</si>
  <si>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</si>
  <si>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</si>
  <si>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</si>
  <si>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</si>
  <si>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</si>
  <si>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</si>
  <si>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</si>
  <si>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</si>
  <si>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</si>
  <si>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Przedszkola specjalne</t>
  </si>
  <si>
    <t>Priorytet: 5 Infrastruktura transportowa regionalna i lokalna</t>
  </si>
  <si>
    <t>80105</t>
  </si>
  <si>
    <t>subwencja uzupełniająca części wyrównwczej subwencji ogólnej</t>
  </si>
  <si>
    <t>Dodatkowe wynagr. roczne</t>
  </si>
  <si>
    <t>L.p.</t>
  </si>
  <si>
    <t>A.</t>
  </si>
  <si>
    <t>B.</t>
  </si>
  <si>
    <t>C.</t>
  </si>
  <si>
    <t>Dotacje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</si>
  <si>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</si>
  <si>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</si>
  <si>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</si>
  <si>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</si>
  <si>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</si>
  <si>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</si>
  <si>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</si>
  <si>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ubezp.zdrowotne</t>
  </si>
  <si>
    <t>RAZEM:</t>
  </si>
  <si>
    <t>Placówki opiekuńczo - wychowawcze</t>
  </si>
  <si>
    <t>Rodziny zastępcze</t>
  </si>
  <si>
    <t>Dotacja celowa z budżetu na dofinansowanie zadań zleconych do realizacji stowarzyszeniom</t>
  </si>
  <si>
    <t>Plan dotacji na 2009 rok ogółem</t>
  </si>
  <si>
    <t>Plan wydatków na 2009 rok ogółem</t>
  </si>
  <si>
    <t>Plan na 2009 rok dochodów - dotacji ogółem</t>
  </si>
  <si>
    <t>Plan 2009</t>
  </si>
  <si>
    <t xml:space="preserve">Plan na rok budżetowy 2009 </t>
  </si>
  <si>
    <t xml:space="preserve">Plan  na rok 2009 </t>
  </si>
  <si>
    <t xml:space="preserve">            </t>
  </si>
  <si>
    <t>Plan na 2009 rok</t>
  </si>
  <si>
    <t>Wykonanie dochodów i wydatków związanych z zadaniami  realizowanymi na podstwaie umów (porozumień) z jednostkami samorządu terytorialnego w 2009 roku</t>
  </si>
  <si>
    <t xml:space="preserve">Plan wydatków  finansowanch         z umów                     i porozumień w 2009 roku </t>
  </si>
  <si>
    <t>Plan na rok 2009</t>
  </si>
  <si>
    <t>Plan przychodów na 2009 rok</t>
  </si>
  <si>
    <t>Plan kosztów  na 2009 rok</t>
  </si>
  <si>
    <t>Plan dochodów na 2009 rok</t>
  </si>
  <si>
    <t>Plan wydatków  na 2009 rok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</si>
  <si>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</si>
  <si>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</si>
  <si>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</si>
  <si>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</si>
  <si>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</si>
  <si>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</si>
  <si>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</si>
  <si>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</si>
  <si>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</si>
  <si>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</si>
  <si>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</si>
  <si>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</si>
  <si>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</si>
  <si>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</si>
  <si>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</si>
  <si>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</si>
  <si>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</si>
  <si>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</si>
  <si>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</si>
  <si>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</si>
  <si>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</si>
  <si>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</si>
  <si>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</si>
  <si>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</si>
  <si>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</si>
  <si>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</si>
  <si>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</si>
  <si>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</si>
  <si>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</si>
  <si>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</si>
  <si>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</si>
  <si>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</si>
  <si>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6.</t>
  </si>
  <si>
    <t>7.</t>
  </si>
  <si>
    <t>Usługi internetowe</t>
  </si>
  <si>
    <t>3070</t>
  </si>
  <si>
    <t>4180</t>
  </si>
  <si>
    <t>Równoważniki i ekwiwalenty</t>
  </si>
  <si>
    <t>Dotacje celowe przekazane dla powiatu na zadania bieżące</t>
  </si>
  <si>
    <t>Opłaty na rzecz j.s.t.</t>
  </si>
  <si>
    <t>75018</t>
  </si>
  <si>
    <t>2330</t>
  </si>
  <si>
    <t>6059</t>
  </si>
  <si>
    <t>Wyn.osob. korpusu sł.cywilnej</t>
  </si>
  <si>
    <t>Dotacje celowe przek.powiatowi</t>
  </si>
  <si>
    <t>Dot. cel.przekazane powiatowi</t>
  </si>
  <si>
    <t>Stypendia różne</t>
  </si>
  <si>
    <t>Projekt</t>
  </si>
  <si>
    <t>Środki z budżetu UE</t>
  </si>
  <si>
    <t>Środki z budżetu krajowego:</t>
  </si>
  <si>
    <t>z tego, źródła finansowania: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</si>
  <si>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</si>
  <si>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</si>
  <si>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</si>
  <si>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</si>
  <si>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</si>
  <si>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</si>
  <si>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</si>
  <si>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</si>
  <si>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</si>
  <si>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</si>
  <si>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</si>
  <si>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</si>
  <si>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</si>
  <si>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</si>
  <si>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</si>
  <si>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</si>
  <si>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</si>
  <si>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</si>
  <si>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</si>
  <si>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</si>
  <si>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</si>
  <si>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</si>
  <si>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4755</t>
  </si>
  <si>
    <t>4756</t>
  </si>
  <si>
    <t>Plan po zmianach na 2009 rok</t>
  </si>
  <si>
    <t>Zakup usług obejmujących tłumaczenia</t>
  </si>
  <si>
    <t>75405</t>
  </si>
  <si>
    <t>Komendy Powiatowe Policji</t>
  </si>
  <si>
    <t>6170</t>
  </si>
  <si>
    <t>Wpłaty jednostekna fundusz celowy na finansowanie zadań inwestycyjnych</t>
  </si>
  <si>
    <t>75421</t>
  </si>
  <si>
    <t>Zarządzanie kryzysowe</t>
  </si>
  <si>
    <t>8010</t>
  </si>
  <si>
    <t>Rozliczenie z bankami związane z obsługą długu publicznego</t>
  </si>
  <si>
    <t xml:space="preserve">Odsetki  od krajowych pożyczek  i kredytów </t>
  </si>
  <si>
    <t>Obsługa papierów wartościowych, kredytów i pożyczek j.s.t.</t>
  </si>
  <si>
    <t>OBSŁUGA DŁUGU PUBLICZNEGO</t>
  </si>
  <si>
    <t>Dotacja podmiotowa z budżetu dla szkół niepublicznych</t>
  </si>
  <si>
    <t>świadczenia społeczne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</si>
  <si>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</si>
  <si>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</si>
  <si>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</si>
  <si>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</si>
  <si>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</si>
  <si>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</si>
  <si>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Nazwa zadania inwestycyjnego i okres realizacji (w latach)</t>
  </si>
  <si>
    <t>2710</t>
  </si>
  <si>
    <t>Wydatki na zakupy inwestycyjne jednostek budżetowych</t>
  </si>
  <si>
    <t>Dotacja celowa na pomoc finansową udzielaną między j.s.t. na dofinansowanie własnych zadań inwestycyjnych i zakupów inwestycyjnych</t>
  </si>
  <si>
    <t>630</t>
  </si>
  <si>
    <t>63003</t>
  </si>
  <si>
    <t>Zadania w zakresie upowszechniania turystyki</t>
  </si>
  <si>
    <t>6639</t>
  </si>
  <si>
    <t>Dotacje celowe przekazane do samorządu województwa na inwestycje i zakupy inwestycyjne realizowane na podstawie porozumień (umów) między j.s.t.</t>
  </si>
  <si>
    <t>4390</t>
  </si>
  <si>
    <t>Zakup usług obejmujących wykonanie ekspertyz, analiz i opinii</t>
  </si>
  <si>
    <t>Dotacje celowe przekazane dla samorządu województwa na zadania bieżące realizowane na podstawie porozumień (umów)  między j.s.t.</t>
  </si>
  <si>
    <t>Dotacja celowa na pomoc finansową udzielaną między j.s.t. na dofinansowanie własnych zadań bieżących</t>
  </si>
  <si>
    <t>2329</t>
  </si>
  <si>
    <t>Dotacje celowe przekazane dla powiatu na zadania bieżące realizowane na podstawie porozumień (umów) między j.s.t.</t>
  </si>
  <si>
    <t>4385</t>
  </si>
  <si>
    <t>4386</t>
  </si>
  <si>
    <t>4950</t>
  </si>
  <si>
    <t>Różnice kursowe</t>
  </si>
  <si>
    <t>2829</t>
  </si>
  <si>
    <t>752</t>
  </si>
  <si>
    <t>OBRONA NARODOWA</t>
  </si>
  <si>
    <t>TURYSTYKA</t>
  </si>
  <si>
    <t>75212</t>
  </si>
  <si>
    <t>3000</t>
  </si>
  <si>
    <t>Wpłaty jednostek na fundusz celowy</t>
  </si>
  <si>
    <t>75414</t>
  </si>
  <si>
    <t>Wynagrodzernia bezosobowe</t>
  </si>
  <si>
    <t>3050</t>
  </si>
  <si>
    <t>Zasądzone renty</t>
  </si>
  <si>
    <t>4119</t>
  </si>
  <si>
    <t>4129</t>
  </si>
  <si>
    <t>4179</t>
  </si>
  <si>
    <t>4248</t>
  </si>
  <si>
    <t>4249</t>
  </si>
  <si>
    <t>Zakup pomocy naukowych, dydakt. i  książek</t>
  </si>
  <si>
    <t>4309</t>
  </si>
  <si>
    <t>4438</t>
  </si>
  <si>
    <t>4439</t>
  </si>
  <si>
    <t>4749</t>
  </si>
  <si>
    <t>2660</t>
  </si>
  <si>
    <t xml:space="preserve">Dotacja przedmiotowa z budżetu dla gospodarstwa pomocniczego </t>
  </si>
  <si>
    <t>85195</t>
  </si>
  <si>
    <t>Pokrycie ujemnego wyniku finansowego i  przejętych zobowiązań po likwidowanych i przekształcanych jednostkach zaliczanych do sektora finansów publicznych</t>
  </si>
  <si>
    <t>Wydatki  inwestycyjne  jednostek  budżetowych</t>
  </si>
  <si>
    <t>Dotacja celowa z budżetu na finansowanie lub dofinansowanie zadań zleconych do realizacji stowarzyszeniom</t>
  </si>
  <si>
    <t>Dotacje celowe z budżetu na finansowanie lub dofinansowanie zadań zleconych do realizacji stowarzyszeniom</t>
  </si>
  <si>
    <t>4048</t>
  </si>
  <si>
    <t>Wydatki inwest. Jednostek  budżetowych</t>
  </si>
  <si>
    <t>3119</t>
  </si>
  <si>
    <t>4019</t>
  </si>
  <si>
    <t>4759</t>
  </si>
  <si>
    <t>4409</t>
  </si>
  <si>
    <t>4408</t>
  </si>
  <si>
    <t>4379</t>
  </si>
  <si>
    <t>4288</t>
  </si>
  <si>
    <t>4289</t>
  </si>
  <si>
    <t>Opłaty za administrowanie i czynsze</t>
  </si>
  <si>
    <t>4747</t>
  </si>
  <si>
    <t>4757</t>
  </si>
  <si>
    <t>środki na dofin. własnych zadań inwestycyjnych otrzymane z innych źródeł</t>
  </si>
  <si>
    <t>wpływy z tytułu pomocy finansowej udzielanej między j.s.t. na dofinansowanie własnych zadań bieżących</t>
  </si>
  <si>
    <t>Wpływy z innych opłat stanowiących dochody jednostek samorządu terytorialnego na podstawie innych ustaw</t>
  </si>
  <si>
    <t>75618</t>
  </si>
  <si>
    <t>Uzupełnienie subwencji ogólnej dla jednostek samorządu terytorialnego</t>
  </si>
  <si>
    <t>2760</t>
  </si>
  <si>
    <t>12.</t>
  </si>
  <si>
    <t>Przebudowa drogi powiatowej nr 1832 N Krupin - Markowskie - Wojnasy na odcinku od km 0+000 do km 2+489 dł. 2,489 km</t>
  </si>
  <si>
    <t xml:space="preserve">Przebudowa drogi powiatowej nr 1810 N na odcinku Plewki-Borawskie w zakresie dokumentacji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</si>
</sst>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sz val="8"/>
      <color indexed="44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6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 vertical="center" wrapText="1"/>
    </xf>
    <xf numFmtId="41" fontId="9" fillId="5" borderId="1" xfId="0" applyNumberFormat="1" applyFont="1" applyFill="1" applyBorder="1" applyAlignment="1">
      <alignment horizontal="center"/>
    </xf>
    <xf numFmtId="41" fontId="11" fillId="5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4" borderId="3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4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/>
    </xf>
    <xf numFmtId="49" fontId="9" fillId="4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2" borderId="0" xfId="0" applyFill="1" applyAlignment="1">
      <alignment wrapText="1"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4" fillId="7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3" fontId="9" fillId="4" borderId="1" xfId="0" applyNumberFormat="1" applyFont="1" applyFill="1" applyBorder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11" fillId="0" borderId="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1" fillId="0" borderId="1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7" xfId="0" applyFont="1" applyFill="1" applyBorder="1" applyAlignment="1">
      <alignment horizontal="center"/>
    </xf>
    <xf numFmtId="49" fontId="6" fillId="7" borderId="17" xfId="0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6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6" fillId="6" borderId="3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6" borderId="3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left" wrapText="1"/>
    </xf>
    <xf numFmtId="0" fontId="6" fillId="6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9" fillId="6" borderId="3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6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6" fillId="6" borderId="1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/>
    </xf>
    <xf numFmtId="3" fontId="4" fillId="6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4" fillId="4" borderId="3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2" borderId="1" xfId="0" applyNumberFormat="1" applyFont="1" applyFill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6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0" fontId="4" fillId="3" borderId="11" xfId="0" applyNumberFormat="1" applyFont="1" applyFill="1" applyBorder="1" applyAlignment="1">
      <alignment/>
    </xf>
    <xf numFmtId="10" fontId="4" fillId="3" borderId="11" xfId="0" applyNumberFormat="1" applyFont="1" applyFill="1" applyBorder="1" applyAlignment="1">
      <alignment/>
    </xf>
    <xf numFmtId="10" fontId="0" fillId="3" borderId="11" xfId="0" applyNumberFormat="1" applyFill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shrinkToFi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9" fillId="4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165" fontId="4" fillId="7" borderId="2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0" fontId="11" fillId="0" borderId="11" xfId="0" applyNumberFormat="1" applyFont="1" applyBorder="1" applyAlignment="1">
      <alignment/>
    </xf>
    <xf numFmtId="0" fontId="0" fillId="4" borderId="12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14" xfId="0" applyFont="1" applyFill="1" applyBorder="1" applyAlignment="1">
      <alignment horizontal="center" wrapText="1"/>
    </xf>
    <xf numFmtId="165" fontId="4" fillId="4" borderId="21" xfId="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4" fillId="6" borderId="22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10" fontId="4" fillId="6" borderId="18" xfId="0" applyNumberFormat="1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" fontId="4" fillId="6" borderId="22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1" xfId="0" applyNumberFormat="1" applyFont="1" applyBorder="1" applyAlignment="1">
      <alignment/>
    </xf>
    <xf numFmtId="4" fontId="4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4" fontId="9" fillId="5" borderId="1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4" fontId="9" fillId="5" borderId="1" xfId="0" applyNumberFormat="1" applyFont="1" applyFill="1" applyBorder="1" applyAlignment="1">
      <alignment/>
    </xf>
    <xf numFmtId="4" fontId="9" fillId="5" borderId="1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1" fillId="5" borderId="1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/>
    </xf>
    <xf numFmtId="4" fontId="9" fillId="5" borderId="11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9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49" fontId="9" fillId="4" borderId="3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/>
    </xf>
    <xf numFmtId="0" fontId="11" fillId="7" borderId="17" xfId="0" applyFont="1" applyFill="1" applyBorder="1" applyAlignment="1">
      <alignment/>
    </xf>
    <xf numFmtId="3" fontId="9" fillId="7" borderId="17" xfId="0" applyNumberFormat="1" applyFont="1" applyFill="1" applyBorder="1" applyAlignment="1">
      <alignment horizontal="center"/>
    </xf>
    <xf numFmtId="10" fontId="9" fillId="4" borderId="1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10" fontId="9" fillId="4" borderId="11" xfId="0" applyNumberFormat="1" applyFont="1" applyFill="1" applyBorder="1" applyAlignment="1">
      <alignment horizontal="center"/>
    </xf>
    <xf numFmtId="10" fontId="9" fillId="7" borderId="18" xfId="0" applyNumberFormat="1" applyFont="1" applyFill="1" applyBorder="1" applyAlignment="1">
      <alignment horizontal="center"/>
    </xf>
    <xf numFmtId="0" fontId="17" fillId="0" borderId="1" xfId="0" applyFont="1" applyBorder="1" applyAlignment="1">
      <alignment/>
    </xf>
    <xf numFmtId="49" fontId="9" fillId="4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9" fillId="7" borderId="17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Border="1" applyAlignment="1">
      <alignment/>
    </xf>
    <xf numFmtId="0" fontId="9" fillId="0" borderId="3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/>
      <protection/>
    </xf>
    <xf numFmtId="0" fontId="4" fillId="4" borderId="3" xfId="0" applyFont="1" applyFill="1" applyBorder="1" applyAlignment="1">
      <alignment horizontal="right"/>
    </xf>
    <xf numFmtId="10" fontId="4" fillId="4" borderId="11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" fontId="4" fillId="4" borderId="21" xfId="0" applyNumberFormat="1" applyFont="1" applyFill="1" applyBorder="1" applyAlignment="1">
      <alignment/>
    </xf>
    <xf numFmtId="10" fontId="4" fillId="7" borderId="23" xfId="0" applyNumberFormat="1" applyFont="1" applyFill="1" applyBorder="1" applyAlignment="1">
      <alignment/>
    </xf>
    <xf numFmtId="10" fontId="4" fillId="4" borderId="23" xfId="0" applyNumberFormat="1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10" fontId="4" fillId="0" borderId="1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49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/>
    </xf>
    <xf numFmtId="10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10" fontId="4" fillId="5" borderId="11" xfId="0" applyNumberFormat="1" applyFont="1" applyFill="1" applyBorder="1" applyAlignment="1">
      <alignment/>
    </xf>
    <xf numFmtId="0" fontId="6" fillId="7" borderId="1" xfId="0" applyFont="1" applyFill="1" applyBorder="1" applyAlignment="1" applyProtection="1">
      <alignment horizontal="center" vertical="center" wrapText="1"/>
      <protection/>
    </xf>
    <xf numFmtId="0" fontId="6" fillId="7" borderId="9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left" vertical="center"/>
      <protection/>
    </xf>
    <xf numFmtId="0" fontId="6" fillId="7" borderId="9" xfId="0" applyFont="1" applyFill="1" applyBorder="1" applyAlignment="1" applyProtection="1">
      <alignment vertical="center"/>
      <protection/>
    </xf>
    <xf numFmtId="3" fontId="19" fillId="3" borderId="1" xfId="0" applyNumberFormat="1" applyFont="1" applyFill="1" applyBorder="1" applyAlignment="1">
      <alignment/>
    </xf>
    <xf numFmtId="4" fontId="19" fillId="3" borderId="1" xfId="0" applyNumberFormat="1" applyFont="1" applyFill="1" applyBorder="1" applyAlignment="1">
      <alignment/>
    </xf>
    <xf numFmtId="0" fontId="19" fillId="3" borderId="3" xfId="0" applyFont="1" applyFill="1" applyBorder="1" applyAlignment="1">
      <alignment horizontal="right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left" wrapText="1"/>
    </xf>
    <xf numFmtId="0" fontId="19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/>
    </xf>
    <xf numFmtId="4" fontId="19" fillId="3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left" wrapText="1"/>
    </xf>
    <xf numFmtId="10" fontId="11" fillId="2" borderId="1" xfId="0" applyNumberFormat="1" applyFont="1" applyFill="1" applyBorder="1" applyAlignment="1">
      <alignment/>
    </xf>
    <xf numFmtId="10" fontId="11" fillId="2" borderId="11" xfId="0" applyNumberFormat="1" applyFont="1" applyFill="1" applyBorder="1" applyAlignment="1">
      <alignment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10" fontId="19" fillId="3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10" fontId="11" fillId="2" borderId="1" xfId="0" applyNumberFormat="1" applyFont="1" applyFill="1" applyBorder="1" applyAlignment="1">
      <alignment/>
    </xf>
    <xf numFmtId="10" fontId="11" fillId="2" borderId="11" xfId="0" applyNumberFormat="1" applyFont="1" applyFill="1" applyBorder="1" applyAlignment="1">
      <alignment/>
    </xf>
    <xf numFmtId="10" fontId="19" fillId="3" borderId="1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horizontal="left" wrapText="1"/>
    </xf>
    <xf numFmtId="3" fontId="11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49" fontId="19" fillId="3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/>
    </xf>
    <xf numFmtId="10" fontId="11" fillId="3" borderId="11" xfId="0" applyNumberFormat="1" applyFont="1" applyFill="1" applyBorder="1" applyAlignment="1">
      <alignment/>
    </xf>
    <xf numFmtId="10" fontId="11" fillId="0" borderId="1" xfId="0" applyNumberFormat="1" applyFont="1" applyBorder="1" applyAlignment="1">
      <alignment/>
    </xf>
    <xf numFmtId="0" fontId="19" fillId="3" borderId="2" xfId="0" applyFont="1" applyFill="1" applyBorder="1" applyAlignment="1">
      <alignment horizontal="right"/>
    </xf>
    <xf numFmtId="3" fontId="19" fillId="3" borderId="17" xfId="0" applyNumberFormat="1" applyFont="1" applyFill="1" applyBorder="1" applyAlignment="1">
      <alignment/>
    </xf>
    <xf numFmtId="4" fontId="19" fillId="3" borderId="17" xfId="0" applyNumberFormat="1" applyFont="1" applyFill="1" applyBorder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3" fillId="0" borderId="24" xfId="0" applyFont="1" applyBorder="1" applyAlignment="1" applyProtection="1">
      <alignment vertical="center"/>
      <protection/>
    </xf>
    <xf numFmtId="0" fontId="19" fillId="3" borderId="3" xfId="0" applyFont="1" applyFill="1" applyBorder="1" applyAlignment="1">
      <alignment horizontal="left"/>
    </xf>
    <xf numFmtId="3" fontId="19" fillId="3" borderId="3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/>
    </xf>
    <xf numFmtId="10" fontId="11" fillId="3" borderId="11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" fontId="19" fillId="3" borderId="3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/>
    </xf>
    <xf numFmtId="10" fontId="9" fillId="5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0" fontId="4" fillId="2" borderId="0" xfId="0" applyFont="1" applyFill="1" applyAlignment="1">
      <alignment/>
    </xf>
    <xf numFmtId="49" fontId="11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174" fontId="11" fillId="0" borderId="7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1" fillId="2" borderId="3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9" fillId="5" borderId="1" xfId="0" applyFont="1" applyFill="1" applyBorder="1" applyAlignment="1">
      <alignment wrapText="1"/>
    </xf>
    <xf numFmtId="3" fontId="9" fillId="5" borderId="1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0" fontId="9" fillId="5" borderId="5" xfId="0" applyFont="1" applyFill="1" applyBorder="1" applyAlignment="1">
      <alignment/>
    </xf>
    <xf numFmtId="4" fontId="11" fillId="2" borderId="11" xfId="0" applyNumberFormat="1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2" borderId="5" xfId="0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3" fontId="20" fillId="3" borderId="4" xfId="0" applyNumberFormat="1" applyFont="1" applyFill="1" applyBorder="1" applyAlignment="1">
      <alignment/>
    </xf>
    <xf numFmtId="4" fontId="20" fillId="3" borderId="4" xfId="0" applyNumberFormat="1" applyFont="1" applyFill="1" applyBorder="1" applyAlignment="1">
      <alignment/>
    </xf>
    <xf numFmtId="10" fontId="19" fillId="3" borderId="27" xfId="0" applyNumberFormat="1" applyFont="1" applyFill="1" applyBorder="1" applyAlignment="1">
      <alignment/>
    </xf>
    <xf numFmtId="10" fontId="19" fillId="3" borderId="28" xfId="0" applyNumberFormat="1" applyFont="1" applyFill="1" applyBorder="1" applyAlignment="1">
      <alignment/>
    </xf>
    <xf numFmtId="0" fontId="4" fillId="8" borderId="8" xfId="0" applyFont="1" applyFill="1" applyBorder="1" applyAlignment="1">
      <alignment horizontal="right"/>
    </xf>
    <xf numFmtId="0" fontId="10" fillId="8" borderId="9" xfId="0" applyFont="1" applyFill="1" applyBorder="1" applyAlignment="1">
      <alignment/>
    </xf>
    <xf numFmtId="0" fontId="4" fillId="8" borderId="9" xfId="0" applyFont="1" applyFill="1" applyBorder="1" applyAlignment="1">
      <alignment/>
    </xf>
    <xf numFmtId="3" fontId="4" fillId="8" borderId="9" xfId="0" applyNumberFormat="1" applyFont="1" applyFill="1" applyBorder="1" applyAlignment="1">
      <alignment/>
    </xf>
    <xf numFmtId="4" fontId="4" fillId="8" borderId="9" xfId="0" applyNumberFormat="1" applyFont="1" applyFill="1" applyBorder="1" applyAlignment="1">
      <alignment/>
    </xf>
    <xf numFmtId="10" fontId="4" fillId="8" borderId="9" xfId="0" applyNumberFormat="1" applyFont="1" applyFill="1" applyBorder="1" applyAlignment="1">
      <alignment/>
    </xf>
    <xf numFmtId="10" fontId="4" fillId="8" borderId="10" xfId="0" applyNumberFormat="1" applyFont="1" applyFill="1" applyBorder="1" applyAlignment="1">
      <alignment/>
    </xf>
    <xf numFmtId="49" fontId="9" fillId="5" borderId="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4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3" fontId="9" fillId="5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10" fontId="11" fillId="2" borderId="1" xfId="0" applyNumberFormat="1" applyFont="1" applyFill="1" applyBorder="1" applyAlignment="1">
      <alignment horizontal="right"/>
    </xf>
    <xf numFmtId="49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49" fontId="11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4" fontId="9" fillId="5" borderId="1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0" fontId="9" fillId="4" borderId="1" xfId="0" applyNumberFormat="1" applyFont="1" applyFill="1" applyBorder="1" applyAlignment="1">
      <alignment/>
    </xf>
    <xf numFmtId="10" fontId="9" fillId="5" borderId="1" xfId="0" applyNumberFormat="1" applyFont="1" applyFill="1" applyBorder="1" applyAlignment="1">
      <alignment/>
    </xf>
    <xf numFmtId="10" fontId="9" fillId="4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0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6" fillId="5" borderId="1" xfId="0" applyNumberFormat="1" applyFont="1" applyFill="1" applyBorder="1" applyAlignment="1">
      <alignment/>
    </xf>
    <xf numFmtId="10" fontId="11" fillId="2" borderId="1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right"/>
    </xf>
    <xf numFmtId="0" fontId="0" fillId="2" borderId="3" xfId="0" applyFill="1" applyBorder="1" applyAlignment="1">
      <alignment/>
    </xf>
    <xf numFmtId="4" fontId="11" fillId="4" borderId="11" xfId="0" applyNumberFormat="1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center"/>
    </xf>
    <xf numFmtId="49" fontId="18" fillId="9" borderId="2" xfId="0" applyNumberFormat="1" applyFont="1" applyFill="1" applyBorder="1" applyAlignment="1">
      <alignment horizontal="center"/>
    </xf>
    <xf numFmtId="49" fontId="11" fillId="9" borderId="17" xfId="0" applyNumberFormat="1" applyFont="1" applyFill="1" applyBorder="1" applyAlignment="1">
      <alignment/>
    </xf>
    <xf numFmtId="0" fontId="4" fillId="9" borderId="17" xfId="0" applyFont="1" applyFill="1" applyBorder="1" applyAlignment="1">
      <alignment horizontal="center" wrapText="1"/>
    </xf>
    <xf numFmtId="3" fontId="9" fillId="9" borderId="17" xfId="0" applyNumberFormat="1" applyFont="1" applyFill="1" applyBorder="1" applyAlignment="1">
      <alignment/>
    </xf>
    <xf numFmtId="4" fontId="9" fillId="9" borderId="17" xfId="0" applyNumberFormat="1" applyFont="1" applyFill="1" applyBorder="1" applyAlignment="1">
      <alignment/>
    </xf>
    <xf numFmtId="10" fontId="9" fillId="9" borderId="17" xfId="0" applyNumberFormat="1" applyFont="1" applyFill="1" applyBorder="1" applyAlignment="1">
      <alignment/>
    </xf>
    <xf numFmtId="10" fontId="9" fillId="9" borderId="17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left" wrapText="1"/>
    </xf>
    <xf numFmtId="3" fontId="6" fillId="4" borderId="1" xfId="0" applyNumberFormat="1" applyFont="1" applyFill="1" applyBorder="1" applyAlignment="1">
      <alignment horizontal="right"/>
    </xf>
    <xf numFmtId="4" fontId="6" fillId="4" borderId="1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4" fontId="8" fillId="6" borderId="1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/>
    </xf>
    <xf numFmtId="4" fontId="6" fillId="6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3" fontId="8" fillId="2" borderId="1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 wrapText="1"/>
    </xf>
    <xf numFmtId="4" fontId="4" fillId="6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 wrapText="1"/>
    </xf>
    <xf numFmtId="4" fontId="1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0" fontId="9" fillId="4" borderId="3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4" borderId="3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4" fontId="11" fillId="0" borderId="36" xfId="0" applyNumberFormat="1" applyFont="1" applyBorder="1" applyAlignment="1">
      <alignment/>
    </xf>
    <xf numFmtId="4" fontId="6" fillId="4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 vertical="center"/>
    </xf>
    <xf numFmtId="174" fontId="11" fillId="0" borderId="1" xfId="0" applyNumberFormat="1" applyFont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/>
    </xf>
    <xf numFmtId="4" fontId="9" fillId="3" borderId="1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 horizontal="left"/>
    </xf>
    <xf numFmtId="3" fontId="11" fillId="0" borderId="34" xfId="0" applyNumberFormat="1" applyFont="1" applyBorder="1" applyAlignment="1">
      <alignment horizontal="left"/>
    </xf>
    <xf numFmtId="3" fontId="11" fillId="6" borderId="20" xfId="0" applyNumberFormat="1" applyFont="1" applyFill="1" applyBorder="1" applyAlignment="1">
      <alignment horizontal="left"/>
    </xf>
    <xf numFmtId="3" fontId="11" fillId="6" borderId="34" xfId="0" applyNumberFormat="1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4" fontId="11" fillId="3" borderId="1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3" fontId="9" fillId="3" borderId="20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2" borderId="17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/>
    </xf>
    <xf numFmtId="0" fontId="19" fillId="3" borderId="1" xfId="0" applyFont="1" applyFill="1" applyBorder="1" applyAlignment="1">
      <alignment horizontal="right" wrapText="1"/>
    </xf>
    <xf numFmtId="174" fontId="11" fillId="0" borderId="1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/>
    </xf>
    <xf numFmtId="4" fontId="9" fillId="4" borderId="1" xfId="0" applyNumberFormat="1" applyFont="1" applyFill="1" applyBorder="1" applyAlignment="1">
      <alignment horizontal="right"/>
    </xf>
    <xf numFmtId="49" fontId="11" fillId="2" borderId="3" xfId="0" applyNumberFormat="1" applyFont="1" applyFill="1" applyBorder="1" applyAlignment="1">
      <alignment/>
    </xf>
    <xf numFmtId="49" fontId="9" fillId="4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9" fontId="11" fillId="0" borderId="1" xfId="19" applyFont="1" applyBorder="1" applyAlignment="1">
      <alignment horizontal="left"/>
    </xf>
    <xf numFmtId="9" fontId="11" fillId="0" borderId="1" xfId="19" applyFont="1" applyBorder="1" applyAlignment="1">
      <alignment wrapText="1"/>
    </xf>
    <xf numFmtId="49" fontId="11" fillId="0" borderId="1" xfId="19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174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/>
    </xf>
    <xf numFmtId="174" fontId="11" fillId="0" borderId="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8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>
      <alignment/>
    </xf>
    <xf numFmtId="3" fontId="6" fillId="10" borderId="14" xfId="0" applyNumberFormat="1" applyFont="1" applyFill="1" applyBorder="1" applyAlignment="1">
      <alignment horizontal="right"/>
    </xf>
    <xf numFmtId="4" fontId="6" fillId="10" borderId="14" xfId="0" applyNumberFormat="1" applyFont="1" applyFill="1" applyBorder="1" applyAlignment="1">
      <alignment horizontal="right"/>
    </xf>
    <xf numFmtId="4" fontId="6" fillId="10" borderId="23" xfId="0" applyNumberFormat="1" applyFont="1" applyFill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74" fontId="11" fillId="0" borderId="7" xfId="0" applyNumberFormat="1" applyFont="1" applyBorder="1" applyAlignment="1">
      <alignment vertical="center"/>
    </xf>
    <xf numFmtId="174" fontId="1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/>
    </xf>
    <xf numFmtId="41" fontId="9" fillId="6" borderId="14" xfId="0" applyNumberFormat="1" applyFont="1" applyFill="1" applyBorder="1" applyAlignment="1">
      <alignment horizontal="center"/>
    </xf>
    <xf numFmtId="174" fontId="9" fillId="6" borderId="14" xfId="0" applyNumberFormat="1" applyFont="1" applyFill="1" applyBorder="1" applyAlignment="1">
      <alignment horizontal="right"/>
    </xf>
    <xf numFmtId="41" fontId="9" fillId="6" borderId="2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10" fontId="4" fillId="3" borderId="23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 horizontal="center" wrapText="1"/>
    </xf>
    <xf numFmtId="165" fontId="4" fillId="3" borderId="21" xfId="0" applyNumberFormat="1" applyFont="1" applyFill="1" applyBorder="1" applyAlignment="1">
      <alignment/>
    </xf>
    <xf numFmtId="4" fontId="4" fillId="3" borderId="2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165" fontId="11" fillId="2" borderId="21" xfId="0" applyNumberFormat="1" applyFont="1" applyFill="1" applyBorder="1" applyAlignment="1">
      <alignment/>
    </xf>
    <xf numFmtId="4" fontId="11" fillId="2" borderId="21" xfId="0" applyNumberFormat="1" applyFont="1" applyFill="1" applyBorder="1" applyAlignment="1">
      <alignment/>
    </xf>
    <xf numFmtId="10" fontId="11" fillId="2" borderId="23" xfId="0" applyNumberFormat="1" applyFont="1" applyFill="1" applyBorder="1" applyAlignment="1">
      <alignment/>
    </xf>
    <xf numFmtId="0" fontId="11" fillId="2" borderId="14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3" fontId="11" fillId="0" borderId="1" xfId="0" applyNumberFormat="1" applyFont="1" applyBorder="1" applyAlignment="1">
      <alignment horizontal="left"/>
    </xf>
    <xf numFmtId="3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left"/>
    </xf>
    <xf numFmtId="4" fontId="11" fillId="3" borderId="4" xfId="0" applyNumberFormat="1" applyFont="1" applyFill="1" applyBorder="1" applyAlignment="1">
      <alignment/>
    </xf>
    <xf numFmtId="0" fontId="9" fillId="0" borderId="33" xfId="0" applyFont="1" applyBorder="1" applyAlignment="1">
      <alignment horizontal="center"/>
    </xf>
    <xf numFmtId="3" fontId="9" fillId="3" borderId="4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" fontId="11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3" fontId="11" fillId="3" borderId="4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9" fillId="3" borderId="17" xfId="0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174" fontId="11" fillId="0" borderId="4" xfId="0" applyNumberFormat="1" applyFont="1" applyBorder="1" applyAlignment="1">
      <alignment horizontal="right" vertical="center"/>
    </xf>
    <xf numFmtId="174" fontId="9" fillId="5" borderId="1" xfId="0" applyNumberFormat="1" applyFont="1" applyFill="1" applyBorder="1" applyAlignment="1">
      <alignment horizontal="right"/>
    </xf>
    <xf numFmtId="174" fontId="11" fillId="0" borderId="7" xfId="0" applyNumberFormat="1" applyFont="1" applyBorder="1" applyAlignment="1">
      <alignment horizontal="right" vertical="center"/>
    </xf>
    <xf numFmtId="4" fontId="9" fillId="5" borderId="5" xfId="0" applyNumberFormat="1" applyFont="1" applyFill="1" applyBorder="1" applyAlignment="1">
      <alignment/>
    </xf>
    <xf numFmtId="4" fontId="9" fillId="9" borderId="38" xfId="0" applyNumberFormat="1" applyFont="1" applyFill="1" applyBorder="1" applyAlignment="1">
      <alignment/>
    </xf>
    <xf numFmtId="4" fontId="9" fillId="5" borderId="1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>
      <alignment horizontal="left" wrapText="1"/>
    </xf>
    <xf numFmtId="49" fontId="20" fillId="3" borderId="1" xfId="0" applyNumberFormat="1" applyFont="1" applyFill="1" applyBorder="1" applyAlignment="1">
      <alignment horizontal="left" wrapText="1"/>
    </xf>
    <xf numFmtId="3" fontId="20" fillId="3" borderId="1" xfId="0" applyNumberFormat="1" applyFont="1" applyFill="1" applyBorder="1" applyAlignment="1">
      <alignment/>
    </xf>
    <xf numFmtId="4" fontId="20" fillId="3" borderId="1" xfId="0" applyNumberFormat="1" applyFont="1" applyFill="1" applyBorder="1" applyAlignment="1">
      <alignment/>
    </xf>
    <xf numFmtId="10" fontId="20" fillId="3" borderId="1" xfId="0" applyNumberFormat="1" applyFont="1" applyFill="1" applyBorder="1" applyAlignment="1">
      <alignment/>
    </xf>
    <xf numFmtId="10" fontId="20" fillId="3" borderId="11" xfId="0" applyNumberFormat="1" applyFont="1" applyFill="1" applyBorder="1" applyAlignment="1">
      <alignment/>
    </xf>
    <xf numFmtId="41" fontId="11" fillId="0" borderId="4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4" fillId="0" borderId="4" xfId="0" applyFont="1" applyBorder="1" applyAlignment="1">
      <alignment vertical="center" wrapText="1"/>
    </xf>
    <xf numFmtId="41" fontId="11" fillId="5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4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vertical="center" wrapText="1"/>
    </xf>
    <xf numFmtId="4" fontId="4" fillId="5" borderId="14" xfId="0" applyNumberFormat="1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wrapText="1"/>
    </xf>
    <xf numFmtId="4" fontId="4" fillId="5" borderId="2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 wrapText="1"/>
    </xf>
    <xf numFmtId="174" fontId="11" fillId="0" borderId="4" xfId="0" applyNumberFormat="1" applyFont="1" applyBorder="1" applyAlignment="1">
      <alignment horizontal="right"/>
    </xf>
    <xf numFmtId="174" fontId="11" fillId="0" borderId="7" xfId="0" applyNumberFormat="1" applyFont="1" applyBorder="1" applyAlignment="1">
      <alignment horizontal="right"/>
    </xf>
    <xf numFmtId="174" fontId="11" fillId="0" borderId="15" xfId="0" applyNumberFormat="1" applyFont="1" applyBorder="1" applyAlignment="1">
      <alignment horizontal="right"/>
    </xf>
    <xf numFmtId="174" fontId="11" fillId="0" borderId="15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3" fontId="14" fillId="2" borderId="1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7" xfId="0" applyFont="1" applyBorder="1" applyAlignment="1">
      <alignment/>
    </xf>
    <xf numFmtId="3" fontId="14" fillId="0" borderId="22" xfId="0" applyNumberFormat="1" applyFont="1" applyBorder="1" applyAlignment="1">
      <alignment wrapText="1"/>
    </xf>
    <xf numFmtId="3" fontId="14" fillId="0" borderId="20" xfId="0" applyNumberFormat="1" applyFont="1" applyBorder="1" applyAlignment="1">
      <alignment wrapText="1"/>
    </xf>
    <xf numFmtId="4" fontId="9" fillId="4" borderId="11" xfId="0" applyNumberFormat="1" applyFont="1" applyFill="1" applyBorder="1" applyAlignment="1">
      <alignment horizontal="center"/>
    </xf>
    <xf numFmtId="4" fontId="9" fillId="3" borderId="18" xfId="0" applyNumberFormat="1" applyFont="1" applyFill="1" applyBorder="1" applyAlignment="1">
      <alignment horizontal="right"/>
    </xf>
    <xf numFmtId="0" fontId="9" fillId="0" borderId="30" xfId="0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left"/>
    </xf>
    <xf numFmtId="3" fontId="8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right" wrapText="1"/>
    </xf>
    <xf numFmtId="0" fontId="9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4" fontId="8" fillId="6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center" wrapText="1"/>
    </xf>
    <xf numFmtId="3" fontId="8" fillId="6" borderId="1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/>
    </xf>
    <xf numFmtId="3" fontId="6" fillId="6" borderId="1" xfId="0" applyNumberFormat="1" applyFont="1" applyFill="1" applyBorder="1" applyAlignment="1">
      <alignment wrapText="1"/>
    </xf>
    <xf numFmtId="3" fontId="6" fillId="6" borderId="3" xfId="0" applyNumberFormat="1" applyFont="1" applyFill="1" applyBorder="1" applyAlignment="1">
      <alignment/>
    </xf>
    <xf numFmtId="0" fontId="6" fillId="6" borderId="1" xfId="0" applyNumberFormat="1" applyFont="1" applyFill="1" applyBorder="1" applyAlignment="1">
      <alignment horizontal="left"/>
    </xf>
    <xf numFmtId="3" fontId="6" fillId="6" borderId="1" xfId="0" applyNumberFormat="1" applyFont="1" applyFill="1" applyBorder="1" applyAlignment="1">
      <alignment/>
    </xf>
    <xf numFmtId="4" fontId="6" fillId="6" borderId="1" xfId="0" applyNumberFormat="1" applyFont="1" applyFill="1" applyBorder="1" applyAlignment="1">
      <alignment/>
    </xf>
    <xf numFmtId="4" fontId="6" fillId="6" borderId="11" xfId="0" applyNumberFormat="1" applyFont="1" applyFill="1" applyBorder="1" applyAlignment="1">
      <alignment/>
    </xf>
    <xf numFmtId="0" fontId="6" fillId="6" borderId="1" xfId="0" applyNumberFormat="1" applyFont="1" applyFill="1" applyBorder="1" applyAlignment="1">
      <alignment horizontal="left"/>
    </xf>
    <xf numFmtId="3" fontId="6" fillId="6" borderId="11" xfId="0" applyNumberFormat="1" applyFont="1" applyFill="1" applyBorder="1" applyAlignment="1">
      <alignment horizontal="right" wrapText="1"/>
    </xf>
    <xf numFmtId="4" fontId="6" fillId="6" borderId="1" xfId="0" applyNumberFormat="1" applyFont="1" applyFill="1" applyBorder="1" applyAlignment="1">
      <alignment horizontal="right"/>
    </xf>
    <xf numFmtId="3" fontId="6" fillId="6" borderId="25" xfId="0" applyNumberFormat="1" applyFont="1" applyFill="1" applyBorder="1" applyAlignment="1">
      <alignment/>
    </xf>
    <xf numFmtId="0" fontId="6" fillId="6" borderId="4" xfId="0" applyNumberFormat="1" applyFont="1" applyFill="1" applyBorder="1" applyAlignment="1">
      <alignment horizontal="left"/>
    </xf>
    <xf numFmtId="3" fontId="6" fillId="6" borderId="4" xfId="0" applyNumberFormat="1" applyFont="1" applyFill="1" applyBorder="1" applyAlignment="1">
      <alignment wrapText="1"/>
    </xf>
    <xf numFmtId="3" fontId="6" fillId="6" borderId="4" xfId="0" applyNumberFormat="1" applyFont="1" applyFill="1" applyBorder="1" applyAlignment="1">
      <alignment/>
    </xf>
    <xf numFmtId="0" fontId="9" fillId="6" borderId="1" xfId="0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right" wrapText="1"/>
    </xf>
    <xf numFmtId="4" fontId="6" fillId="6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center" wrapText="1"/>
    </xf>
    <xf numFmtId="3" fontId="6" fillId="6" borderId="1" xfId="0" applyNumberFormat="1" applyFont="1" applyFill="1" applyBorder="1" applyAlignment="1">
      <alignment/>
    </xf>
    <xf numFmtId="4" fontId="6" fillId="6" borderId="1" xfId="0" applyNumberFormat="1" applyFont="1" applyFill="1" applyBorder="1" applyAlignment="1">
      <alignment/>
    </xf>
    <xf numFmtId="4" fontId="6" fillId="6" borderId="1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" fontId="6" fillId="6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3" fontId="6" fillId="7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4" fillId="7" borderId="17" xfId="0" applyNumberFormat="1" applyFont="1" applyFill="1" applyBorder="1" applyAlignment="1">
      <alignment/>
    </xf>
    <xf numFmtId="4" fontId="4" fillId="7" borderId="17" xfId="0" applyNumberFormat="1" applyFont="1" applyFill="1" applyBorder="1" applyAlignment="1">
      <alignment/>
    </xf>
    <xf numFmtId="0" fontId="9" fillId="5" borderId="1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165" fontId="4" fillId="3" borderId="20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165" fontId="11" fillId="0" borderId="42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4" fillId="4" borderId="21" xfId="0" applyNumberFormat="1" applyFont="1" applyFill="1" applyBorder="1" applyAlignment="1">
      <alignment horizontal="right"/>
    </xf>
    <xf numFmtId="4" fontId="4" fillId="4" borderId="21" xfId="0" applyNumberFormat="1" applyFont="1" applyFill="1" applyBorder="1" applyAlignment="1">
      <alignment horizontal="right"/>
    </xf>
    <xf numFmtId="165" fontId="11" fillId="0" borderId="41" xfId="0" applyNumberFormat="1" applyFont="1" applyBorder="1" applyAlignment="1">
      <alignment/>
    </xf>
    <xf numFmtId="3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3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6" fillId="7" borderId="11" xfId="0" applyNumberFormat="1" applyFont="1" applyFill="1" applyBorder="1" applyAlignment="1">
      <alignment horizontal="right"/>
    </xf>
    <xf numFmtId="4" fontId="4" fillId="7" borderId="18" xfId="0" applyNumberFormat="1" applyFont="1" applyFill="1" applyBorder="1" applyAlignment="1">
      <alignment/>
    </xf>
    <xf numFmtId="49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0" fontId="9" fillId="5" borderId="3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34" xfId="0" applyFont="1" applyFill="1" applyBorder="1" applyAlignment="1">
      <alignment horizontal="left" vertical="center" wrapText="1"/>
    </xf>
    <xf numFmtId="0" fontId="9" fillId="6" borderId="4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/>
    </xf>
    <xf numFmtId="4" fontId="9" fillId="3" borderId="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3" borderId="11" xfId="0" applyNumberFormat="1" applyFont="1" applyFill="1" applyBorder="1" applyAlignment="1">
      <alignment horizontal="right"/>
    </xf>
    <xf numFmtId="3" fontId="11" fillId="6" borderId="43" xfId="0" applyNumberFormat="1" applyFont="1" applyFill="1" applyBorder="1" applyAlignment="1">
      <alignment horizontal="left"/>
    </xf>
    <xf numFmtId="3" fontId="11" fillId="0" borderId="43" xfId="0" applyNumberFormat="1" applyFont="1" applyBorder="1" applyAlignment="1">
      <alignment horizontal="left"/>
    </xf>
    <xf numFmtId="4" fontId="11" fillId="3" borderId="26" xfId="0" applyNumberFormat="1" applyFont="1" applyFill="1" applyBorder="1" applyAlignment="1">
      <alignment/>
    </xf>
    <xf numFmtId="4" fontId="9" fillId="3" borderId="26" xfId="0" applyNumberFormat="1" applyFont="1" applyFill="1" applyBorder="1" applyAlignment="1">
      <alignment/>
    </xf>
    <xf numFmtId="4" fontId="11" fillId="0" borderId="18" xfId="0" applyNumberFormat="1" applyFont="1" applyBorder="1" applyAlignment="1">
      <alignment/>
    </xf>
    <xf numFmtId="4" fontId="11" fillId="2" borderId="18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4" fontId="8" fillId="0" borderId="42" xfId="0" applyNumberFormat="1" applyFont="1" applyBorder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3" fontId="7" fillId="4" borderId="17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4" fillId="0" borderId="4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7" borderId="11" xfId="0" applyFont="1" applyFill="1" applyBorder="1" applyAlignment="1" applyProtection="1">
      <alignment horizontal="center" vertical="center" wrapText="1"/>
      <protection/>
    </xf>
    <xf numFmtId="0" fontId="6" fillId="7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7" borderId="8" xfId="0" applyFont="1" applyFill="1" applyBorder="1" applyAlignment="1" applyProtection="1">
      <alignment horizontal="center" vertical="center"/>
      <protection/>
    </xf>
    <xf numFmtId="0" fontId="6" fillId="7" borderId="3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center" vertical="center" wrapText="1"/>
      <protection/>
    </xf>
    <xf numFmtId="0" fontId="9" fillId="8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1" xfId="0" applyNumberFormat="1" applyFont="1" applyBorder="1" applyAlignment="1">
      <alignment/>
    </xf>
    <xf numFmtId="0" fontId="19" fillId="3" borderId="1" xfId="0" applyFont="1" applyFill="1" applyBorder="1" applyAlignment="1">
      <alignment/>
    </xf>
    <xf numFmtId="49" fontId="19" fillId="3" borderId="17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20" fillId="3" borderId="20" xfId="0" applyNumberFormat="1" applyFont="1" applyFill="1" applyBorder="1" applyAlignment="1">
      <alignment horizontal="left"/>
    </xf>
    <xf numFmtId="49" fontId="20" fillId="3" borderId="34" xfId="0" applyNumberFormat="1" applyFont="1" applyFill="1" applyBorder="1" applyAlignment="1">
      <alignment horizontal="left"/>
    </xf>
    <xf numFmtId="49" fontId="20" fillId="3" borderId="5" xfId="0" applyNumberFormat="1" applyFont="1" applyFill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0" fontId="6" fillId="7" borderId="10" xfId="0" applyFont="1" applyFill="1" applyBorder="1" applyAlignment="1" applyProtection="1">
      <alignment horizontal="center" vertical="center" wrapText="1"/>
      <protection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4" fontId="9" fillId="5" borderId="20" xfId="0" applyNumberFormat="1" applyFont="1" applyFill="1" applyBorder="1" applyAlignment="1">
      <alignment horizontal="right"/>
    </xf>
    <xf numFmtId="174" fontId="9" fillId="5" borderId="5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41" fontId="11" fillId="0" borderId="4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6" borderId="20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6" borderId="48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11" fillId="6" borderId="1" xfId="0" applyNumberFormat="1" applyFont="1" applyFill="1" applyBorder="1" applyAlignment="1">
      <alignment horizontal="left"/>
    </xf>
    <xf numFmtId="3" fontId="11" fillId="6" borderId="11" xfId="0" applyNumberFormat="1" applyFont="1" applyFill="1" applyBorder="1" applyAlignment="1">
      <alignment horizontal="left"/>
    </xf>
    <xf numFmtId="3" fontId="11" fillId="6" borderId="20" xfId="0" applyNumberFormat="1" applyFont="1" applyFill="1" applyBorder="1" applyAlignment="1">
      <alignment horizontal="left"/>
    </xf>
    <xf numFmtId="3" fontId="11" fillId="6" borderId="34" xfId="0" applyNumberFormat="1" applyFont="1" applyFill="1" applyBorder="1" applyAlignment="1">
      <alignment horizontal="left"/>
    </xf>
    <xf numFmtId="3" fontId="11" fillId="6" borderId="43" xfId="0" applyNumberFormat="1" applyFont="1" applyFill="1" applyBorder="1" applyAlignment="1">
      <alignment horizontal="left"/>
    </xf>
    <xf numFmtId="3" fontId="11" fillId="2" borderId="20" xfId="0" applyNumberFormat="1" applyFont="1" applyFill="1" applyBorder="1" applyAlignment="1">
      <alignment horizontal="left"/>
    </xf>
    <xf numFmtId="3" fontId="11" fillId="2" borderId="34" xfId="0" applyNumberFormat="1" applyFont="1" applyFill="1" applyBorder="1" applyAlignment="1">
      <alignment horizontal="left"/>
    </xf>
    <xf numFmtId="3" fontId="11" fillId="2" borderId="43" xfId="0" applyNumberFormat="1" applyFont="1" applyFill="1" applyBorder="1" applyAlignment="1">
      <alignment horizontal="left"/>
    </xf>
    <xf numFmtId="3" fontId="11" fillId="0" borderId="20" xfId="0" applyNumberFormat="1" applyFont="1" applyBorder="1" applyAlignment="1">
      <alignment horizontal="left"/>
    </xf>
    <xf numFmtId="3" fontId="11" fillId="0" borderId="34" xfId="0" applyNumberFormat="1" applyFont="1" applyBorder="1" applyAlignment="1">
      <alignment horizontal="left"/>
    </xf>
    <xf numFmtId="3" fontId="11" fillId="0" borderId="43" xfId="0" applyNumberFormat="1" applyFont="1" applyBorder="1" applyAlignment="1">
      <alignment horizontal="left"/>
    </xf>
    <xf numFmtId="0" fontId="9" fillId="6" borderId="4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11" fillId="2" borderId="20" xfId="0" applyNumberFormat="1" applyFont="1" applyFill="1" applyBorder="1" applyAlignment="1">
      <alignment horizontal="left"/>
    </xf>
    <xf numFmtId="3" fontId="11" fillId="2" borderId="34" xfId="0" applyNumberFormat="1" applyFont="1" applyFill="1" applyBorder="1" applyAlignment="1">
      <alignment horizontal="left"/>
    </xf>
    <xf numFmtId="3" fontId="11" fillId="2" borderId="43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6" borderId="19" xfId="0" applyFont="1" applyFill="1" applyBorder="1" applyAlignment="1">
      <alignment horizontal="center"/>
    </xf>
    <xf numFmtId="0" fontId="9" fillId="6" borderId="5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6" borderId="40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50" xfId="0" applyFont="1" applyFill="1" applyBorder="1" applyAlignment="1">
      <alignment horizontal="center"/>
    </xf>
    <xf numFmtId="0" fontId="9" fillId="6" borderId="51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3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4" fillId="4" borderId="9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3" fontId="4" fillId="10" borderId="12" xfId="0" applyNumberFormat="1" applyFont="1" applyFill="1" applyBorder="1" applyAlignment="1">
      <alignment horizontal="center"/>
    </xf>
    <xf numFmtId="3" fontId="4" fillId="10" borderId="14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left"/>
    </xf>
    <xf numFmtId="0" fontId="9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65" fontId="11" fillId="0" borderId="0" xfId="0" applyNumberFormat="1" applyFont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37" xfId="0" applyFont="1" applyFill="1" applyBorder="1" applyAlignment="1">
      <alignment horizont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 wrapText="1"/>
    </xf>
    <xf numFmtId="0" fontId="9" fillId="4" borderId="49" xfId="0" applyFont="1" applyFill="1" applyBorder="1" applyAlignment="1">
      <alignment horizontal="center" wrapText="1"/>
    </xf>
    <xf numFmtId="0" fontId="9" fillId="4" borderId="5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shrinkToFi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9" fillId="4" borderId="40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4" fillId="7" borderId="2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zoomScaleSheetLayoutView="100" workbookViewId="0" topLeftCell="A169">
      <selection activeCell="K185" sqref="K185"/>
    </sheetView>
  </sheetViews>
  <sheetFormatPr defaultColWidth="9.00390625" defaultRowHeight="12.75"/>
  <cols>
    <col min="1" max="1" width="4.375" style="18" customWidth="1"/>
    <col min="2" max="2" width="31.125" style="0" customWidth="1"/>
    <col min="3" max="3" width="6.25390625" style="0" customWidth="1"/>
    <col min="4" max="4" width="7.25390625" style="0" customWidth="1"/>
    <col min="5" max="5" width="5.25390625" style="0" customWidth="1"/>
    <col min="6" max="6" width="12.25390625" style="0" customWidth="1"/>
    <col min="7" max="7" width="13.625" style="0" customWidth="1"/>
    <col min="8" max="8" width="12.875" style="0" customWidth="1"/>
    <col min="9" max="9" width="12.375" style="0" customWidth="1"/>
    <col min="10" max="10" width="12.125" style="0" customWidth="1"/>
    <col min="11" max="11" width="11.00390625" style="0" customWidth="1"/>
  </cols>
  <sheetData>
    <row r="1" ht="1.5" customHeight="1"/>
    <row r="2" spans="1:11" s="55" customFormat="1" ht="13.5" customHeight="1">
      <c r="A2" s="57"/>
      <c r="E2" s="183"/>
      <c r="G2" s="475"/>
      <c r="H2" s="475"/>
      <c r="I2" s="475"/>
      <c r="J2" s="474" t="s">
        <v>223</v>
      </c>
      <c r="K2" s="475"/>
    </row>
    <row r="3" s="55" customFormat="1" ht="5.25" customHeight="1">
      <c r="A3" s="57"/>
    </row>
    <row r="4" spans="1:11" s="55" customFormat="1" ht="15" customHeight="1">
      <c r="A4" s="955" t="s">
        <v>565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</row>
    <row r="5" spans="1:11" s="55" customFormat="1" ht="11.25" customHeight="1" thickBo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</row>
    <row r="6" spans="1:11" s="55" customFormat="1" ht="15.75" customHeight="1">
      <c r="A6" s="956" t="s">
        <v>972</v>
      </c>
      <c r="B6" s="432" t="s">
        <v>191</v>
      </c>
      <c r="C6" s="435" t="s">
        <v>922</v>
      </c>
      <c r="D6" s="435"/>
      <c r="E6" s="435"/>
      <c r="F6" s="954" t="s">
        <v>1045</v>
      </c>
      <c r="G6" s="954" t="s">
        <v>566</v>
      </c>
      <c r="H6" s="954" t="s">
        <v>970</v>
      </c>
      <c r="I6" s="954"/>
      <c r="J6" s="954" t="s">
        <v>286</v>
      </c>
      <c r="K6" s="976" t="s">
        <v>287</v>
      </c>
    </row>
    <row r="7" spans="1:11" s="55" customFormat="1" ht="21" customHeight="1">
      <c r="A7" s="957"/>
      <c r="B7" s="433" t="s">
        <v>7</v>
      </c>
      <c r="C7" s="433" t="s">
        <v>8</v>
      </c>
      <c r="D7" s="434" t="s">
        <v>926</v>
      </c>
      <c r="E7" s="433" t="s">
        <v>192</v>
      </c>
      <c r="F7" s="958"/>
      <c r="G7" s="958"/>
      <c r="H7" s="431" t="s">
        <v>67</v>
      </c>
      <c r="I7" s="431" t="s">
        <v>68</v>
      </c>
      <c r="J7" s="958"/>
      <c r="K7" s="953"/>
    </row>
    <row r="8" spans="1:11" s="155" customFormat="1" ht="12.75">
      <c r="A8" s="403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/>
      <c r="I8" s="154"/>
      <c r="J8" s="154">
        <v>8</v>
      </c>
      <c r="K8" s="404">
        <v>9</v>
      </c>
    </row>
    <row r="9" spans="1:11" s="12" customFormat="1" ht="16.5" customHeight="1">
      <c r="A9" s="405" t="s">
        <v>982</v>
      </c>
      <c r="B9" s="73" t="s">
        <v>9</v>
      </c>
      <c r="C9" s="76" t="s">
        <v>193</v>
      </c>
      <c r="D9" s="81"/>
      <c r="E9" s="82"/>
      <c r="F9" s="237">
        <f>F10+F12</f>
        <v>66300</v>
      </c>
      <c r="G9" s="344">
        <f>G10+G12</f>
        <v>66300</v>
      </c>
      <c r="H9" s="344">
        <f>H10+H12</f>
        <v>66300</v>
      </c>
      <c r="I9" s="344">
        <f>I10+I12</f>
        <v>0</v>
      </c>
      <c r="J9" s="259">
        <f>G9/F9</f>
        <v>1</v>
      </c>
      <c r="K9" s="406">
        <f>G9/G177</f>
        <v>0.0016064185690116044</v>
      </c>
    </row>
    <row r="10" spans="1:11" ht="24" customHeight="1">
      <c r="A10" s="438" t="s">
        <v>10</v>
      </c>
      <c r="B10" s="439" t="s">
        <v>931</v>
      </c>
      <c r="C10" s="440"/>
      <c r="D10" s="441" t="s">
        <v>507</v>
      </c>
      <c r="E10" s="442"/>
      <c r="F10" s="436">
        <f>F11</f>
        <v>65000</v>
      </c>
      <c r="G10" s="437">
        <f>G11</f>
        <v>65000</v>
      </c>
      <c r="H10" s="437">
        <f>H11</f>
        <v>65000</v>
      </c>
      <c r="I10" s="437">
        <f>I11</f>
        <v>0</v>
      </c>
      <c r="J10" s="455">
        <f aca="true" t="shared" si="0" ref="J10:J80">G10/F10</f>
        <v>1</v>
      </c>
      <c r="K10" s="460">
        <f>G10/G177</f>
        <v>0.0015749201656976514</v>
      </c>
    </row>
    <row r="11" spans="1:11" ht="23.25" customHeight="1">
      <c r="A11" s="407"/>
      <c r="B11" s="42" t="s">
        <v>21</v>
      </c>
      <c r="C11" s="118"/>
      <c r="D11" s="118"/>
      <c r="E11" s="48">
        <v>2110</v>
      </c>
      <c r="F11" s="97">
        <v>65000</v>
      </c>
      <c r="G11" s="354">
        <v>65000</v>
      </c>
      <c r="H11" s="354">
        <f>G11</f>
        <v>65000</v>
      </c>
      <c r="I11" s="354"/>
      <c r="J11" s="448">
        <f t="shared" si="0"/>
        <v>1</v>
      </c>
      <c r="K11" s="449">
        <f>G11/G177</f>
        <v>0.0015749201656976514</v>
      </c>
    </row>
    <row r="12" spans="1:11" ht="18" customHeight="1">
      <c r="A12" s="438" t="s">
        <v>50</v>
      </c>
      <c r="B12" s="442" t="s">
        <v>630</v>
      </c>
      <c r="C12" s="441"/>
      <c r="D12" s="441" t="s">
        <v>14</v>
      </c>
      <c r="E12" s="441"/>
      <c r="F12" s="436">
        <f>F13</f>
        <v>1300</v>
      </c>
      <c r="G12" s="437">
        <f>G13</f>
        <v>1300</v>
      </c>
      <c r="H12" s="437">
        <f>H13</f>
        <v>1300</v>
      </c>
      <c r="I12" s="437">
        <f>I13</f>
        <v>0</v>
      </c>
      <c r="J12" s="455">
        <f t="shared" si="0"/>
        <v>1</v>
      </c>
      <c r="K12" s="460">
        <f>G12/G177</f>
        <v>3.1498403313953024E-05</v>
      </c>
    </row>
    <row r="13" spans="1:11" ht="15.75" customHeight="1">
      <c r="A13" s="308"/>
      <c r="B13" s="42" t="s">
        <v>15</v>
      </c>
      <c r="C13" s="118"/>
      <c r="D13" s="118"/>
      <c r="E13" s="118" t="s">
        <v>121</v>
      </c>
      <c r="F13" s="97">
        <v>1300</v>
      </c>
      <c r="G13" s="348">
        <v>1300</v>
      </c>
      <c r="H13" s="348">
        <f>G13</f>
        <v>1300</v>
      </c>
      <c r="I13" s="348"/>
      <c r="J13" s="448">
        <f t="shared" si="0"/>
        <v>1</v>
      </c>
      <c r="K13" s="449">
        <f>G13/G177</f>
        <v>3.1498403313953024E-05</v>
      </c>
    </row>
    <row r="14" spans="1:11" ht="17.25" customHeight="1">
      <c r="A14" s="405" t="s">
        <v>983</v>
      </c>
      <c r="B14" s="73" t="s">
        <v>56</v>
      </c>
      <c r="C14" s="76" t="s">
        <v>508</v>
      </c>
      <c r="D14" s="76"/>
      <c r="E14" s="77"/>
      <c r="F14" s="237">
        <f aca="true" t="shared" si="1" ref="F14:I15">F15</f>
        <v>150943</v>
      </c>
      <c r="G14" s="344">
        <f t="shared" si="1"/>
        <v>150942.97</v>
      </c>
      <c r="H14" s="344">
        <f t="shared" si="1"/>
        <v>150942.97</v>
      </c>
      <c r="I14" s="344">
        <f t="shared" si="1"/>
        <v>0</v>
      </c>
      <c r="J14" s="259">
        <f t="shared" si="0"/>
        <v>0.9999998012494783</v>
      </c>
      <c r="K14" s="406">
        <f>G14/G177</f>
        <v>0.003657278881896856</v>
      </c>
    </row>
    <row r="15" spans="1:11" ht="16.5" customHeight="1">
      <c r="A15" s="438" t="s">
        <v>10</v>
      </c>
      <c r="B15" s="442" t="s">
        <v>113</v>
      </c>
      <c r="C15" s="441"/>
      <c r="D15" s="441" t="s">
        <v>114</v>
      </c>
      <c r="E15" s="441"/>
      <c r="F15" s="436">
        <f t="shared" si="1"/>
        <v>150943</v>
      </c>
      <c r="G15" s="437">
        <f t="shared" si="1"/>
        <v>150942.97</v>
      </c>
      <c r="H15" s="437">
        <f t="shared" si="1"/>
        <v>150942.97</v>
      </c>
      <c r="I15" s="437">
        <f t="shared" si="1"/>
        <v>0</v>
      </c>
      <c r="J15" s="455">
        <f t="shared" si="0"/>
        <v>0.9999998012494783</v>
      </c>
      <c r="K15" s="460">
        <f>G15/G177</f>
        <v>0.003657278881896856</v>
      </c>
    </row>
    <row r="16" spans="1:11" ht="23.25" customHeight="1">
      <c r="A16" s="408"/>
      <c r="B16" s="71" t="s">
        <v>65</v>
      </c>
      <c r="C16" s="451"/>
      <c r="D16" s="451"/>
      <c r="E16" s="452" t="s">
        <v>128</v>
      </c>
      <c r="F16" s="97">
        <v>150943</v>
      </c>
      <c r="G16" s="348">
        <v>150942.97</v>
      </c>
      <c r="H16" s="348">
        <f>G16</f>
        <v>150942.97</v>
      </c>
      <c r="I16" s="348"/>
      <c r="J16" s="448">
        <f t="shared" si="0"/>
        <v>0.9999998012494783</v>
      </c>
      <c r="K16" s="449">
        <f>G16/G177</f>
        <v>0.003657278881896856</v>
      </c>
    </row>
    <row r="17" spans="1:11" ht="16.5" customHeight="1">
      <c r="A17" s="405" t="s">
        <v>985</v>
      </c>
      <c r="B17" s="73" t="s">
        <v>16</v>
      </c>
      <c r="C17" s="76" t="s">
        <v>512</v>
      </c>
      <c r="D17" s="76"/>
      <c r="E17" s="77"/>
      <c r="F17" s="237">
        <f>F18</f>
        <v>2721368</v>
      </c>
      <c r="G17" s="344">
        <f>G18</f>
        <v>2764345.54</v>
      </c>
      <c r="H17" s="344">
        <f>H18</f>
        <v>11228.810000000001</v>
      </c>
      <c r="I17" s="344">
        <f>I18</f>
        <v>2753116.73</v>
      </c>
      <c r="J17" s="259">
        <f t="shared" si="0"/>
        <v>1.0157926234158703</v>
      </c>
      <c r="K17" s="406">
        <f>G17/G177</f>
        <v>0.06697882362926713</v>
      </c>
    </row>
    <row r="18" spans="1:11" ht="15.75" customHeight="1">
      <c r="A18" s="438" t="s">
        <v>10</v>
      </c>
      <c r="B18" s="442" t="s">
        <v>170</v>
      </c>
      <c r="C18" s="441"/>
      <c r="D18" s="441" t="s">
        <v>514</v>
      </c>
      <c r="E18" s="441"/>
      <c r="F18" s="436">
        <f>SUM(F19:F24)</f>
        <v>2721368</v>
      </c>
      <c r="G18" s="437">
        <f>SUM(G19:G24)</f>
        <v>2764345.54</v>
      </c>
      <c r="H18" s="437">
        <f>SUM(H19:H24)</f>
        <v>11228.810000000001</v>
      </c>
      <c r="I18" s="437">
        <f>SUM(I19:I24)</f>
        <v>2753116.73</v>
      </c>
      <c r="J18" s="455">
        <f t="shared" si="0"/>
        <v>1.0157926234158703</v>
      </c>
      <c r="K18" s="460">
        <f>G18/G177</f>
        <v>0.06697882362926713</v>
      </c>
    </row>
    <row r="19" spans="1:11" ht="22.5" customHeight="1">
      <c r="A19" s="308"/>
      <c r="B19" s="42" t="s">
        <v>17</v>
      </c>
      <c r="C19" s="118"/>
      <c r="D19" s="118"/>
      <c r="E19" s="118" t="s">
        <v>122</v>
      </c>
      <c r="F19" s="97">
        <v>8064</v>
      </c>
      <c r="G19" s="348">
        <v>8063.72</v>
      </c>
      <c r="H19" s="348">
        <f>G19</f>
        <v>8063.72</v>
      </c>
      <c r="I19" s="348"/>
      <c r="J19" s="448">
        <f t="shared" si="0"/>
        <v>0.9999652777777778</v>
      </c>
      <c r="K19" s="449">
        <f>G19/G177</f>
        <v>0.0001953802344390687</v>
      </c>
    </row>
    <row r="20" spans="1:11" ht="18" customHeight="1">
      <c r="A20" s="308"/>
      <c r="B20" s="42" t="s">
        <v>891</v>
      </c>
      <c r="C20" s="118"/>
      <c r="D20" s="118"/>
      <c r="E20" s="118" t="s">
        <v>890</v>
      </c>
      <c r="F20" s="97">
        <v>2860</v>
      </c>
      <c r="G20" s="348">
        <v>2860</v>
      </c>
      <c r="H20" s="348">
        <f>G20</f>
        <v>2860</v>
      </c>
      <c r="I20" s="348"/>
      <c r="J20" s="448">
        <f t="shared" si="0"/>
        <v>1</v>
      </c>
      <c r="K20" s="449">
        <f>G20/G177</f>
        <v>6.929648729069665E-05</v>
      </c>
    </row>
    <row r="21" spans="1:11" ht="15" customHeight="1">
      <c r="A21" s="308"/>
      <c r="B21" s="42" t="s">
        <v>12</v>
      </c>
      <c r="C21" s="118"/>
      <c r="D21" s="118"/>
      <c r="E21" s="118" t="s">
        <v>120</v>
      </c>
      <c r="F21" s="97">
        <v>250</v>
      </c>
      <c r="G21" s="348">
        <v>305.09</v>
      </c>
      <c r="H21" s="348">
        <f>G21</f>
        <v>305.09</v>
      </c>
      <c r="I21" s="348"/>
      <c r="J21" s="448">
        <f t="shared" si="0"/>
        <v>1.22036</v>
      </c>
      <c r="K21" s="449">
        <f>G21/G177</f>
        <v>7.39219066696456E-06</v>
      </c>
    </row>
    <row r="22" spans="1:11" ht="23.25" customHeight="1">
      <c r="A22" s="407"/>
      <c r="B22" s="42" t="s">
        <v>77</v>
      </c>
      <c r="C22" s="118"/>
      <c r="D22" s="118"/>
      <c r="E22" s="118" t="s">
        <v>63</v>
      </c>
      <c r="F22" s="97">
        <v>1376395</v>
      </c>
      <c r="G22" s="348">
        <v>1419317.44</v>
      </c>
      <c r="H22" s="348"/>
      <c r="I22" s="348">
        <f>G22</f>
        <v>1419317.44</v>
      </c>
      <c r="J22" s="448">
        <f t="shared" si="0"/>
        <v>1.0311846817229064</v>
      </c>
      <c r="K22" s="449">
        <f>G22/G177</f>
        <v>0.03438941011972871</v>
      </c>
    </row>
    <row r="23" spans="1:11" ht="23.25" customHeight="1">
      <c r="A23" s="407"/>
      <c r="B23" s="42" t="s">
        <v>327</v>
      </c>
      <c r="C23" s="118"/>
      <c r="D23" s="118"/>
      <c r="E23" s="48">
        <v>6260</v>
      </c>
      <c r="F23" s="97">
        <v>50000</v>
      </c>
      <c r="G23" s="348">
        <v>50000</v>
      </c>
      <c r="H23" s="348"/>
      <c r="I23" s="348">
        <f>G23</f>
        <v>50000</v>
      </c>
      <c r="J23" s="448">
        <f t="shared" si="0"/>
        <v>1</v>
      </c>
      <c r="K23" s="449">
        <f>G23/G177</f>
        <v>0.0012114770505366548</v>
      </c>
    </row>
    <row r="24" spans="1:11" ht="23.25" customHeight="1">
      <c r="A24" s="407"/>
      <c r="B24" s="42" t="s">
        <v>62</v>
      </c>
      <c r="C24" s="118"/>
      <c r="D24" s="118"/>
      <c r="E24" s="118" t="s">
        <v>71</v>
      </c>
      <c r="F24" s="97">
        <v>1283799</v>
      </c>
      <c r="G24" s="348">
        <v>1283799.29</v>
      </c>
      <c r="H24" s="348"/>
      <c r="I24" s="348">
        <f>G24</f>
        <v>1283799.29</v>
      </c>
      <c r="J24" s="448">
        <f t="shared" si="0"/>
        <v>1.0000002258920595</v>
      </c>
      <c r="K24" s="449">
        <v>0</v>
      </c>
    </row>
    <row r="25" spans="1:11" ht="24" customHeight="1">
      <c r="A25" s="405" t="s">
        <v>987</v>
      </c>
      <c r="B25" s="73" t="s">
        <v>64</v>
      </c>
      <c r="C25" s="76" t="s">
        <v>535</v>
      </c>
      <c r="D25" s="78"/>
      <c r="E25" s="79"/>
      <c r="F25" s="237">
        <f>F26</f>
        <v>264719</v>
      </c>
      <c r="G25" s="344">
        <f>G26</f>
        <v>264661.95</v>
      </c>
      <c r="H25" s="344">
        <f>H26</f>
        <v>197309.17</v>
      </c>
      <c r="I25" s="344">
        <f>I26</f>
        <v>67352.78</v>
      </c>
      <c r="J25" s="259">
        <f t="shared" si="0"/>
        <v>0.9997844884575721</v>
      </c>
      <c r="K25" s="406">
        <f>G25/G177</f>
        <v>0.0064126375715055925</v>
      </c>
    </row>
    <row r="26" spans="1:11" ht="22.5" customHeight="1">
      <c r="A26" s="438" t="s">
        <v>10</v>
      </c>
      <c r="B26" s="442" t="s">
        <v>20</v>
      </c>
      <c r="C26" s="441"/>
      <c r="D26" s="441" t="s">
        <v>536</v>
      </c>
      <c r="E26" s="441"/>
      <c r="F26" s="436">
        <f>F27+F28+F29+F30+F31+F32</f>
        <v>264719</v>
      </c>
      <c r="G26" s="437">
        <f>G27+G28+G29+G30+G31+G32</f>
        <v>264661.95</v>
      </c>
      <c r="H26" s="437">
        <f>H27+H28+H29+H30+H31+H32</f>
        <v>197309.17</v>
      </c>
      <c r="I26" s="437">
        <f>I27+I28+I29+I30+I31+I32</f>
        <v>67352.78</v>
      </c>
      <c r="J26" s="455">
        <f t="shared" si="0"/>
        <v>0.9997844884575721</v>
      </c>
      <c r="K26" s="460">
        <f>G26/G177</f>
        <v>0.0064126375715055925</v>
      </c>
    </row>
    <row r="27" spans="1:11" ht="22.5" customHeight="1">
      <c r="A27" s="409"/>
      <c r="B27" s="86" t="s">
        <v>389</v>
      </c>
      <c r="C27" s="447"/>
      <c r="D27" s="447"/>
      <c r="E27" s="447" t="s">
        <v>334</v>
      </c>
      <c r="F27" s="254">
        <v>2577</v>
      </c>
      <c r="G27" s="354">
        <v>2576.88</v>
      </c>
      <c r="H27" s="354">
        <f aca="true" t="shared" si="2" ref="H27:H32">G27</f>
        <v>2576.88</v>
      </c>
      <c r="I27" s="354"/>
      <c r="J27" s="448">
        <f t="shared" si="0"/>
        <v>0.999953434225844</v>
      </c>
      <c r="K27" s="449">
        <f>G27/G177</f>
        <v>6.24366196397379E-05</v>
      </c>
    </row>
    <row r="28" spans="1:11" ht="22.5" customHeight="1">
      <c r="A28" s="407"/>
      <c r="B28" s="42" t="s">
        <v>17</v>
      </c>
      <c r="C28" s="118"/>
      <c r="D28" s="118"/>
      <c r="E28" s="118" t="s">
        <v>122</v>
      </c>
      <c r="F28" s="97">
        <v>6755</v>
      </c>
      <c r="G28" s="348">
        <v>6754.98</v>
      </c>
      <c r="H28" s="354">
        <f t="shared" si="2"/>
        <v>6754.98</v>
      </c>
      <c r="I28" s="348"/>
      <c r="J28" s="448">
        <f t="shared" si="0"/>
        <v>0.9999970392301998</v>
      </c>
      <c r="K28" s="449">
        <f>G28/G177</f>
        <v>0.00016367006493668186</v>
      </c>
    </row>
    <row r="29" spans="1:11" ht="15" customHeight="1">
      <c r="A29" s="407"/>
      <c r="B29" s="42" t="s">
        <v>891</v>
      </c>
      <c r="C29" s="118"/>
      <c r="D29" s="118"/>
      <c r="E29" s="118" t="s">
        <v>890</v>
      </c>
      <c r="F29" s="97">
        <v>67353</v>
      </c>
      <c r="G29" s="348">
        <v>67352.78</v>
      </c>
      <c r="H29" s="354"/>
      <c r="I29" s="348">
        <f>G29</f>
        <v>67352.78</v>
      </c>
      <c r="J29" s="448">
        <f t="shared" si="0"/>
        <v>0.9999967336273069</v>
      </c>
      <c r="K29" s="449">
        <f>G29/G177</f>
        <v>0.001631926945196884</v>
      </c>
    </row>
    <row r="30" spans="1:11" ht="15" customHeight="1">
      <c r="A30" s="407"/>
      <c r="B30" s="42" t="s">
        <v>12</v>
      </c>
      <c r="C30" s="118"/>
      <c r="D30" s="118"/>
      <c r="E30" s="118" t="s">
        <v>120</v>
      </c>
      <c r="F30" s="97">
        <v>1169</v>
      </c>
      <c r="G30" s="348">
        <v>1168.98</v>
      </c>
      <c r="H30" s="354">
        <f t="shared" si="2"/>
        <v>1168.98</v>
      </c>
      <c r="I30" s="348"/>
      <c r="J30" s="448">
        <f t="shared" si="0"/>
        <v>0.9999828913601368</v>
      </c>
      <c r="K30" s="449">
        <f>G30/G177</f>
        <v>2.8323848850726776E-05</v>
      </c>
    </row>
    <row r="31" spans="1:11" ht="12.75" customHeight="1">
      <c r="A31" s="212"/>
      <c r="B31" s="42" t="s">
        <v>43</v>
      </c>
      <c r="C31" s="118"/>
      <c r="D31" s="118"/>
      <c r="E31" s="118" t="s">
        <v>124</v>
      </c>
      <c r="F31" s="97">
        <v>120865</v>
      </c>
      <c r="G31" s="348">
        <v>120808.33</v>
      </c>
      <c r="H31" s="354">
        <f t="shared" si="2"/>
        <v>120808.33</v>
      </c>
      <c r="I31" s="348"/>
      <c r="J31" s="448">
        <f t="shared" si="0"/>
        <v>0.9995311297728872</v>
      </c>
      <c r="K31" s="449">
        <f>G31/G177</f>
        <v>0.0029271303861731776</v>
      </c>
    </row>
    <row r="32" spans="1:11" ht="20.25" customHeight="1">
      <c r="A32" s="308"/>
      <c r="B32" s="42" t="s">
        <v>21</v>
      </c>
      <c r="C32" s="48"/>
      <c r="D32" s="48"/>
      <c r="E32" s="48">
        <v>2110</v>
      </c>
      <c r="F32" s="97">
        <v>66000</v>
      </c>
      <c r="G32" s="348">
        <v>66000</v>
      </c>
      <c r="H32" s="354">
        <f t="shared" si="2"/>
        <v>66000</v>
      </c>
      <c r="I32" s="348"/>
      <c r="J32" s="448">
        <f t="shared" si="0"/>
        <v>1</v>
      </c>
      <c r="K32" s="449">
        <f>G32/G177</f>
        <v>0.0015991497067083843</v>
      </c>
    </row>
    <row r="33" spans="1:11" ht="15.75" customHeight="1">
      <c r="A33" s="405" t="s">
        <v>989</v>
      </c>
      <c r="B33" s="73" t="s">
        <v>58</v>
      </c>
      <c r="C33" s="80">
        <v>710</v>
      </c>
      <c r="D33" s="81"/>
      <c r="E33" s="82"/>
      <c r="F33" s="237">
        <f>F34+F36+F38</f>
        <v>328071</v>
      </c>
      <c r="G33" s="344">
        <f>G34+G36+G38</f>
        <v>327970.67</v>
      </c>
      <c r="H33" s="344">
        <f>H34+H36+H38</f>
        <v>327970.67</v>
      </c>
      <c r="I33" s="344">
        <f>I34+I36+I38</f>
        <v>0</v>
      </c>
      <c r="J33" s="259">
        <f t="shared" si="0"/>
        <v>0.9996941820520557</v>
      </c>
      <c r="K33" s="406">
        <f>G33/G177</f>
        <v>0.00794657879908261</v>
      </c>
    </row>
    <row r="34" spans="1:11" ht="24" customHeight="1">
      <c r="A34" s="438" t="s">
        <v>10</v>
      </c>
      <c r="B34" s="442" t="s">
        <v>542</v>
      </c>
      <c r="C34" s="440"/>
      <c r="D34" s="440">
        <v>71013</v>
      </c>
      <c r="E34" s="442"/>
      <c r="F34" s="436">
        <f>F35</f>
        <v>46000</v>
      </c>
      <c r="G34" s="437">
        <f>G35</f>
        <v>46000</v>
      </c>
      <c r="H34" s="437">
        <f>H35</f>
        <v>46000</v>
      </c>
      <c r="I34" s="437">
        <f>I35</f>
        <v>0</v>
      </c>
      <c r="J34" s="455">
        <f t="shared" si="0"/>
        <v>1</v>
      </c>
      <c r="K34" s="460">
        <f>G34/G177</f>
        <v>0.0011145588864937225</v>
      </c>
    </row>
    <row r="35" spans="1:11" ht="21.75" customHeight="1">
      <c r="A35" s="308"/>
      <c r="B35" s="42" t="s">
        <v>21</v>
      </c>
      <c r="C35" s="48"/>
      <c r="D35" s="48"/>
      <c r="E35" s="48">
        <v>2110</v>
      </c>
      <c r="F35" s="97">
        <v>46000</v>
      </c>
      <c r="G35" s="348">
        <v>46000</v>
      </c>
      <c r="H35" s="348">
        <f>G35</f>
        <v>46000</v>
      </c>
      <c r="I35" s="348"/>
      <c r="J35" s="448">
        <f t="shared" si="0"/>
        <v>1</v>
      </c>
      <c r="K35" s="449">
        <f>G35/G177</f>
        <v>0.0011145588864937225</v>
      </c>
    </row>
    <row r="36" spans="1:11" ht="22.5" customHeight="1">
      <c r="A36" s="438" t="s">
        <v>13</v>
      </c>
      <c r="B36" s="442" t="s">
        <v>544</v>
      </c>
      <c r="C36" s="440"/>
      <c r="D36" s="440">
        <v>71014</v>
      </c>
      <c r="E36" s="442"/>
      <c r="F36" s="436">
        <f>F37</f>
        <v>19000</v>
      </c>
      <c r="G36" s="437">
        <f>G37</f>
        <v>19000</v>
      </c>
      <c r="H36" s="437">
        <f>H37</f>
        <v>19000</v>
      </c>
      <c r="I36" s="437">
        <f>I37</f>
        <v>0</v>
      </c>
      <c r="J36" s="455">
        <f t="shared" si="0"/>
        <v>1</v>
      </c>
      <c r="K36" s="460">
        <f>G36/G177</f>
        <v>0.00046036127920392886</v>
      </c>
    </row>
    <row r="37" spans="1:11" ht="21" customHeight="1">
      <c r="A37" s="308"/>
      <c r="B37" s="42" t="s">
        <v>21</v>
      </c>
      <c r="C37" s="48"/>
      <c r="D37" s="48"/>
      <c r="E37" s="48">
        <v>2110</v>
      </c>
      <c r="F37" s="97">
        <v>19000</v>
      </c>
      <c r="G37" s="348">
        <v>19000</v>
      </c>
      <c r="H37" s="348">
        <f>G37</f>
        <v>19000</v>
      </c>
      <c r="I37" s="348"/>
      <c r="J37" s="448">
        <f t="shared" si="0"/>
        <v>1</v>
      </c>
      <c r="K37" s="449">
        <f>G37/G177</f>
        <v>0.00046036127920392886</v>
      </c>
    </row>
    <row r="38" spans="1:11" ht="18.75" customHeight="1">
      <c r="A38" s="438" t="s">
        <v>50</v>
      </c>
      <c r="B38" s="442" t="s">
        <v>546</v>
      </c>
      <c r="C38" s="440"/>
      <c r="D38" s="440">
        <v>71015</v>
      </c>
      <c r="E38" s="442"/>
      <c r="F38" s="436">
        <f>F39+F40</f>
        <v>263071</v>
      </c>
      <c r="G38" s="437">
        <f>G39+G40</f>
        <v>262970.67</v>
      </c>
      <c r="H38" s="437">
        <f>H39+H40</f>
        <v>262970.67</v>
      </c>
      <c r="I38" s="437">
        <f>I39+I40</f>
        <v>0</v>
      </c>
      <c r="J38" s="455">
        <f t="shared" si="0"/>
        <v>0.9996186200683465</v>
      </c>
      <c r="K38" s="460">
        <f>G38/G177</f>
        <v>0.00637165863338496</v>
      </c>
    </row>
    <row r="39" spans="1:11" ht="15.75" customHeight="1">
      <c r="A39" s="308"/>
      <c r="B39" s="42" t="s">
        <v>12</v>
      </c>
      <c r="C39" s="453"/>
      <c r="D39" s="453"/>
      <c r="E39" s="454" t="s">
        <v>120</v>
      </c>
      <c r="F39" s="97">
        <v>90</v>
      </c>
      <c r="G39" s="348">
        <v>101.54</v>
      </c>
      <c r="H39" s="348">
        <f>G39</f>
        <v>101.54</v>
      </c>
      <c r="I39" s="348"/>
      <c r="J39" s="448">
        <f t="shared" si="0"/>
        <v>1.1282222222222222</v>
      </c>
      <c r="K39" s="449">
        <f>G39/G177</f>
        <v>2.460267594229839E-06</v>
      </c>
    </row>
    <row r="40" spans="1:11" ht="22.5" customHeight="1">
      <c r="A40" s="308"/>
      <c r="B40" s="42" t="s">
        <v>21</v>
      </c>
      <c r="C40" s="48"/>
      <c r="D40" s="48"/>
      <c r="E40" s="48">
        <v>2110</v>
      </c>
      <c r="F40" s="97">
        <v>262981</v>
      </c>
      <c r="G40" s="348">
        <v>262869.13</v>
      </c>
      <c r="H40" s="348">
        <f>G40</f>
        <v>262869.13</v>
      </c>
      <c r="I40" s="348"/>
      <c r="J40" s="448">
        <f t="shared" si="0"/>
        <v>0.9995746080515323</v>
      </c>
      <c r="K40" s="449">
        <f>G40/G177</f>
        <v>0.00636919836579073</v>
      </c>
    </row>
    <row r="41" spans="1:11" ht="17.25" customHeight="1">
      <c r="A41" s="405" t="s">
        <v>1002</v>
      </c>
      <c r="B41" s="73" t="s">
        <v>40</v>
      </c>
      <c r="C41" s="80">
        <v>750</v>
      </c>
      <c r="D41" s="81"/>
      <c r="E41" s="75"/>
      <c r="F41" s="237">
        <f>F42+F44+F49+F51</f>
        <v>768018</v>
      </c>
      <c r="G41" s="344">
        <f>G42+G44+G49+G51</f>
        <v>768172.97</v>
      </c>
      <c r="H41" s="344">
        <f>H42+H44+H49+H51</f>
        <v>591374.62</v>
      </c>
      <c r="I41" s="344">
        <f>I42+I44+I49+I51</f>
        <v>176798.35</v>
      </c>
      <c r="J41" s="259">
        <f t="shared" si="0"/>
        <v>1.0002017791249684</v>
      </c>
      <c r="K41" s="406">
        <f>G41/G177</f>
        <v>0.018612478479951646</v>
      </c>
    </row>
    <row r="42" spans="1:11" ht="16.5" customHeight="1">
      <c r="A42" s="438" t="s">
        <v>10</v>
      </c>
      <c r="B42" s="442" t="s">
        <v>11</v>
      </c>
      <c r="C42" s="440"/>
      <c r="D42" s="440">
        <v>75011</v>
      </c>
      <c r="E42" s="442"/>
      <c r="F42" s="436">
        <f>F43</f>
        <v>176374</v>
      </c>
      <c r="G42" s="437">
        <f>G43</f>
        <v>176374</v>
      </c>
      <c r="H42" s="437">
        <f>H43</f>
        <v>176374</v>
      </c>
      <c r="I42" s="437">
        <f>I43</f>
        <v>0</v>
      </c>
      <c r="J42" s="455">
        <f t="shared" si="0"/>
        <v>1</v>
      </c>
      <c r="K42" s="460">
        <f>G42/G177</f>
        <v>0.00427346106622704</v>
      </c>
    </row>
    <row r="43" spans="1:11" ht="21.75" customHeight="1">
      <c r="A43" s="308"/>
      <c r="B43" s="42" t="s">
        <v>21</v>
      </c>
      <c r="C43" s="48"/>
      <c r="D43" s="48"/>
      <c r="E43" s="48">
        <v>2110</v>
      </c>
      <c r="F43" s="97">
        <v>176374</v>
      </c>
      <c r="G43" s="348">
        <v>176374</v>
      </c>
      <c r="H43" s="348">
        <f>G43</f>
        <v>176374</v>
      </c>
      <c r="I43" s="348"/>
      <c r="J43" s="448">
        <f t="shared" si="0"/>
        <v>1</v>
      </c>
      <c r="K43" s="449">
        <f>G43/G177</f>
        <v>0.00427346106622704</v>
      </c>
    </row>
    <row r="44" spans="1:11" ht="17.25" customHeight="1">
      <c r="A44" s="438" t="s">
        <v>13</v>
      </c>
      <c r="B44" s="442" t="s">
        <v>41</v>
      </c>
      <c r="C44" s="440"/>
      <c r="D44" s="440">
        <v>75020</v>
      </c>
      <c r="E44" s="440"/>
      <c r="F44" s="436">
        <f>SUM(F45:F48)</f>
        <v>19330</v>
      </c>
      <c r="G44" s="437">
        <f>SUM(G45:G48)</f>
        <v>19483.74</v>
      </c>
      <c r="H44" s="437">
        <f>SUM(H45:H48)</f>
        <v>19483.74</v>
      </c>
      <c r="I44" s="437">
        <f>SUM(I45:I48)</f>
        <v>0</v>
      </c>
      <c r="J44" s="455">
        <f t="shared" si="0"/>
        <v>1.0079534402483188</v>
      </c>
      <c r="K44" s="460">
        <f>G44/G177</f>
        <v>0.0004720820773724609</v>
      </c>
    </row>
    <row r="45" spans="1:11" ht="16.5" customHeight="1">
      <c r="A45" s="308"/>
      <c r="B45" s="42" t="s">
        <v>15</v>
      </c>
      <c r="C45" s="118"/>
      <c r="D45" s="118"/>
      <c r="E45" s="118" t="s">
        <v>121</v>
      </c>
      <c r="F45" s="97">
        <v>11963</v>
      </c>
      <c r="G45" s="348">
        <v>11977.84</v>
      </c>
      <c r="H45" s="348">
        <f>G45</f>
        <v>11977.84</v>
      </c>
      <c r="I45" s="348"/>
      <c r="J45" s="448">
        <f t="shared" si="0"/>
        <v>1.0012404915155062</v>
      </c>
      <c r="K45" s="449">
        <f>G45/G177</f>
        <v>0.0002902175654999993</v>
      </c>
    </row>
    <row r="46" spans="1:11" ht="21.75" customHeight="1">
      <c r="A46" s="308"/>
      <c r="B46" s="42" t="s">
        <v>17</v>
      </c>
      <c r="C46" s="118"/>
      <c r="D46" s="118"/>
      <c r="E46" s="118" t="s">
        <v>122</v>
      </c>
      <c r="F46" s="97">
        <v>3526</v>
      </c>
      <c r="G46" s="348">
        <v>3526.25</v>
      </c>
      <c r="H46" s="348">
        <f>G46</f>
        <v>3526.25</v>
      </c>
      <c r="I46" s="348"/>
      <c r="J46" s="448">
        <f t="shared" si="0"/>
        <v>1.0000709018718095</v>
      </c>
      <c r="K46" s="449">
        <f>G46/G177</f>
        <v>8.543941898909759E-05</v>
      </c>
    </row>
    <row r="47" spans="1:11" ht="15.75" customHeight="1">
      <c r="A47" s="308"/>
      <c r="B47" s="42" t="s">
        <v>18</v>
      </c>
      <c r="C47" s="118"/>
      <c r="D47" s="118"/>
      <c r="E47" s="118" t="s">
        <v>123</v>
      </c>
      <c r="F47" s="97">
        <v>541</v>
      </c>
      <c r="G47" s="348">
        <v>541.25</v>
      </c>
      <c r="H47" s="348">
        <f>G47</f>
        <v>541.25</v>
      </c>
      <c r="I47" s="348"/>
      <c r="J47" s="448">
        <f t="shared" si="0"/>
        <v>1.0004621072088724</v>
      </c>
      <c r="K47" s="449">
        <f>G47/G177</f>
        <v>1.3114239072059289E-05</v>
      </c>
    </row>
    <row r="48" spans="1:11" ht="16.5" customHeight="1">
      <c r="A48" s="308"/>
      <c r="B48" s="42" t="s">
        <v>43</v>
      </c>
      <c r="C48" s="118"/>
      <c r="D48" s="118"/>
      <c r="E48" s="118" t="s">
        <v>124</v>
      </c>
      <c r="F48" s="97">
        <v>3300</v>
      </c>
      <c r="G48" s="348">
        <v>3438.4</v>
      </c>
      <c r="H48" s="348">
        <f>G48</f>
        <v>3438.4</v>
      </c>
      <c r="I48" s="348"/>
      <c r="J48" s="448">
        <f t="shared" si="0"/>
        <v>1.041939393939394</v>
      </c>
      <c r="K48" s="449">
        <f>G48/G177</f>
        <v>8.331085381130468E-05</v>
      </c>
    </row>
    <row r="49" spans="1:11" ht="16.5" customHeight="1">
      <c r="A49" s="438" t="s">
        <v>50</v>
      </c>
      <c r="B49" s="442" t="s">
        <v>627</v>
      </c>
      <c r="C49" s="440"/>
      <c r="D49" s="440">
        <v>75045</v>
      </c>
      <c r="E49" s="442"/>
      <c r="F49" s="436">
        <f>F50</f>
        <v>15000</v>
      </c>
      <c r="G49" s="437">
        <f>G50</f>
        <v>15000</v>
      </c>
      <c r="H49" s="437">
        <f>H50</f>
        <v>15000</v>
      </c>
      <c r="I49" s="437">
        <f>I50</f>
        <v>0</v>
      </c>
      <c r="J49" s="455">
        <f t="shared" si="0"/>
        <v>1</v>
      </c>
      <c r="K49" s="460">
        <f>G49/G177</f>
        <v>0.0003634431151609965</v>
      </c>
    </row>
    <row r="50" spans="1:11" ht="22.5" customHeight="1">
      <c r="A50" s="308"/>
      <c r="B50" s="42" t="s">
        <v>21</v>
      </c>
      <c r="C50" s="48"/>
      <c r="D50" s="48"/>
      <c r="E50" s="48">
        <v>2110</v>
      </c>
      <c r="F50" s="97">
        <v>15000</v>
      </c>
      <c r="G50" s="348">
        <v>15000</v>
      </c>
      <c r="H50" s="348">
        <f>G50</f>
        <v>15000</v>
      </c>
      <c r="I50" s="348"/>
      <c r="J50" s="448">
        <f t="shared" si="0"/>
        <v>1</v>
      </c>
      <c r="K50" s="449">
        <f>G50/G177</f>
        <v>0.0003634431151609965</v>
      </c>
    </row>
    <row r="51" spans="1:11" ht="24" customHeight="1">
      <c r="A51" s="438" t="s">
        <v>52</v>
      </c>
      <c r="B51" s="440" t="s">
        <v>894</v>
      </c>
      <c r="C51" s="444"/>
      <c r="D51" s="444">
        <v>75075</v>
      </c>
      <c r="E51" s="444"/>
      <c r="F51" s="445">
        <f>SUM(F52:F55)</f>
        <v>557314</v>
      </c>
      <c r="G51" s="446">
        <f>SUM(G52:G55)</f>
        <v>557315.23</v>
      </c>
      <c r="H51" s="446">
        <f>SUM(H52:H55)</f>
        <v>380516.88</v>
      </c>
      <c r="I51" s="446">
        <f>SUM(I52:I55)</f>
        <v>176798.35</v>
      </c>
      <c r="J51" s="455">
        <f t="shared" si="0"/>
        <v>1.0000022070143582</v>
      </c>
      <c r="K51" s="460">
        <f>G51/G177</f>
        <v>0.013503492221191148</v>
      </c>
    </row>
    <row r="52" spans="1:11" ht="13.5" customHeight="1">
      <c r="A52" s="516"/>
      <c r="B52" s="42" t="s">
        <v>12</v>
      </c>
      <c r="C52" s="453"/>
      <c r="D52" s="453"/>
      <c r="E52" s="454" t="s">
        <v>120</v>
      </c>
      <c r="F52" s="642">
        <v>113</v>
      </c>
      <c r="G52" s="643">
        <v>113.45</v>
      </c>
      <c r="H52" s="643">
        <f>G52</f>
        <v>113.45</v>
      </c>
      <c r="I52" s="643"/>
      <c r="J52" s="448">
        <f t="shared" si="0"/>
        <v>1.0039823008849558</v>
      </c>
      <c r="K52" s="449">
        <f>G52/G177</f>
        <v>2.7488414276676698E-06</v>
      </c>
    </row>
    <row r="53" spans="1:11" ht="22.5" customHeight="1">
      <c r="A53" s="516"/>
      <c r="B53" s="42" t="s">
        <v>343</v>
      </c>
      <c r="C53" s="453"/>
      <c r="D53" s="453"/>
      <c r="E53" s="48">
        <v>2326</v>
      </c>
      <c r="F53" s="642">
        <v>58750</v>
      </c>
      <c r="G53" s="643">
        <v>58750.45</v>
      </c>
      <c r="H53" s="643">
        <f>G53</f>
        <v>58750.45</v>
      </c>
      <c r="I53" s="643"/>
      <c r="J53" s="448">
        <f t="shared" si="0"/>
        <v>1.000007659574468</v>
      </c>
      <c r="K53" s="449">
        <f>G53/G177</f>
        <v>0.0014234964376740242</v>
      </c>
    </row>
    <row r="54" spans="1:11" ht="22.5" customHeight="1">
      <c r="A54" s="308"/>
      <c r="B54" s="42" t="s">
        <v>72</v>
      </c>
      <c r="C54" s="48"/>
      <c r="D54" s="48"/>
      <c r="E54" s="48">
        <v>2705</v>
      </c>
      <c r="F54" s="97">
        <v>321653</v>
      </c>
      <c r="G54" s="348">
        <v>321652.98</v>
      </c>
      <c r="H54" s="643">
        <f>G54</f>
        <v>321652.98</v>
      </c>
      <c r="I54" s="643"/>
      <c r="J54" s="448">
        <f t="shared" si="0"/>
        <v>0.9999999378211923</v>
      </c>
      <c r="K54" s="449">
        <f>G54/G177</f>
        <v>0.0077935040701345125</v>
      </c>
    </row>
    <row r="55" spans="1:11" ht="22.5" customHeight="1">
      <c r="A55" s="308"/>
      <c r="B55" s="42" t="s">
        <v>1126</v>
      </c>
      <c r="C55" s="48"/>
      <c r="D55" s="48"/>
      <c r="E55" s="48">
        <v>6295</v>
      </c>
      <c r="F55" s="97">
        <v>176798</v>
      </c>
      <c r="G55" s="348">
        <v>176798.35</v>
      </c>
      <c r="H55" s="348"/>
      <c r="I55" s="348">
        <f>G55</f>
        <v>176798.35</v>
      </c>
      <c r="J55" s="448">
        <f t="shared" si="0"/>
        <v>1.0000019796604034</v>
      </c>
      <c r="K55" s="449">
        <f>G55/G177</f>
        <v>0.004283742871954944</v>
      </c>
    </row>
    <row r="56" spans="1:11" ht="22.5" customHeight="1">
      <c r="A56" s="644" t="s">
        <v>1003</v>
      </c>
      <c r="B56" s="645" t="s">
        <v>22</v>
      </c>
      <c r="C56" s="646">
        <v>752</v>
      </c>
      <c r="D56" s="646"/>
      <c r="E56" s="646"/>
      <c r="F56" s="647">
        <f aca="true" t="shared" si="3" ref="F56:I57">F57</f>
        <v>2628.71</v>
      </c>
      <c r="G56" s="648">
        <f t="shared" si="3"/>
        <v>2628.71</v>
      </c>
      <c r="H56" s="648">
        <f t="shared" si="3"/>
        <v>2628.71</v>
      </c>
      <c r="I56" s="648">
        <f t="shared" si="3"/>
        <v>0</v>
      </c>
      <c r="J56" s="649">
        <f>G56/F56</f>
        <v>1</v>
      </c>
      <c r="K56" s="650">
        <f>G56/G177</f>
        <v>6.36924367503242E-05</v>
      </c>
    </row>
    <row r="57" spans="1:11" ht="22.5" customHeight="1">
      <c r="A57" s="438" t="s">
        <v>10</v>
      </c>
      <c r="B57" s="442" t="s">
        <v>23</v>
      </c>
      <c r="C57" s="440"/>
      <c r="D57" s="651">
        <v>75212</v>
      </c>
      <c r="E57" s="440"/>
      <c r="F57" s="436">
        <f t="shared" si="3"/>
        <v>2628.71</v>
      </c>
      <c r="G57" s="437">
        <f t="shared" si="3"/>
        <v>2628.71</v>
      </c>
      <c r="H57" s="437">
        <f t="shared" si="3"/>
        <v>2628.71</v>
      </c>
      <c r="I57" s="437">
        <f t="shared" si="3"/>
        <v>0</v>
      </c>
      <c r="J57" s="455">
        <f>G57/F57</f>
        <v>1</v>
      </c>
      <c r="K57" s="460">
        <f>G57/G177</f>
        <v>6.36924367503242E-05</v>
      </c>
    </row>
    <row r="58" spans="1:11" ht="18.75" customHeight="1">
      <c r="A58" s="308"/>
      <c r="B58" s="42" t="s">
        <v>43</v>
      </c>
      <c r="C58" s="118"/>
      <c r="D58" s="118"/>
      <c r="E58" s="118" t="s">
        <v>124</v>
      </c>
      <c r="F58" s="97">
        <v>2628.71</v>
      </c>
      <c r="G58" s="348">
        <v>2628.71</v>
      </c>
      <c r="H58" s="348">
        <f>G58</f>
        <v>2628.71</v>
      </c>
      <c r="I58" s="348"/>
      <c r="J58" s="448">
        <f>G58/F58</f>
        <v>1</v>
      </c>
      <c r="K58" s="449">
        <f>G58/G177</f>
        <v>6.36924367503242E-05</v>
      </c>
    </row>
    <row r="59" spans="1:11" ht="26.25" customHeight="1">
      <c r="A59" s="405" t="s">
        <v>1003</v>
      </c>
      <c r="B59" s="73" t="s">
        <v>44</v>
      </c>
      <c r="C59" s="80">
        <v>754</v>
      </c>
      <c r="D59" s="81"/>
      <c r="E59" s="82"/>
      <c r="F59" s="237">
        <f>F60+F69</f>
        <v>3273725</v>
      </c>
      <c r="G59" s="344">
        <f>G60+G69</f>
        <v>3273213.43</v>
      </c>
      <c r="H59" s="344">
        <f>H60+H69</f>
        <v>2853683.43</v>
      </c>
      <c r="I59" s="344">
        <f>I60+I69</f>
        <v>419530</v>
      </c>
      <c r="J59" s="259">
        <f t="shared" si="0"/>
        <v>0.9998437345836929</v>
      </c>
      <c r="K59" s="406">
        <f>G59/G177</f>
        <v>0.07930845903906736</v>
      </c>
    </row>
    <row r="60" spans="1:11" ht="24.75" customHeight="1">
      <c r="A60" s="438" t="s">
        <v>10</v>
      </c>
      <c r="B60" s="442" t="s">
        <v>947</v>
      </c>
      <c r="C60" s="440"/>
      <c r="D60" s="440">
        <v>75411</v>
      </c>
      <c r="E60" s="442"/>
      <c r="F60" s="436">
        <f>SUM(F61:F68)</f>
        <v>3272725</v>
      </c>
      <c r="G60" s="437">
        <f>SUM(G61:G68)</f>
        <v>3272741.47</v>
      </c>
      <c r="H60" s="437">
        <f>SUM(H61:H68)</f>
        <v>2853211.47</v>
      </c>
      <c r="I60" s="437">
        <f>SUM(I61:I68)</f>
        <v>419530</v>
      </c>
      <c r="J60" s="455">
        <f t="shared" si="0"/>
        <v>1.0000050325034948</v>
      </c>
      <c r="K60" s="460">
        <f>G60/G177</f>
        <v>0.07929702366489193</v>
      </c>
    </row>
    <row r="61" spans="1:11" ht="15" customHeight="1">
      <c r="A61" s="308"/>
      <c r="B61" s="42" t="s">
        <v>12</v>
      </c>
      <c r="C61" s="453"/>
      <c r="D61" s="453"/>
      <c r="E61" s="447" t="s">
        <v>120</v>
      </c>
      <c r="F61" s="97">
        <v>700</v>
      </c>
      <c r="G61" s="348">
        <v>716.47</v>
      </c>
      <c r="H61" s="348">
        <f>G61</f>
        <v>716.47</v>
      </c>
      <c r="I61" s="348"/>
      <c r="J61" s="448">
        <f t="shared" si="0"/>
        <v>1.0235285714285716</v>
      </c>
      <c r="K61" s="449">
        <f>G61/G177</f>
        <v>1.7359739247959943E-05</v>
      </c>
    </row>
    <row r="62" spans="1:11" ht="20.25" customHeight="1">
      <c r="A62" s="308"/>
      <c r="B62" s="42" t="s">
        <v>21</v>
      </c>
      <c r="C62" s="48"/>
      <c r="D62" s="48"/>
      <c r="E62" s="48">
        <v>2110</v>
      </c>
      <c r="F62" s="97">
        <v>2841325</v>
      </c>
      <c r="G62" s="348">
        <v>2841325</v>
      </c>
      <c r="H62" s="348">
        <f>G62</f>
        <v>2841325</v>
      </c>
      <c r="I62" s="348"/>
      <c r="J62" s="448">
        <f t="shared" si="0"/>
        <v>1</v>
      </c>
      <c r="K62" s="449">
        <f>G62/G177</f>
        <v>0.06884400061232122</v>
      </c>
    </row>
    <row r="63" spans="1:11" ht="24" customHeight="1">
      <c r="A63" s="308"/>
      <c r="B63" s="42" t="s">
        <v>343</v>
      </c>
      <c r="C63" s="118"/>
      <c r="D63" s="118"/>
      <c r="E63" s="118" t="s">
        <v>621</v>
      </c>
      <c r="F63" s="97">
        <v>1500</v>
      </c>
      <c r="G63" s="348">
        <v>1500</v>
      </c>
      <c r="H63" s="348">
        <f>G63</f>
        <v>1500</v>
      </c>
      <c r="I63" s="348"/>
      <c r="J63" s="448">
        <f t="shared" si="0"/>
        <v>1</v>
      </c>
      <c r="K63" s="449">
        <f>G63/G178</f>
        <v>0.00011998885226769566</v>
      </c>
    </row>
    <row r="64" spans="1:11" ht="33" customHeight="1">
      <c r="A64" s="308"/>
      <c r="B64" s="42" t="s">
        <v>60</v>
      </c>
      <c r="C64" s="466"/>
      <c r="D64" s="466"/>
      <c r="E64" s="481">
        <v>2440</v>
      </c>
      <c r="F64" s="97">
        <v>6670</v>
      </c>
      <c r="G64" s="348">
        <v>6670</v>
      </c>
      <c r="H64" s="348">
        <f>G64</f>
        <v>6670</v>
      </c>
      <c r="I64" s="348"/>
      <c r="J64" s="448">
        <f t="shared" si="0"/>
        <v>1</v>
      </c>
      <c r="K64" s="449">
        <f>G64/G179</f>
        <v>0.016787915519786083</v>
      </c>
    </row>
    <row r="65" spans="1:11" ht="36" customHeight="1">
      <c r="A65" s="308"/>
      <c r="B65" s="42" t="s">
        <v>1127</v>
      </c>
      <c r="C65" s="118"/>
      <c r="D65" s="118"/>
      <c r="E65" s="118" t="s">
        <v>1067</v>
      </c>
      <c r="F65" s="97">
        <v>3000</v>
      </c>
      <c r="G65" s="348">
        <v>3000</v>
      </c>
      <c r="H65" s="348">
        <f>G65</f>
        <v>3000</v>
      </c>
      <c r="I65" s="348"/>
      <c r="J65" s="448">
        <f t="shared" si="0"/>
        <v>1</v>
      </c>
      <c r="K65" s="449">
        <f>G65/G180</f>
        <v>0.000518599387242325</v>
      </c>
    </row>
    <row r="66" spans="1:11" ht="20.25" customHeight="1">
      <c r="A66" s="308"/>
      <c r="B66" s="42" t="s">
        <v>327</v>
      </c>
      <c r="C66" s="118"/>
      <c r="D66" s="118"/>
      <c r="E66" s="48">
        <v>6260</v>
      </c>
      <c r="F66" s="97">
        <v>19530</v>
      </c>
      <c r="G66" s="348">
        <v>19530</v>
      </c>
      <c r="H66" s="348"/>
      <c r="I66" s="348">
        <f>G66</f>
        <v>19530</v>
      </c>
      <c r="J66" s="448">
        <f t="shared" si="0"/>
        <v>1</v>
      </c>
      <c r="K66" s="449">
        <f>G66/G181</f>
        <v>0.32068965517241377</v>
      </c>
    </row>
    <row r="67" spans="1:11" ht="21.75" customHeight="1">
      <c r="A67" s="308"/>
      <c r="B67" s="42" t="s">
        <v>62</v>
      </c>
      <c r="C67" s="118"/>
      <c r="D67" s="118"/>
      <c r="E67" s="118" t="s">
        <v>71</v>
      </c>
      <c r="F67" s="97">
        <v>100000</v>
      </c>
      <c r="G67" s="348">
        <v>100000</v>
      </c>
      <c r="H67" s="348"/>
      <c r="I67" s="348">
        <f>G67</f>
        <v>100000</v>
      </c>
      <c r="J67" s="448">
        <f t="shared" si="0"/>
        <v>1</v>
      </c>
      <c r="K67" s="449">
        <f>G67/G177</f>
        <v>0.0024229541010733096</v>
      </c>
    </row>
    <row r="68" spans="1:11" ht="21" customHeight="1">
      <c r="A68" s="308"/>
      <c r="B68" s="42" t="s">
        <v>73</v>
      </c>
      <c r="C68" s="48"/>
      <c r="D68" s="48"/>
      <c r="E68" s="48">
        <v>6410</v>
      </c>
      <c r="F68" s="97">
        <v>300000</v>
      </c>
      <c r="G68" s="348">
        <v>300000</v>
      </c>
      <c r="H68" s="348"/>
      <c r="I68" s="348">
        <f>G68</f>
        <v>300000</v>
      </c>
      <c r="J68" s="448">
        <f t="shared" si="0"/>
        <v>1</v>
      </c>
      <c r="K68" s="449">
        <f>G68/G177</f>
        <v>0.007268862303219929</v>
      </c>
    </row>
    <row r="69" spans="1:11" ht="21" customHeight="1">
      <c r="A69" s="438" t="s">
        <v>13</v>
      </c>
      <c r="B69" s="442" t="s">
        <v>24</v>
      </c>
      <c r="C69" s="440"/>
      <c r="D69" s="440">
        <v>75414</v>
      </c>
      <c r="E69" s="440"/>
      <c r="F69" s="436">
        <f>F70</f>
        <v>1000</v>
      </c>
      <c r="G69" s="437">
        <f>G70</f>
        <v>471.96</v>
      </c>
      <c r="H69" s="437">
        <f>H70</f>
        <v>471.96</v>
      </c>
      <c r="I69" s="437">
        <f>I70</f>
        <v>0</v>
      </c>
      <c r="J69" s="455">
        <f>G69/F69</f>
        <v>0.47196</v>
      </c>
      <c r="K69" s="460">
        <f>G69/G177</f>
        <v>1.1435374175425592E-05</v>
      </c>
    </row>
    <row r="70" spans="1:11" ht="21" customHeight="1">
      <c r="A70" s="308"/>
      <c r="B70" s="42" t="s">
        <v>21</v>
      </c>
      <c r="C70" s="48"/>
      <c r="D70" s="48"/>
      <c r="E70" s="48">
        <v>2110</v>
      </c>
      <c r="F70" s="97">
        <v>1000</v>
      </c>
      <c r="G70" s="348">
        <v>471.96</v>
      </c>
      <c r="H70" s="348">
        <f>G70</f>
        <v>471.96</v>
      </c>
      <c r="I70" s="348"/>
      <c r="J70" s="448">
        <f>G70/F70</f>
        <v>0.47196</v>
      </c>
      <c r="K70" s="449">
        <f>G70/G177</f>
        <v>1.1435374175425592E-05</v>
      </c>
    </row>
    <row r="71" spans="1:11" ht="39" customHeight="1">
      <c r="A71" s="405" t="s">
        <v>6</v>
      </c>
      <c r="B71" s="80" t="s">
        <v>66</v>
      </c>
      <c r="C71" s="76" t="s">
        <v>45</v>
      </c>
      <c r="D71" s="78"/>
      <c r="E71" s="79"/>
      <c r="F71" s="237">
        <f>F72+F75</f>
        <v>3576150</v>
      </c>
      <c r="G71" s="344">
        <f>G72+G75</f>
        <v>3348514.86</v>
      </c>
      <c r="H71" s="344">
        <f>H72+H75</f>
        <v>3348514.86</v>
      </c>
      <c r="I71" s="344">
        <f>I72+I75</f>
        <v>0</v>
      </c>
      <c r="J71" s="259">
        <f t="shared" si="0"/>
        <v>0.9363463109768885</v>
      </c>
      <c r="K71" s="406">
        <f>G71/G177</f>
        <v>0.0811329781254192</v>
      </c>
    </row>
    <row r="72" spans="1:11" ht="48.75" customHeight="1">
      <c r="A72" s="745" t="s">
        <v>10</v>
      </c>
      <c r="B72" s="440" t="s">
        <v>1128</v>
      </c>
      <c r="C72" s="746"/>
      <c r="D72" s="441" t="s">
        <v>1129</v>
      </c>
      <c r="E72" s="441"/>
      <c r="F72" s="436">
        <f>SUM(F73:F74)</f>
        <v>604546</v>
      </c>
      <c r="G72" s="437">
        <f>SUM(G73:G74)</f>
        <v>612166.5</v>
      </c>
      <c r="H72" s="437">
        <f>SUM(H73:H74)</f>
        <v>612166.5</v>
      </c>
      <c r="I72" s="437">
        <f>SUM(I73:I74)</f>
        <v>0</v>
      </c>
      <c r="J72" s="455">
        <f>G72/F72</f>
        <v>1.0126053269726374</v>
      </c>
      <c r="K72" s="460">
        <f>G72/G177</f>
        <v>0.014832513317146943</v>
      </c>
    </row>
    <row r="73" spans="1:11" ht="19.5" customHeight="1">
      <c r="A73" s="747"/>
      <c r="B73" s="42" t="s">
        <v>42</v>
      </c>
      <c r="C73" s="118"/>
      <c r="D73" s="118"/>
      <c r="E73" s="118" t="s">
        <v>125</v>
      </c>
      <c r="F73" s="256">
        <v>602140</v>
      </c>
      <c r="G73" s="358">
        <v>609760.5</v>
      </c>
      <c r="H73" s="358">
        <f>G73</f>
        <v>609760.5</v>
      </c>
      <c r="I73" s="358"/>
      <c r="J73" s="458">
        <f>G73/F73</f>
        <v>1.0126556946889427</v>
      </c>
      <c r="K73" s="459">
        <f>G73/G177</f>
        <v>0.01477421704147512</v>
      </c>
    </row>
    <row r="74" spans="1:11" ht="17.25" customHeight="1">
      <c r="A74" s="748"/>
      <c r="B74" s="42" t="s">
        <v>457</v>
      </c>
      <c r="C74" s="118"/>
      <c r="D74" s="118"/>
      <c r="E74" s="118" t="s">
        <v>456</v>
      </c>
      <c r="F74" s="256">
        <v>2406</v>
      </c>
      <c r="G74" s="358">
        <v>2406</v>
      </c>
      <c r="H74" s="358">
        <f>G74</f>
        <v>2406</v>
      </c>
      <c r="I74" s="358"/>
      <c r="J74" s="458">
        <f>G74/F74</f>
        <v>1</v>
      </c>
      <c r="K74" s="459">
        <f>G74/G178</f>
        <v>0.00019246211903738383</v>
      </c>
    </row>
    <row r="75" spans="1:11" ht="24.75" customHeight="1">
      <c r="A75" s="438" t="s">
        <v>13</v>
      </c>
      <c r="B75" s="440" t="s">
        <v>141</v>
      </c>
      <c r="C75" s="441"/>
      <c r="D75" s="441" t="s">
        <v>46</v>
      </c>
      <c r="E75" s="441"/>
      <c r="F75" s="436">
        <f>F76+F77</f>
        <v>2971604</v>
      </c>
      <c r="G75" s="437">
        <f>G76+G77</f>
        <v>2736348.36</v>
      </c>
      <c r="H75" s="437">
        <f>H76+H77</f>
        <v>2736348.36</v>
      </c>
      <c r="I75" s="437">
        <f>I76+I77</f>
        <v>0</v>
      </c>
      <c r="J75" s="455">
        <f t="shared" si="0"/>
        <v>0.9208321027970079</v>
      </c>
      <c r="K75" s="460">
        <f>G75/G177</f>
        <v>0.06630046480827224</v>
      </c>
    </row>
    <row r="76" spans="1:11" ht="15" customHeight="1">
      <c r="A76" s="308"/>
      <c r="B76" s="42" t="s">
        <v>142</v>
      </c>
      <c r="C76" s="118"/>
      <c r="D76" s="118"/>
      <c r="E76" s="118" t="s">
        <v>126</v>
      </c>
      <c r="F76" s="97">
        <v>2900635</v>
      </c>
      <c r="G76" s="348">
        <v>2636684</v>
      </c>
      <c r="H76" s="348">
        <f>G76</f>
        <v>2636684</v>
      </c>
      <c r="I76" s="348"/>
      <c r="J76" s="448">
        <f t="shared" si="0"/>
        <v>0.9090023391429808</v>
      </c>
      <c r="K76" s="449">
        <f>G76/G177</f>
        <v>0.06388564311034378</v>
      </c>
    </row>
    <row r="77" spans="1:11" ht="15" customHeight="1">
      <c r="A77" s="308"/>
      <c r="B77" s="42" t="s">
        <v>528</v>
      </c>
      <c r="C77" s="118"/>
      <c r="D77" s="118"/>
      <c r="E77" s="118" t="s">
        <v>127</v>
      </c>
      <c r="F77" s="97">
        <v>70969</v>
      </c>
      <c r="G77" s="348">
        <v>99664.36</v>
      </c>
      <c r="H77" s="348">
        <f>G77</f>
        <v>99664.36</v>
      </c>
      <c r="I77" s="348"/>
      <c r="J77" s="448">
        <f t="shared" si="0"/>
        <v>1.4043365413067677</v>
      </c>
      <c r="K77" s="449">
        <f>G77/G177</f>
        <v>0.0024148216979284673</v>
      </c>
    </row>
    <row r="78" spans="1:11" ht="21" customHeight="1">
      <c r="A78" s="405" t="s">
        <v>1064</v>
      </c>
      <c r="B78" s="73" t="s">
        <v>47</v>
      </c>
      <c r="C78" s="80">
        <v>758</v>
      </c>
      <c r="D78" s="81"/>
      <c r="E78" s="82"/>
      <c r="F78" s="237">
        <f>F79+F81+F83+F85+F87</f>
        <v>22820159</v>
      </c>
      <c r="G78" s="344">
        <f>G79+G81+G83+G85+G87</f>
        <v>22827021.9</v>
      </c>
      <c r="H78" s="344">
        <f>H79+H81+H83+H85+H87</f>
        <v>22827021.9</v>
      </c>
      <c r="I78" s="344">
        <f>I79+I81+I83+I85+I87</f>
        <v>0</v>
      </c>
      <c r="J78" s="259">
        <f t="shared" si="0"/>
        <v>1.0003007384830227</v>
      </c>
      <c r="K78" s="406">
        <f>G78/G177</f>
        <v>0.5530882632789526</v>
      </c>
    </row>
    <row r="79" spans="1:11" ht="24" customHeight="1">
      <c r="A79" s="438" t="s">
        <v>10</v>
      </c>
      <c r="B79" s="442" t="s">
        <v>69</v>
      </c>
      <c r="C79" s="440"/>
      <c r="D79" s="440">
        <v>75801</v>
      </c>
      <c r="E79" s="440"/>
      <c r="F79" s="436">
        <f>F80</f>
        <v>17291755</v>
      </c>
      <c r="G79" s="437">
        <f>G80</f>
        <v>17291755</v>
      </c>
      <c r="H79" s="437">
        <f>H80</f>
        <v>17291755</v>
      </c>
      <c r="I79" s="437">
        <f>I80</f>
        <v>0</v>
      </c>
      <c r="J79" s="455">
        <f t="shared" si="0"/>
        <v>1</v>
      </c>
      <c r="K79" s="460">
        <f>G79/G177</f>
        <v>0.4189712869200491</v>
      </c>
    </row>
    <row r="80" spans="1:11" ht="18" customHeight="1">
      <c r="A80" s="308"/>
      <c r="B80" s="42" t="s">
        <v>2</v>
      </c>
      <c r="C80" s="48"/>
      <c r="D80" s="48"/>
      <c r="E80" s="118" t="s">
        <v>129</v>
      </c>
      <c r="F80" s="97">
        <v>17291755</v>
      </c>
      <c r="G80" s="348">
        <v>17291755</v>
      </c>
      <c r="H80" s="348">
        <f>G80</f>
        <v>17291755</v>
      </c>
      <c r="I80" s="348"/>
      <c r="J80" s="448">
        <f t="shared" si="0"/>
        <v>1</v>
      </c>
      <c r="K80" s="449">
        <f>G80/G177</f>
        <v>0.4189712869200491</v>
      </c>
    </row>
    <row r="81" spans="1:11" ht="25.5" customHeight="1">
      <c r="A81" s="438" t="s">
        <v>13</v>
      </c>
      <c r="B81" s="442" t="s">
        <v>1130</v>
      </c>
      <c r="C81" s="440"/>
      <c r="D81" s="440">
        <v>75802</v>
      </c>
      <c r="E81" s="441"/>
      <c r="F81" s="436">
        <f>F82</f>
        <v>127170</v>
      </c>
      <c r="G81" s="436">
        <f>G82</f>
        <v>127170</v>
      </c>
      <c r="H81" s="436">
        <f>H82</f>
        <v>127170</v>
      </c>
      <c r="I81" s="436">
        <f>I82</f>
        <v>0</v>
      </c>
      <c r="J81" s="455">
        <f>G81/F81</f>
        <v>1</v>
      </c>
      <c r="K81" s="460">
        <f>G81/G177</f>
        <v>0.003081270730334928</v>
      </c>
    </row>
    <row r="82" spans="1:11" ht="21.75" customHeight="1">
      <c r="A82" s="308"/>
      <c r="B82" s="42" t="s">
        <v>0</v>
      </c>
      <c r="C82" s="48"/>
      <c r="D82" s="48"/>
      <c r="E82" s="118" t="s">
        <v>1131</v>
      </c>
      <c r="F82" s="97">
        <v>127170</v>
      </c>
      <c r="G82" s="348">
        <v>127170</v>
      </c>
      <c r="H82" s="348">
        <f>G82</f>
        <v>127170</v>
      </c>
      <c r="I82" s="348"/>
      <c r="J82" s="448">
        <f>G82/F82</f>
        <v>1</v>
      </c>
      <c r="K82" s="449">
        <f>G82/G177</f>
        <v>0.003081270730334928</v>
      </c>
    </row>
    <row r="83" spans="1:11" ht="24.75" customHeight="1">
      <c r="A83" s="438" t="s">
        <v>50</v>
      </c>
      <c r="B83" s="442" t="s">
        <v>91</v>
      </c>
      <c r="C83" s="440"/>
      <c r="D83" s="440">
        <v>75803</v>
      </c>
      <c r="E83" s="441"/>
      <c r="F83" s="436">
        <f>F84</f>
        <v>3151565</v>
      </c>
      <c r="G83" s="437">
        <f>G84</f>
        <v>3151565</v>
      </c>
      <c r="H83" s="437">
        <f>H84</f>
        <v>3151565</v>
      </c>
      <c r="I83" s="437">
        <f>I84</f>
        <v>0</v>
      </c>
      <c r="J83" s="455">
        <f>J84</f>
        <v>1</v>
      </c>
      <c r="K83" s="460">
        <f>G83/G177</f>
        <v>0.07636097341549106</v>
      </c>
    </row>
    <row r="84" spans="1:11" ht="22.5" customHeight="1">
      <c r="A84" s="268"/>
      <c r="B84" s="74" t="s">
        <v>936</v>
      </c>
      <c r="C84" s="456"/>
      <c r="D84" s="456"/>
      <c r="E84" s="457" t="s">
        <v>129</v>
      </c>
      <c r="F84" s="257">
        <v>3151565</v>
      </c>
      <c r="G84" s="364">
        <v>3151565</v>
      </c>
      <c r="H84" s="364">
        <f>G84</f>
        <v>3151565</v>
      </c>
      <c r="I84" s="364"/>
      <c r="J84" s="458">
        <f aca="true" t="shared" si="4" ref="J84:J164">G84/F84</f>
        <v>1</v>
      </c>
      <c r="K84" s="459">
        <f>G84/G177</f>
        <v>0.07636097341549106</v>
      </c>
    </row>
    <row r="85" spans="1:11" ht="17.25" customHeight="1">
      <c r="A85" s="438" t="s">
        <v>52</v>
      </c>
      <c r="B85" s="442" t="s">
        <v>48</v>
      </c>
      <c r="C85" s="440"/>
      <c r="D85" s="440">
        <v>75814</v>
      </c>
      <c r="E85" s="441"/>
      <c r="F85" s="436">
        <f>F86</f>
        <v>40000</v>
      </c>
      <c r="G85" s="437">
        <f>G86</f>
        <v>46862.9</v>
      </c>
      <c r="H85" s="437">
        <f>H86</f>
        <v>46862.9</v>
      </c>
      <c r="I85" s="437">
        <f>I86</f>
        <v>0</v>
      </c>
      <c r="J85" s="455">
        <f t="shared" si="4"/>
        <v>1.1715725000000001</v>
      </c>
      <c r="K85" s="460">
        <f>G85/G177</f>
        <v>0.0011354665574318842</v>
      </c>
    </row>
    <row r="86" spans="1:11" ht="15.75" customHeight="1">
      <c r="A86" s="308"/>
      <c r="B86" s="42" t="s">
        <v>12</v>
      </c>
      <c r="C86" s="48"/>
      <c r="D86" s="48"/>
      <c r="E86" s="118" t="s">
        <v>120</v>
      </c>
      <c r="F86" s="97">
        <v>40000</v>
      </c>
      <c r="G86" s="348">
        <v>46862.9</v>
      </c>
      <c r="H86" s="348">
        <f>G86</f>
        <v>46862.9</v>
      </c>
      <c r="I86" s="348"/>
      <c r="J86" s="448">
        <f t="shared" si="4"/>
        <v>1.1715725000000001</v>
      </c>
      <c r="K86" s="449">
        <f>G86/G177</f>
        <v>0.0011354665574318842</v>
      </c>
    </row>
    <row r="87" spans="1:11" ht="24.75" customHeight="1">
      <c r="A87" s="438" t="s">
        <v>53</v>
      </c>
      <c r="B87" s="442" t="s">
        <v>194</v>
      </c>
      <c r="C87" s="440"/>
      <c r="D87" s="440">
        <v>75832</v>
      </c>
      <c r="E87" s="441"/>
      <c r="F87" s="436">
        <f>F88</f>
        <v>2209669</v>
      </c>
      <c r="G87" s="437">
        <f>G88</f>
        <v>2209669</v>
      </c>
      <c r="H87" s="437">
        <f>H88</f>
        <v>2209669</v>
      </c>
      <c r="I87" s="437">
        <f>I88</f>
        <v>0</v>
      </c>
      <c r="J87" s="455">
        <f t="shared" si="4"/>
        <v>1</v>
      </c>
      <c r="K87" s="460">
        <f>G87/G177</f>
        <v>0.05353926565564559</v>
      </c>
    </row>
    <row r="88" spans="1:11" ht="17.25" customHeight="1">
      <c r="A88" s="212"/>
      <c r="B88" s="42" t="s">
        <v>990</v>
      </c>
      <c r="C88" s="450"/>
      <c r="D88" s="450"/>
      <c r="E88" s="118" t="s">
        <v>129</v>
      </c>
      <c r="F88" s="97">
        <v>2209669</v>
      </c>
      <c r="G88" s="348">
        <v>2209669</v>
      </c>
      <c r="H88" s="348">
        <f>G88</f>
        <v>2209669</v>
      </c>
      <c r="I88" s="348"/>
      <c r="J88" s="448">
        <f t="shared" si="4"/>
        <v>1</v>
      </c>
      <c r="K88" s="449">
        <f>G88/G177</f>
        <v>0.05353926565564559</v>
      </c>
    </row>
    <row r="89" spans="1:11" ht="18.75" customHeight="1">
      <c r="A89" s="405" t="s">
        <v>163</v>
      </c>
      <c r="B89" s="73" t="s">
        <v>49</v>
      </c>
      <c r="C89" s="76" t="s">
        <v>666</v>
      </c>
      <c r="D89" s="78"/>
      <c r="E89" s="79"/>
      <c r="F89" s="237">
        <f>F90+F94+F100+F102</f>
        <v>323018</v>
      </c>
      <c r="G89" s="344">
        <f>G90+G94+G100+G102</f>
        <v>385616.9</v>
      </c>
      <c r="H89" s="344">
        <f>H90+H94+H100+H102</f>
        <v>309895.79000000004</v>
      </c>
      <c r="I89" s="344">
        <f>I90+I94+I100+I102</f>
        <v>75721.11</v>
      </c>
      <c r="J89" s="259">
        <f t="shared" si="4"/>
        <v>1.1937938443058902</v>
      </c>
      <c r="K89" s="406">
        <f>G89/G177</f>
        <v>0.009343320492981763</v>
      </c>
    </row>
    <row r="90" spans="1:11" ht="15.75" customHeight="1">
      <c r="A90" s="438" t="s">
        <v>10</v>
      </c>
      <c r="B90" s="442" t="s">
        <v>680</v>
      </c>
      <c r="C90" s="441"/>
      <c r="D90" s="441" t="s">
        <v>679</v>
      </c>
      <c r="E90" s="441"/>
      <c r="F90" s="436">
        <f>F91+F92+F93</f>
        <v>18638</v>
      </c>
      <c r="G90" s="437">
        <f>G91+G92+G93</f>
        <v>18846.51</v>
      </c>
      <c r="H90" s="437">
        <f>H91+H92+H93</f>
        <v>18846.51</v>
      </c>
      <c r="I90" s="437">
        <f>I91+I92+I93</f>
        <v>0</v>
      </c>
      <c r="J90" s="455">
        <f t="shared" si="4"/>
        <v>1.011187359158708</v>
      </c>
      <c r="K90" s="460">
        <f>G90/G177</f>
        <v>0.00045664228695419136</v>
      </c>
    </row>
    <row r="91" spans="1:11" ht="15.75" customHeight="1">
      <c r="A91" s="308"/>
      <c r="B91" s="42" t="s">
        <v>15</v>
      </c>
      <c r="C91" s="118"/>
      <c r="D91" s="118"/>
      <c r="E91" s="118" t="s">
        <v>121</v>
      </c>
      <c r="F91" s="97">
        <v>451</v>
      </c>
      <c r="G91" s="348">
        <v>451</v>
      </c>
      <c r="H91" s="348">
        <f>G91</f>
        <v>451</v>
      </c>
      <c r="I91" s="348"/>
      <c r="J91" s="448">
        <f t="shared" si="4"/>
        <v>1</v>
      </c>
      <c r="K91" s="449">
        <f>G91/G177</f>
        <v>1.0927522995840627E-05</v>
      </c>
    </row>
    <row r="92" spans="1:11" ht="24" customHeight="1">
      <c r="A92" s="308"/>
      <c r="B92" s="42" t="s">
        <v>160</v>
      </c>
      <c r="C92" s="118"/>
      <c r="D92" s="118"/>
      <c r="E92" s="118" t="s">
        <v>122</v>
      </c>
      <c r="F92" s="97">
        <v>17787</v>
      </c>
      <c r="G92" s="348">
        <v>17986.8</v>
      </c>
      <c r="H92" s="348">
        <f>G92</f>
        <v>17986.8</v>
      </c>
      <c r="I92" s="348"/>
      <c r="J92" s="448">
        <f t="shared" si="4"/>
        <v>1.0112329229212347</v>
      </c>
      <c r="K92" s="449">
        <f>G92/G177</f>
        <v>0.0004358119082518541</v>
      </c>
    </row>
    <row r="93" spans="1:11" ht="17.25" customHeight="1">
      <c r="A93" s="212"/>
      <c r="B93" s="42" t="s">
        <v>12</v>
      </c>
      <c r="C93" s="48"/>
      <c r="D93" s="450"/>
      <c r="E93" s="118" t="s">
        <v>120</v>
      </c>
      <c r="F93" s="97">
        <v>400</v>
      </c>
      <c r="G93" s="348">
        <v>408.71</v>
      </c>
      <c r="H93" s="348">
        <f>G93</f>
        <v>408.71</v>
      </c>
      <c r="I93" s="348"/>
      <c r="J93" s="448">
        <f t="shared" si="4"/>
        <v>1.0217749999999999</v>
      </c>
      <c r="K93" s="449">
        <f>G93/G177</f>
        <v>9.902855706496724E-06</v>
      </c>
    </row>
    <row r="94" spans="1:11" ht="20.25" customHeight="1">
      <c r="A94" s="438" t="s">
        <v>13</v>
      </c>
      <c r="B94" s="442" t="s">
        <v>735</v>
      </c>
      <c r="C94" s="440"/>
      <c r="D94" s="440">
        <v>80130</v>
      </c>
      <c r="E94" s="440"/>
      <c r="F94" s="436">
        <f>SUM(F95:F99)</f>
        <v>142401</v>
      </c>
      <c r="G94" s="437">
        <f>SUM(G95:G99)</f>
        <v>145293.28</v>
      </c>
      <c r="H94" s="437">
        <f>SUM(H95:H99)</f>
        <v>145258.03</v>
      </c>
      <c r="I94" s="437">
        <f>SUM(I95:I99)</f>
        <v>35.25</v>
      </c>
      <c r="J94" s="455">
        <f t="shared" si="4"/>
        <v>1.02031081242407</v>
      </c>
      <c r="K94" s="460">
        <f>G94/G177</f>
        <v>0.003520389486343927</v>
      </c>
    </row>
    <row r="95" spans="1:11" ht="23.25" customHeight="1">
      <c r="A95" s="212"/>
      <c r="B95" s="42" t="s">
        <v>160</v>
      </c>
      <c r="C95" s="48"/>
      <c r="D95" s="450"/>
      <c r="E95" s="118" t="s">
        <v>122</v>
      </c>
      <c r="F95" s="97">
        <v>37865</v>
      </c>
      <c r="G95" s="348">
        <v>38517.26</v>
      </c>
      <c r="H95" s="348">
        <f>G95</f>
        <v>38517.26</v>
      </c>
      <c r="I95" s="348"/>
      <c r="J95" s="448">
        <f t="shared" si="4"/>
        <v>1.0172259342400634</v>
      </c>
      <c r="K95" s="449">
        <f>G95/G177</f>
        <v>0.0009332555307910695</v>
      </c>
    </row>
    <row r="96" spans="1:11" ht="16.5" customHeight="1">
      <c r="A96" s="212"/>
      <c r="B96" s="42" t="s">
        <v>18</v>
      </c>
      <c r="C96" s="48"/>
      <c r="D96" s="450"/>
      <c r="E96" s="118" t="s">
        <v>123</v>
      </c>
      <c r="F96" s="97">
        <v>83203</v>
      </c>
      <c r="G96" s="348">
        <v>83202.89</v>
      </c>
      <c r="H96" s="348">
        <f>G96</f>
        <v>83202.89</v>
      </c>
      <c r="I96" s="348"/>
      <c r="J96" s="448">
        <f t="shared" si="4"/>
        <v>0.9999986779322861</v>
      </c>
      <c r="K96" s="449">
        <f>G96/G177</f>
        <v>0.0020159678354665146</v>
      </c>
    </row>
    <row r="97" spans="1:11" ht="16.5" customHeight="1">
      <c r="A97" s="212"/>
      <c r="B97" s="42" t="s">
        <v>891</v>
      </c>
      <c r="C97" s="48"/>
      <c r="D97" s="450"/>
      <c r="E97" s="118" t="s">
        <v>890</v>
      </c>
      <c r="F97" s="97">
        <v>143</v>
      </c>
      <c r="G97" s="348">
        <v>35.25</v>
      </c>
      <c r="H97" s="348"/>
      <c r="I97" s="348">
        <f>G97</f>
        <v>35.25</v>
      </c>
      <c r="J97" s="448">
        <f t="shared" si="4"/>
        <v>0.2465034965034965</v>
      </c>
      <c r="K97" s="449">
        <f>G97/G177</f>
        <v>8.540913206283417E-07</v>
      </c>
    </row>
    <row r="98" spans="1:11" ht="17.25" customHeight="1">
      <c r="A98" s="212"/>
      <c r="B98" s="42" t="s">
        <v>12</v>
      </c>
      <c r="C98" s="48"/>
      <c r="D98" s="450"/>
      <c r="E98" s="118" t="s">
        <v>120</v>
      </c>
      <c r="F98" s="97">
        <v>412</v>
      </c>
      <c r="G98" s="348">
        <v>506.2</v>
      </c>
      <c r="H98" s="348">
        <f>G98</f>
        <v>506.2</v>
      </c>
      <c r="I98" s="348"/>
      <c r="J98" s="448">
        <f t="shared" si="4"/>
        <v>1.228640776699029</v>
      </c>
      <c r="K98" s="449">
        <f>G98/G177</f>
        <v>1.2264993659633094E-05</v>
      </c>
    </row>
    <row r="99" spans="1:11" ht="15.75" customHeight="1">
      <c r="A99" s="212"/>
      <c r="B99" s="42" t="s">
        <v>43</v>
      </c>
      <c r="C99" s="48"/>
      <c r="D99" s="450"/>
      <c r="E99" s="118" t="s">
        <v>124</v>
      </c>
      <c r="F99" s="97">
        <v>20778</v>
      </c>
      <c r="G99" s="348">
        <v>23031.68</v>
      </c>
      <c r="H99" s="348">
        <f>G99</f>
        <v>23031.68</v>
      </c>
      <c r="I99" s="348"/>
      <c r="J99" s="448">
        <f t="shared" si="4"/>
        <v>1.1084647223024353</v>
      </c>
      <c r="K99" s="449">
        <f>G99/G177</f>
        <v>0.0005580470351060812</v>
      </c>
    </row>
    <row r="100" spans="1:11" ht="21.75" customHeight="1">
      <c r="A100" s="438" t="s">
        <v>52</v>
      </c>
      <c r="B100" s="442" t="s">
        <v>75</v>
      </c>
      <c r="C100" s="440"/>
      <c r="D100" s="440">
        <v>80148</v>
      </c>
      <c r="E100" s="441"/>
      <c r="F100" s="436">
        <f>SUM(F101:F101)</f>
        <v>8598</v>
      </c>
      <c r="G100" s="437">
        <f>SUM(G101:G101)</f>
        <v>10835.86</v>
      </c>
      <c r="H100" s="437">
        <f>SUM(H101:H101)</f>
        <v>10835.86</v>
      </c>
      <c r="I100" s="437">
        <f>SUM(I101:I101)</f>
        <v>0</v>
      </c>
      <c r="J100" s="455">
        <f t="shared" si="4"/>
        <v>1.2602768085601304</v>
      </c>
      <c r="K100" s="460">
        <f>G100/G177</f>
        <v>0.00026254791425656235</v>
      </c>
    </row>
    <row r="101" spans="1:11" ht="15.75" customHeight="1">
      <c r="A101" s="212"/>
      <c r="B101" s="42" t="s">
        <v>18</v>
      </c>
      <c r="C101" s="48"/>
      <c r="D101" s="48"/>
      <c r="E101" s="118" t="s">
        <v>123</v>
      </c>
      <c r="F101" s="97">
        <v>8598</v>
      </c>
      <c r="G101" s="348">
        <v>10835.86</v>
      </c>
      <c r="H101" s="348">
        <f>G101</f>
        <v>10835.86</v>
      </c>
      <c r="I101" s="348"/>
      <c r="J101" s="448">
        <f t="shared" si="4"/>
        <v>1.2602768085601304</v>
      </c>
      <c r="K101" s="449">
        <f>G101/G177</f>
        <v>0.00026254791425656235</v>
      </c>
    </row>
    <row r="102" spans="1:11" ht="21" customHeight="1">
      <c r="A102" s="438" t="s">
        <v>53</v>
      </c>
      <c r="B102" s="477" t="s">
        <v>630</v>
      </c>
      <c r="C102" s="438"/>
      <c r="D102" s="438">
        <v>80195</v>
      </c>
      <c r="E102" s="438"/>
      <c r="F102" s="478">
        <f>SUM(F103:F111)</f>
        <v>153381</v>
      </c>
      <c r="G102" s="482">
        <f>SUM(G103:G111)</f>
        <v>210641.25</v>
      </c>
      <c r="H102" s="482">
        <f>SUM(H103:H111)</f>
        <v>134955.38999999998</v>
      </c>
      <c r="I102" s="482">
        <f>SUM(I103:I111)</f>
        <v>75685.86</v>
      </c>
      <c r="J102" s="468">
        <f t="shared" si="4"/>
        <v>1.3733203591057563</v>
      </c>
      <c r="K102" s="469">
        <f>G102/G177</f>
        <v>0.005103740805427083</v>
      </c>
    </row>
    <row r="103" spans="1:11" ht="21" customHeight="1">
      <c r="A103" s="212"/>
      <c r="B103" s="42" t="s">
        <v>160</v>
      </c>
      <c r="C103" s="48"/>
      <c r="D103" s="48"/>
      <c r="E103" s="118" t="s">
        <v>122</v>
      </c>
      <c r="F103" s="97">
        <v>42181</v>
      </c>
      <c r="G103" s="348">
        <v>43192.5</v>
      </c>
      <c r="H103" s="348">
        <f>G103</f>
        <v>43192.5</v>
      </c>
      <c r="I103" s="348"/>
      <c r="J103" s="448">
        <f t="shared" si="4"/>
        <v>1.0239799909912046</v>
      </c>
      <c r="K103" s="449">
        <f>G103/G177</f>
        <v>0.0010465344501060893</v>
      </c>
    </row>
    <row r="104" spans="1:11" ht="15" customHeight="1">
      <c r="A104" s="212"/>
      <c r="B104" s="42" t="s">
        <v>18</v>
      </c>
      <c r="C104" s="48"/>
      <c r="D104" s="48"/>
      <c r="E104" s="118" t="s">
        <v>123</v>
      </c>
      <c r="F104" s="97">
        <v>33000</v>
      </c>
      <c r="G104" s="348">
        <v>33232.43</v>
      </c>
      <c r="H104" s="348">
        <f>G104</f>
        <v>33232.43</v>
      </c>
      <c r="I104" s="348"/>
      <c r="J104" s="448">
        <f t="shared" si="4"/>
        <v>1.0070433333333333</v>
      </c>
      <c r="K104" s="449">
        <f>G104/G177</f>
        <v>0.0008052065255713169</v>
      </c>
    </row>
    <row r="105" spans="1:11" ht="16.5" customHeight="1">
      <c r="A105" s="212"/>
      <c r="B105" s="42" t="s">
        <v>12</v>
      </c>
      <c r="C105" s="48"/>
      <c r="D105" s="450"/>
      <c r="E105" s="118" t="s">
        <v>120</v>
      </c>
      <c r="F105" s="97">
        <v>9</v>
      </c>
      <c r="G105" s="348">
        <v>1019.97</v>
      </c>
      <c r="H105" s="348">
        <f aca="true" t="shared" si="5" ref="H105:H110">G105</f>
        <v>1019.97</v>
      </c>
      <c r="I105" s="348"/>
      <c r="J105" s="448">
        <f t="shared" si="4"/>
        <v>113.33</v>
      </c>
      <c r="K105" s="449">
        <f>G105/G177</f>
        <v>2.471340494471744E-05</v>
      </c>
    </row>
    <row r="106" spans="1:11" ht="17.25" customHeight="1">
      <c r="A106" s="212"/>
      <c r="B106" s="42" t="s">
        <v>43</v>
      </c>
      <c r="C106" s="48"/>
      <c r="D106" s="450"/>
      <c r="E106" s="118" t="s">
        <v>124</v>
      </c>
      <c r="F106" s="97">
        <v>3367</v>
      </c>
      <c r="G106" s="348">
        <v>3367.65</v>
      </c>
      <c r="H106" s="348">
        <f t="shared" si="5"/>
        <v>3367.65</v>
      </c>
      <c r="I106" s="348"/>
      <c r="J106" s="448">
        <f t="shared" si="4"/>
        <v>1.0001930501930503</v>
      </c>
      <c r="K106" s="449">
        <f>G106/G177</f>
        <v>8.159661378479531E-05</v>
      </c>
    </row>
    <row r="107" spans="1:11" ht="15" customHeight="1">
      <c r="A107" s="212"/>
      <c r="B107" s="42" t="s">
        <v>36</v>
      </c>
      <c r="C107" s="48"/>
      <c r="D107" s="48"/>
      <c r="E107" s="118" t="s">
        <v>388</v>
      </c>
      <c r="F107" s="97">
        <v>10407</v>
      </c>
      <c r="G107" s="348">
        <v>10406.6</v>
      </c>
      <c r="H107" s="348">
        <f t="shared" si="5"/>
        <v>10406.6</v>
      </c>
      <c r="I107" s="348"/>
      <c r="J107" s="448">
        <f t="shared" si="4"/>
        <v>0.9999615643316998</v>
      </c>
      <c r="K107" s="449">
        <f>G107/G177</f>
        <v>0.00025214714148229505</v>
      </c>
    </row>
    <row r="108" spans="1:11" ht="21" customHeight="1">
      <c r="A108" s="212"/>
      <c r="B108" s="42" t="s">
        <v>72</v>
      </c>
      <c r="C108" s="48"/>
      <c r="D108" s="450"/>
      <c r="E108" s="118" t="s">
        <v>74</v>
      </c>
      <c r="F108" s="97">
        <v>1934</v>
      </c>
      <c r="G108" s="348">
        <v>1934.4</v>
      </c>
      <c r="H108" s="348">
        <f t="shared" si="5"/>
        <v>1934.4</v>
      </c>
      <c r="I108" s="348"/>
      <c r="J108" s="448">
        <f t="shared" si="4"/>
        <v>1.0002068252326783</v>
      </c>
      <c r="K108" s="449">
        <f>G108/G177</f>
        <v>4.6869624131162105E-05</v>
      </c>
    </row>
    <row r="109" spans="1:11" ht="43.5" customHeight="1">
      <c r="A109" s="212"/>
      <c r="B109" s="42" t="s">
        <v>26</v>
      </c>
      <c r="C109" s="48"/>
      <c r="D109" s="48"/>
      <c r="E109" s="118" t="s">
        <v>25</v>
      </c>
      <c r="F109" s="97">
        <v>37295</v>
      </c>
      <c r="G109" s="348">
        <v>35531.56</v>
      </c>
      <c r="H109" s="348">
        <f t="shared" si="5"/>
        <v>35531.56</v>
      </c>
      <c r="I109" s="348"/>
      <c r="J109" s="448">
        <f t="shared" si="4"/>
        <v>0.9527164499262635</v>
      </c>
      <c r="K109" s="449">
        <f>G109/G177</f>
        <v>0.0008609133901953236</v>
      </c>
    </row>
    <row r="110" spans="1:11" ht="45.75" customHeight="1">
      <c r="A110" s="212"/>
      <c r="B110" s="42" t="s">
        <v>26</v>
      </c>
      <c r="C110" s="48"/>
      <c r="D110" s="48"/>
      <c r="E110" s="118" t="s">
        <v>27</v>
      </c>
      <c r="F110" s="97">
        <v>6581</v>
      </c>
      <c r="G110" s="348">
        <v>6270.28</v>
      </c>
      <c r="H110" s="348">
        <f t="shared" si="5"/>
        <v>6270.28</v>
      </c>
      <c r="I110" s="348"/>
      <c r="J110" s="448">
        <f t="shared" si="4"/>
        <v>0.9527852909892113</v>
      </c>
      <c r="K110" s="449">
        <f>G110/G177</f>
        <v>0.00015192600640877952</v>
      </c>
    </row>
    <row r="111" spans="1:11" ht="23.25" customHeight="1">
      <c r="A111" s="212"/>
      <c r="B111" s="42" t="s">
        <v>77</v>
      </c>
      <c r="C111" s="48"/>
      <c r="D111" s="48"/>
      <c r="E111" s="118" t="s">
        <v>63</v>
      </c>
      <c r="F111" s="97">
        <v>18607</v>
      </c>
      <c r="G111" s="348">
        <v>75685.86</v>
      </c>
      <c r="H111" s="348"/>
      <c r="I111" s="348">
        <f>G111</f>
        <v>75685.86</v>
      </c>
      <c r="J111" s="448">
        <f t="shared" si="4"/>
        <v>4.0676014403181595</v>
      </c>
      <c r="K111" s="449">
        <f>G111/G177</f>
        <v>0.0018338336488026036</v>
      </c>
    </row>
    <row r="112" spans="1:11" s="11" customFormat="1" ht="20.25" customHeight="1">
      <c r="A112" s="405" t="s">
        <v>32</v>
      </c>
      <c r="B112" s="73" t="s">
        <v>51</v>
      </c>
      <c r="C112" s="80">
        <v>851</v>
      </c>
      <c r="D112" s="75"/>
      <c r="E112" s="77"/>
      <c r="F112" s="229">
        <f>F113+F117+F119+F121</f>
        <v>2818463</v>
      </c>
      <c r="G112" s="345">
        <f>G113+G117+G119+G121</f>
        <v>2813399.3299999996</v>
      </c>
      <c r="H112" s="345">
        <f>H113+H117+H119+H121</f>
        <v>1484957.98</v>
      </c>
      <c r="I112" s="345">
        <f>I113+I117+I119+I121</f>
        <v>1328441.35</v>
      </c>
      <c r="J112" s="259">
        <f t="shared" si="4"/>
        <v>0.9982033931259696</v>
      </c>
      <c r="K112" s="406">
        <f>G112/G177</f>
        <v>0.06816737444580401</v>
      </c>
    </row>
    <row r="113" spans="1:11" ht="20.25" customHeight="1">
      <c r="A113" s="438" t="s">
        <v>10</v>
      </c>
      <c r="B113" s="442" t="s">
        <v>768</v>
      </c>
      <c r="C113" s="440"/>
      <c r="D113" s="440">
        <v>85111</v>
      </c>
      <c r="E113" s="441"/>
      <c r="F113" s="436">
        <f>SUM(F114:F116)</f>
        <v>1037659</v>
      </c>
      <c r="G113" s="437">
        <f>SUM(G114:G116)</f>
        <v>1037666.44</v>
      </c>
      <c r="H113" s="437">
        <f>SUM(H114:H116)</f>
        <v>57225.09</v>
      </c>
      <c r="I113" s="437">
        <f>SUM(I114:I116)</f>
        <v>980441.35</v>
      </c>
      <c r="J113" s="455">
        <f t="shared" si="4"/>
        <v>1.0000071699855153</v>
      </c>
      <c r="K113" s="460">
        <f>G113/G177</f>
        <v>0.025142181563441415</v>
      </c>
    </row>
    <row r="114" spans="1:11" ht="21.75" customHeight="1">
      <c r="A114" s="212"/>
      <c r="B114" s="42" t="s">
        <v>160</v>
      </c>
      <c r="C114" s="48"/>
      <c r="D114" s="48"/>
      <c r="E114" s="118" t="s">
        <v>122</v>
      </c>
      <c r="F114" s="97">
        <v>56870</v>
      </c>
      <c r="G114" s="348">
        <v>56870</v>
      </c>
      <c r="H114" s="348">
        <f>G114</f>
        <v>56870</v>
      </c>
      <c r="I114" s="348"/>
      <c r="J114" s="448">
        <f t="shared" si="4"/>
        <v>1</v>
      </c>
      <c r="K114" s="449">
        <f>G114/G177</f>
        <v>0.0013779339972803913</v>
      </c>
    </row>
    <row r="115" spans="1:11" ht="16.5" customHeight="1">
      <c r="A115" s="212"/>
      <c r="B115" s="42" t="s">
        <v>12</v>
      </c>
      <c r="C115" s="48"/>
      <c r="D115" s="450"/>
      <c r="E115" s="118" t="s">
        <v>120</v>
      </c>
      <c r="F115" s="97">
        <v>348</v>
      </c>
      <c r="G115" s="348">
        <v>355.09</v>
      </c>
      <c r="H115" s="348">
        <f>G115</f>
        <v>355.09</v>
      </c>
      <c r="I115" s="348"/>
      <c r="J115" s="448">
        <f t="shared" si="4"/>
        <v>1.0203735632183908</v>
      </c>
      <c r="K115" s="449">
        <f>G115/G178</f>
        <v>2.84045610344907E-05</v>
      </c>
    </row>
    <row r="116" spans="1:11" ht="21" customHeight="1">
      <c r="A116" s="212"/>
      <c r="B116" s="42" t="s">
        <v>77</v>
      </c>
      <c r="C116" s="48"/>
      <c r="D116" s="48"/>
      <c r="E116" s="118" t="s">
        <v>63</v>
      </c>
      <c r="F116" s="97">
        <v>980441</v>
      </c>
      <c r="G116" s="348">
        <v>980441.35</v>
      </c>
      <c r="H116" s="348"/>
      <c r="I116" s="348">
        <f>G116</f>
        <v>980441.35</v>
      </c>
      <c r="J116" s="448">
        <f t="shared" si="4"/>
        <v>1.0000003569822151</v>
      </c>
      <c r="K116" s="449">
        <f>G116/G177</f>
        <v>0.02375564389844352</v>
      </c>
    </row>
    <row r="117" spans="1:11" ht="21" customHeight="1">
      <c r="A117" s="438" t="s">
        <v>13</v>
      </c>
      <c r="B117" s="749" t="s">
        <v>917</v>
      </c>
      <c r="C117" s="750"/>
      <c r="D117" s="750">
        <v>85141</v>
      </c>
      <c r="E117" s="751"/>
      <c r="F117" s="752">
        <f>F118</f>
        <v>218000</v>
      </c>
      <c r="G117" s="753">
        <f>G118</f>
        <v>218000</v>
      </c>
      <c r="H117" s="753">
        <f>H118</f>
        <v>0</v>
      </c>
      <c r="I117" s="753">
        <f>I118</f>
        <v>218000</v>
      </c>
      <c r="J117" s="754">
        <f>G117/F117</f>
        <v>1</v>
      </c>
      <c r="K117" s="755">
        <f>G117/G177</f>
        <v>0.005282039940339815</v>
      </c>
    </row>
    <row r="118" spans="1:11" ht="23.25" customHeight="1">
      <c r="A118" s="212"/>
      <c r="B118" s="42" t="s">
        <v>73</v>
      </c>
      <c r="C118" s="48"/>
      <c r="D118" s="48"/>
      <c r="E118" s="48">
        <v>6410</v>
      </c>
      <c r="F118" s="97">
        <v>218000</v>
      </c>
      <c r="G118" s="348">
        <v>218000</v>
      </c>
      <c r="H118" s="348"/>
      <c r="I118" s="348">
        <f>G118</f>
        <v>218000</v>
      </c>
      <c r="J118" s="448">
        <f>G118/F118</f>
        <v>1</v>
      </c>
      <c r="K118" s="449">
        <f>G118/G177</f>
        <v>0.005282039940339815</v>
      </c>
    </row>
    <row r="119" spans="1:11" ht="27" customHeight="1">
      <c r="A119" s="438" t="s">
        <v>50</v>
      </c>
      <c r="B119" s="442" t="s">
        <v>70</v>
      </c>
      <c r="C119" s="440"/>
      <c r="D119" s="440">
        <v>85156</v>
      </c>
      <c r="E119" s="442"/>
      <c r="F119" s="436">
        <f>F120</f>
        <v>1387772</v>
      </c>
      <c r="G119" s="437">
        <f>G120</f>
        <v>1387771.99</v>
      </c>
      <c r="H119" s="437">
        <f>H120</f>
        <v>1387771.99</v>
      </c>
      <c r="I119" s="437">
        <f>I120</f>
        <v>0</v>
      </c>
      <c r="J119" s="455">
        <f t="shared" si="4"/>
        <v>0.9999999927942054</v>
      </c>
      <c r="K119" s="460">
        <f>G119/G177</f>
        <v>0.033625078345251684</v>
      </c>
    </row>
    <row r="120" spans="1:11" ht="23.25" customHeight="1">
      <c r="A120" s="308"/>
      <c r="B120" s="42" t="s">
        <v>33</v>
      </c>
      <c r="C120" s="48"/>
      <c r="D120" s="48"/>
      <c r="E120" s="48">
        <v>2110</v>
      </c>
      <c r="F120" s="97">
        <v>1387772</v>
      </c>
      <c r="G120" s="348">
        <v>1387771.99</v>
      </c>
      <c r="H120" s="348">
        <f>G120</f>
        <v>1387771.99</v>
      </c>
      <c r="I120" s="348"/>
      <c r="J120" s="448">
        <f t="shared" si="4"/>
        <v>0.9999999927942054</v>
      </c>
      <c r="K120" s="449">
        <f>G120/G177</f>
        <v>0.033625078345251684</v>
      </c>
    </row>
    <row r="121" spans="1:11" ht="21" customHeight="1">
      <c r="A121" s="438" t="s">
        <v>52</v>
      </c>
      <c r="B121" s="442" t="s">
        <v>630</v>
      </c>
      <c r="C121" s="440"/>
      <c r="D121" s="440">
        <v>85195</v>
      </c>
      <c r="E121" s="440"/>
      <c r="F121" s="436">
        <f>SUM(F122:F124)</f>
        <v>175032</v>
      </c>
      <c r="G121" s="437">
        <f>SUM(G122:G124)</f>
        <v>169960.9</v>
      </c>
      <c r="H121" s="437">
        <f>SUM(H122:H124)</f>
        <v>39960.899999999994</v>
      </c>
      <c r="I121" s="437">
        <f>SUM(I122:I124)</f>
        <v>130000</v>
      </c>
      <c r="J121" s="455">
        <f>G121/F121</f>
        <v>0.9710275835275834</v>
      </c>
      <c r="K121" s="460">
        <f>G121/G177</f>
        <v>0.004118074596771107</v>
      </c>
    </row>
    <row r="122" spans="1:11" ht="21" customHeight="1">
      <c r="A122" s="308"/>
      <c r="B122" s="42" t="s">
        <v>160</v>
      </c>
      <c r="C122" s="48"/>
      <c r="D122" s="48"/>
      <c r="E122" s="118" t="s">
        <v>122</v>
      </c>
      <c r="F122" s="97">
        <v>44177</v>
      </c>
      <c r="G122" s="348">
        <v>39106.2</v>
      </c>
      <c r="H122" s="348">
        <f>G122</f>
        <v>39106.2</v>
      </c>
      <c r="I122" s="348"/>
      <c r="J122" s="448">
        <f>G122/F122</f>
        <v>0.8852162890191728</v>
      </c>
      <c r="K122" s="449">
        <f>G122/G177</f>
        <v>0.0009475252766739306</v>
      </c>
    </row>
    <row r="123" spans="1:11" ht="14.25" customHeight="1">
      <c r="A123" s="308"/>
      <c r="B123" s="42" t="s">
        <v>43</v>
      </c>
      <c r="C123" s="48"/>
      <c r="D123" s="450"/>
      <c r="E123" s="118" t="s">
        <v>124</v>
      </c>
      <c r="F123" s="97">
        <v>855</v>
      </c>
      <c r="G123" s="348">
        <v>854.7</v>
      </c>
      <c r="H123" s="348">
        <f>G123</f>
        <v>854.7</v>
      </c>
      <c r="I123" s="348"/>
      <c r="J123" s="448">
        <f>G123/F123</f>
        <v>0.9996491228070176</v>
      </c>
      <c r="K123" s="449">
        <f>G123/G177</f>
        <v>2.070898870187358E-05</v>
      </c>
    </row>
    <row r="124" spans="1:11" ht="21" customHeight="1">
      <c r="A124" s="308"/>
      <c r="B124" s="42" t="s">
        <v>62</v>
      </c>
      <c r="C124" s="48"/>
      <c r="D124" s="48"/>
      <c r="E124" s="118" t="s">
        <v>71</v>
      </c>
      <c r="F124" s="97">
        <v>130000</v>
      </c>
      <c r="G124" s="348">
        <v>130000</v>
      </c>
      <c r="H124" s="348"/>
      <c r="I124" s="348">
        <f>G124</f>
        <v>130000</v>
      </c>
      <c r="J124" s="448">
        <f>G124/F124</f>
        <v>1</v>
      </c>
      <c r="K124" s="449">
        <f>G124/G177</f>
        <v>0.003149840331395303</v>
      </c>
    </row>
    <row r="125" spans="1:11" ht="16.5" customHeight="1">
      <c r="A125" s="405" t="s">
        <v>34</v>
      </c>
      <c r="B125" s="73" t="s">
        <v>655</v>
      </c>
      <c r="C125" s="80">
        <v>852</v>
      </c>
      <c r="D125" s="80"/>
      <c r="E125" s="75"/>
      <c r="F125" s="237">
        <f>F126+F131+F135+F137+F141+F144+F146</f>
        <v>2188843</v>
      </c>
      <c r="G125" s="344">
        <f>G126+G131+G135+G137+G141+G144+G146</f>
        <v>2190170.73</v>
      </c>
      <c r="H125" s="344">
        <f>H126+H131+H135+H137+H141+H144+H146</f>
        <v>2190170.73</v>
      </c>
      <c r="I125" s="344">
        <f>I126+I131+I135+I137+I141+I144+I146</f>
        <v>0</v>
      </c>
      <c r="J125" s="259">
        <f t="shared" si="4"/>
        <v>1.0006065898741938</v>
      </c>
      <c r="K125" s="406">
        <f>G125/G177</f>
        <v>0.05306683152304224</v>
      </c>
    </row>
    <row r="126" spans="1:11" ht="25.5" customHeight="1">
      <c r="A126" s="438" t="s">
        <v>10</v>
      </c>
      <c r="B126" s="442" t="s">
        <v>952</v>
      </c>
      <c r="C126" s="441"/>
      <c r="D126" s="441" t="s">
        <v>656</v>
      </c>
      <c r="E126" s="441"/>
      <c r="F126" s="436">
        <f>F127+F128+F129+F130</f>
        <v>562173</v>
      </c>
      <c r="G126" s="437">
        <f>G127+G128+G129+G130</f>
        <v>562184.68</v>
      </c>
      <c r="H126" s="437">
        <f>H127+H128+H129+H130</f>
        <v>562184.68</v>
      </c>
      <c r="I126" s="437">
        <f>I127+I128+I129+I130</f>
        <v>0</v>
      </c>
      <c r="J126" s="455">
        <f t="shared" si="4"/>
        <v>1.0000207765225297</v>
      </c>
      <c r="K126" s="460">
        <f>G126/G177</f>
        <v>0.013621476759665864</v>
      </c>
    </row>
    <row r="127" spans="1:11" ht="23.25" customHeight="1">
      <c r="A127" s="212"/>
      <c r="B127" s="42" t="s">
        <v>915</v>
      </c>
      <c r="C127" s="461"/>
      <c r="D127" s="461"/>
      <c r="E127" s="118" t="s">
        <v>916</v>
      </c>
      <c r="F127" s="97">
        <v>1426</v>
      </c>
      <c r="G127" s="348">
        <v>1426.21</v>
      </c>
      <c r="H127" s="348">
        <f>G127</f>
        <v>1426.21</v>
      </c>
      <c r="I127" s="348"/>
      <c r="J127" s="448">
        <f t="shared" si="4"/>
        <v>1.0001472650771388</v>
      </c>
      <c r="K127" s="449">
        <f>G127/G177</f>
        <v>3.4556413684917654E-05</v>
      </c>
    </row>
    <row r="128" spans="1:11" ht="15" customHeight="1">
      <c r="A128" s="212"/>
      <c r="B128" s="42" t="s">
        <v>12</v>
      </c>
      <c r="C128" s="118"/>
      <c r="D128" s="118"/>
      <c r="E128" s="118" t="s">
        <v>120</v>
      </c>
      <c r="F128" s="97">
        <v>145</v>
      </c>
      <c r="G128" s="348">
        <v>156.42</v>
      </c>
      <c r="H128" s="348">
        <f>G128</f>
        <v>156.42</v>
      </c>
      <c r="I128" s="348"/>
      <c r="J128" s="448">
        <f t="shared" si="4"/>
        <v>1.0787586206896551</v>
      </c>
      <c r="K128" s="449">
        <f>G128/G177</f>
        <v>3.7899848048988706E-06</v>
      </c>
    </row>
    <row r="129" spans="1:11" ht="15.75" customHeight="1">
      <c r="A129" s="212"/>
      <c r="B129" s="42" t="s">
        <v>36</v>
      </c>
      <c r="C129" s="118"/>
      <c r="D129" s="118"/>
      <c r="E129" s="118" t="s">
        <v>388</v>
      </c>
      <c r="F129" s="97">
        <v>9000</v>
      </c>
      <c r="G129" s="348">
        <v>9000</v>
      </c>
      <c r="H129" s="348">
        <f>G129</f>
        <v>9000</v>
      </c>
      <c r="I129" s="348"/>
      <c r="J129" s="448">
        <f t="shared" si="4"/>
        <v>1</v>
      </c>
      <c r="K129" s="449">
        <f>G129/G177</f>
        <v>0.00021806586909659786</v>
      </c>
    </row>
    <row r="130" spans="1:11" ht="22.5" customHeight="1">
      <c r="A130" s="212"/>
      <c r="B130" s="42" t="s">
        <v>35</v>
      </c>
      <c r="C130" s="450"/>
      <c r="D130" s="48"/>
      <c r="E130" s="48">
        <v>2320</v>
      </c>
      <c r="F130" s="97">
        <v>551602</v>
      </c>
      <c r="G130" s="348">
        <v>551602.05</v>
      </c>
      <c r="H130" s="348">
        <f>G130</f>
        <v>551602.05</v>
      </c>
      <c r="I130" s="348"/>
      <c r="J130" s="448">
        <f t="shared" si="4"/>
        <v>1.0000000906450666</v>
      </c>
      <c r="K130" s="449">
        <f>G130/G177</f>
        <v>0.01336506449207945</v>
      </c>
    </row>
    <row r="131" spans="1:11" ht="17.25" customHeight="1">
      <c r="A131" s="438" t="s">
        <v>13</v>
      </c>
      <c r="B131" s="442" t="s">
        <v>806</v>
      </c>
      <c r="C131" s="441"/>
      <c r="D131" s="441" t="s">
        <v>657</v>
      </c>
      <c r="E131" s="441"/>
      <c r="F131" s="436">
        <f>F132+F133+F134</f>
        <v>1110367</v>
      </c>
      <c r="G131" s="437">
        <f>G132+G133+G134</f>
        <v>1110365.97</v>
      </c>
      <c r="H131" s="437">
        <f>H132+H133+H134</f>
        <v>1110365.97</v>
      </c>
      <c r="I131" s="437">
        <f>I132+I133+I134</f>
        <v>0</v>
      </c>
      <c r="J131" s="455">
        <f t="shared" si="4"/>
        <v>0.9999990723787721</v>
      </c>
      <c r="K131" s="460">
        <f>G131/G177</f>
        <v>0.026903657807037434</v>
      </c>
    </row>
    <row r="132" spans="1:11" ht="12.75" customHeight="1">
      <c r="A132" s="308"/>
      <c r="B132" s="42" t="s">
        <v>18</v>
      </c>
      <c r="C132" s="118"/>
      <c r="D132" s="118"/>
      <c r="E132" s="118" t="s">
        <v>123</v>
      </c>
      <c r="F132" s="97">
        <v>735064</v>
      </c>
      <c r="G132" s="348">
        <v>735063.46</v>
      </c>
      <c r="H132" s="348">
        <f>G132</f>
        <v>735063.46</v>
      </c>
      <c r="I132" s="348"/>
      <c r="J132" s="448">
        <f t="shared" si="4"/>
        <v>0.9999992653700902</v>
      </c>
      <c r="K132" s="449">
        <f>G132/G177</f>
        <v>0.017810250249561368</v>
      </c>
    </row>
    <row r="133" spans="1:11" ht="13.5" customHeight="1">
      <c r="A133" s="308"/>
      <c r="B133" s="42" t="s">
        <v>12</v>
      </c>
      <c r="C133" s="118"/>
      <c r="D133" s="118"/>
      <c r="E133" s="118" t="s">
        <v>120</v>
      </c>
      <c r="F133" s="97">
        <v>400</v>
      </c>
      <c r="G133" s="348">
        <v>399.51</v>
      </c>
      <c r="H133" s="348">
        <f>G133</f>
        <v>399.51</v>
      </c>
      <c r="I133" s="348"/>
      <c r="J133" s="448">
        <f t="shared" si="4"/>
        <v>0.998775</v>
      </c>
      <c r="K133" s="449">
        <f>G133/G177</f>
        <v>9.67994392919798E-06</v>
      </c>
    </row>
    <row r="134" spans="1:11" ht="15" customHeight="1">
      <c r="A134" s="308"/>
      <c r="B134" s="42" t="s">
        <v>36</v>
      </c>
      <c r="C134" s="48"/>
      <c r="D134" s="450"/>
      <c r="E134" s="48">
        <v>2130</v>
      </c>
      <c r="F134" s="97">
        <v>374903</v>
      </c>
      <c r="G134" s="348">
        <v>374903</v>
      </c>
      <c r="H134" s="348">
        <f>G134</f>
        <v>374903</v>
      </c>
      <c r="I134" s="348"/>
      <c r="J134" s="448">
        <f t="shared" si="4"/>
        <v>1</v>
      </c>
      <c r="K134" s="449">
        <f>G134/G177</f>
        <v>0.009083727613546871</v>
      </c>
    </row>
    <row r="135" spans="1:11" ht="16.5" customHeight="1">
      <c r="A135" s="438" t="s">
        <v>50</v>
      </c>
      <c r="B135" s="443" t="s">
        <v>37</v>
      </c>
      <c r="C135" s="444"/>
      <c r="D135" s="443">
        <v>85203</v>
      </c>
      <c r="E135" s="444"/>
      <c r="F135" s="445">
        <f>F136</f>
        <v>357000</v>
      </c>
      <c r="G135" s="446">
        <f>G136</f>
        <v>357000</v>
      </c>
      <c r="H135" s="446">
        <f>H136</f>
        <v>357000</v>
      </c>
      <c r="I135" s="446">
        <f>I136</f>
        <v>0</v>
      </c>
      <c r="J135" s="455">
        <f t="shared" si="4"/>
        <v>1</v>
      </c>
      <c r="K135" s="460">
        <f>G135/G177</f>
        <v>0.008649946140831716</v>
      </c>
    </row>
    <row r="136" spans="1:11" ht="22.5" customHeight="1">
      <c r="A136" s="308"/>
      <c r="B136" s="42" t="s">
        <v>33</v>
      </c>
      <c r="C136" s="48"/>
      <c r="D136" s="450"/>
      <c r="E136" s="48">
        <v>2110</v>
      </c>
      <c r="F136" s="97">
        <v>357000</v>
      </c>
      <c r="G136" s="348">
        <v>357000</v>
      </c>
      <c r="H136" s="348">
        <f>G136</f>
        <v>357000</v>
      </c>
      <c r="I136" s="348"/>
      <c r="J136" s="448">
        <f t="shared" si="4"/>
        <v>1</v>
      </c>
      <c r="K136" s="449">
        <f>G136/G177</f>
        <v>0.008649946140831716</v>
      </c>
    </row>
    <row r="137" spans="1:11" ht="18.75" customHeight="1">
      <c r="A137" s="438" t="s">
        <v>52</v>
      </c>
      <c r="B137" s="442" t="s">
        <v>953</v>
      </c>
      <c r="C137" s="441"/>
      <c r="D137" s="441" t="s">
        <v>662</v>
      </c>
      <c r="E137" s="441"/>
      <c r="F137" s="436">
        <f>SUM(F138:F140)</f>
        <v>53043</v>
      </c>
      <c r="G137" s="437">
        <f>SUM(G138:G140)</f>
        <v>53043.3</v>
      </c>
      <c r="H137" s="437">
        <f>SUM(H138:H140)</f>
        <v>53043.3</v>
      </c>
      <c r="I137" s="437">
        <f>SUM(I138:I140)</f>
        <v>0</v>
      </c>
      <c r="J137" s="455">
        <f t="shared" si="4"/>
        <v>1.0000056557886998</v>
      </c>
      <c r="K137" s="460">
        <f>G137/G177</f>
        <v>0.0012852148126946189</v>
      </c>
    </row>
    <row r="138" spans="1:11" ht="24" customHeight="1">
      <c r="A138" s="308"/>
      <c r="B138" s="42" t="s">
        <v>915</v>
      </c>
      <c r="C138" s="118"/>
      <c r="D138" s="118"/>
      <c r="E138" s="118" t="s">
        <v>916</v>
      </c>
      <c r="F138" s="97">
        <v>475</v>
      </c>
      <c r="G138" s="348">
        <v>475.38</v>
      </c>
      <c r="H138" s="348">
        <f>G138</f>
        <v>475.38</v>
      </c>
      <c r="I138" s="348"/>
      <c r="J138" s="448">
        <f t="shared" si="4"/>
        <v>1.0008</v>
      </c>
      <c r="K138" s="449">
        <f>G138/G177</f>
        <v>1.15182392056823E-05</v>
      </c>
    </row>
    <row r="139" spans="1:11" ht="24" customHeight="1">
      <c r="A139" s="308"/>
      <c r="B139" s="42" t="s">
        <v>343</v>
      </c>
      <c r="C139" s="118"/>
      <c r="D139" s="118"/>
      <c r="E139" s="118" t="s">
        <v>621</v>
      </c>
      <c r="F139" s="97">
        <v>35591</v>
      </c>
      <c r="G139" s="348">
        <v>35591.4</v>
      </c>
      <c r="H139" s="348">
        <f>G139</f>
        <v>35591.4</v>
      </c>
      <c r="I139" s="348"/>
      <c r="J139" s="448">
        <f t="shared" si="4"/>
        <v>1.000011238796325</v>
      </c>
      <c r="K139" s="449">
        <f>G139/G177</f>
        <v>0.000862363285929406</v>
      </c>
    </row>
    <row r="140" spans="1:11" ht="24" customHeight="1">
      <c r="A140" s="308"/>
      <c r="B140" s="42" t="s">
        <v>35</v>
      </c>
      <c r="C140" s="118"/>
      <c r="D140" s="118"/>
      <c r="E140" s="118" t="s">
        <v>752</v>
      </c>
      <c r="F140" s="97">
        <v>16977</v>
      </c>
      <c r="G140" s="348">
        <v>16976.52</v>
      </c>
      <c r="H140" s="348">
        <f>G140</f>
        <v>16976.52</v>
      </c>
      <c r="I140" s="348"/>
      <c r="J140" s="448">
        <f t="shared" si="4"/>
        <v>0.999971726453437</v>
      </c>
      <c r="K140" s="449">
        <f>G140/G177</f>
        <v>0.00041133328755953066</v>
      </c>
    </row>
    <row r="141" spans="1:11" ht="16.5" customHeight="1">
      <c r="A141" s="438" t="s">
        <v>53</v>
      </c>
      <c r="B141" s="442" t="s">
        <v>209</v>
      </c>
      <c r="C141" s="441"/>
      <c r="D141" s="441" t="s">
        <v>658</v>
      </c>
      <c r="E141" s="441"/>
      <c r="F141" s="436">
        <f>F142+F143</f>
        <v>3345</v>
      </c>
      <c r="G141" s="437">
        <f>G142+G143</f>
        <v>3361.75</v>
      </c>
      <c r="H141" s="437">
        <f>H142+H143</f>
        <v>3361.75</v>
      </c>
      <c r="I141" s="437">
        <f>I142+I143</f>
        <v>0</v>
      </c>
      <c r="J141" s="455">
        <f t="shared" si="4"/>
        <v>1.0050074738415546</v>
      </c>
      <c r="K141" s="460">
        <f>G141/G177</f>
        <v>8.145365949283199E-05</v>
      </c>
    </row>
    <row r="142" spans="1:11" ht="16.5" customHeight="1">
      <c r="A142" s="308"/>
      <c r="B142" s="42" t="s">
        <v>12</v>
      </c>
      <c r="C142" s="118"/>
      <c r="D142" s="118"/>
      <c r="E142" s="118" t="s">
        <v>120</v>
      </c>
      <c r="F142" s="97">
        <v>345</v>
      </c>
      <c r="G142" s="348">
        <v>361.75</v>
      </c>
      <c r="H142" s="348">
        <f>G142</f>
        <v>361.75</v>
      </c>
      <c r="I142" s="348"/>
      <c r="J142" s="448">
        <f t="shared" si="4"/>
        <v>1.048550724637681</v>
      </c>
      <c r="K142" s="449">
        <f>G142/G177</f>
        <v>8.765036460632699E-06</v>
      </c>
    </row>
    <row r="143" spans="1:11" ht="15.75" customHeight="1">
      <c r="A143" s="308"/>
      <c r="B143" s="42" t="s">
        <v>36</v>
      </c>
      <c r="C143" s="118"/>
      <c r="D143" s="118"/>
      <c r="E143" s="118" t="s">
        <v>388</v>
      </c>
      <c r="F143" s="97">
        <v>3000</v>
      </c>
      <c r="G143" s="348">
        <v>3000</v>
      </c>
      <c r="H143" s="348">
        <f>G143</f>
        <v>3000</v>
      </c>
      <c r="I143" s="348"/>
      <c r="J143" s="448">
        <f t="shared" si="4"/>
        <v>1</v>
      </c>
      <c r="K143" s="449">
        <f>G143/G177</f>
        <v>7.26886230321993E-05</v>
      </c>
    </row>
    <row r="144" spans="1:11" ht="35.25" customHeight="1">
      <c r="A144" s="438" t="s">
        <v>382</v>
      </c>
      <c r="B144" s="442" t="s">
        <v>913</v>
      </c>
      <c r="C144" s="441"/>
      <c r="D144" s="441" t="s">
        <v>911</v>
      </c>
      <c r="E144" s="441"/>
      <c r="F144" s="436">
        <f>F145</f>
        <v>12015</v>
      </c>
      <c r="G144" s="437">
        <f>G145</f>
        <v>13315.03</v>
      </c>
      <c r="H144" s="437">
        <f>H145</f>
        <v>13315.03</v>
      </c>
      <c r="I144" s="437">
        <f>I145</f>
        <v>0</v>
      </c>
      <c r="J144" s="455">
        <f t="shared" si="4"/>
        <v>1.1082005826050771</v>
      </c>
      <c r="K144" s="460">
        <f>G144/G177</f>
        <v>0.0003226170654441415</v>
      </c>
    </row>
    <row r="145" spans="1:11" ht="15" customHeight="1">
      <c r="A145" s="410"/>
      <c r="B145" s="42" t="s">
        <v>43</v>
      </c>
      <c r="C145" s="447"/>
      <c r="D145" s="447"/>
      <c r="E145" s="447" t="s">
        <v>124</v>
      </c>
      <c r="F145" s="97">
        <v>12015</v>
      </c>
      <c r="G145" s="348">
        <v>13315.03</v>
      </c>
      <c r="H145" s="348">
        <f>G145</f>
        <v>13315.03</v>
      </c>
      <c r="I145" s="348"/>
      <c r="J145" s="448">
        <f t="shared" si="4"/>
        <v>1.1082005826050771</v>
      </c>
      <c r="K145" s="449">
        <f>G145/G177</f>
        <v>0.0003226170654441415</v>
      </c>
    </row>
    <row r="146" spans="1:11" ht="20.25" customHeight="1">
      <c r="A146" s="438" t="s">
        <v>76</v>
      </c>
      <c r="B146" s="477" t="s">
        <v>630</v>
      </c>
      <c r="C146" s="438"/>
      <c r="D146" s="477">
        <v>85295</v>
      </c>
      <c r="E146" s="438"/>
      <c r="F146" s="478">
        <f>SUM(F147:F148)</f>
        <v>90900</v>
      </c>
      <c r="G146" s="482">
        <f>SUM(G147:G148)</f>
        <v>90900</v>
      </c>
      <c r="H146" s="482">
        <f>SUM(H147:H148)</f>
        <v>90900</v>
      </c>
      <c r="I146" s="482">
        <f>SUM(I147:I148)</f>
        <v>0</v>
      </c>
      <c r="J146" s="455">
        <f t="shared" si="4"/>
        <v>1</v>
      </c>
      <c r="K146" s="460">
        <f>G146/G177</f>
        <v>0.0022024652778756385</v>
      </c>
    </row>
    <row r="147" spans="1:11" ht="23.25" customHeight="1">
      <c r="A147" s="410"/>
      <c r="B147" s="42" t="s">
        <v>33</v>
      </c>
      <c r="C147" s="447"/>
      <c r="D147" s="447"/>
      <c r="E147" s="447" t="s">
        <v>740</v>
      </c>
      <c r="F147" s="97">
        <v>30000</v>
      </c>
      <c r="G147" s="348">
        <v>30000</v>
      </c>
      <c r="H147" s="348">
        <f>G147</f>
        <v>30000</v>
      </c>
      <c r="I147" s="348"/>
      <c r="J147" s="448">
        <f t="shared" si="4"/>
        <v>1</v>
      </c>
      <c r="K147" s="449">
        <f>G147/G177</f>
        <v>0.000726886230321993</v>
      </c>
    </row>
    <row r="148" spans="1:11" ht="45" customHeight="1">
      <c r="A148" s="410"/>
      <c r="B148" s="42" t="s">
        <v>30</v>
      </c>
      <c r="C148" s="447"/>
      <c r="D148" s="447"/>
      <c r="E148" s="447" t="s">
        <v>29</v>
      </c>
      <c r="F148" s="97">
        <v>60900</v>
      </c>
      <c r="G148" s="348">
        <v>60900</v>
      </c>
      <c r="H148" s="348">
        <f>G148</f>
        <v>60900</v>
      </c>
      <c r="I148" s="348"/>
      <c r="J148" s="448">
        <f t="shared" si="4"/>
        <v>1</v>
      </c>
      <c r="K148" s="449">
        <f>G148/G177</f>
        <v>0.0014755790475536456</v>
      </c>
    </row>
    <row r="149" spans="1:12" ht="29.25" customHeight="1">
      <c r="A149" s="405" t="s">
        <v>38</v>
      </c>
      <c r="B149" s="73" t="s">
        <v>659</v>
      </c>
      <c r="C149" s="76" t="s">
        <v>800</v>
      </c>
      <c r="D149" s="76"/>
      <c r="E149" s="77"/>
      <c r="F149" s="237">
        <f>F150+F152+F160</f>
        <v>1869093</v>
      </c>
      <c r="G149" s="344">
        <f>G150+G152+G160</f>
        <v>1876279.5</v>
      </c>
      <c r="H149" s="344">
        <f>H150+H152+H160</f>
        <v>1851279.5</v>
      </c>
      <c r="I149" s="344">
        <f>I150+I152+I160</f>
        <v>25000</v>
      </c>
      <c r="J149" s="259">
        <f t="shared" si="4"/>
        <v>1.0038449130139593</v>
      </c>
      <c r="K149" s="406">
        <f>G149/G177</f>
        <v>0.04546139109284779</v>
      </c>
      <c r="L149" s="59"/>
    </row>
    <row r="150" spans="1:11" s="56" customFormat="1" ht="21" customHeight="1">
      <c r="A150" s="438" t="s">
        <v>10</v>
      </c>
      <c r="B150" s="442" t="s">
        <v>54</v>
      </c>
      <c r="C150" s="441"/>
      <c r="D150" s="441" t="s">
        <v>811</v>
      </c>
      <c r="E150" s="441"/>
      <c r="F150" s="436">
        <f>F151</f>
        <v>50919</v>
      </c>
      <c r="G150" s="437">
        <f>G151</f>
        <v>50938.17</v>
      </c>
      <c r="H150" s="437">
        <f>H151</f>
        <v>50938.17</v>
      </c>
      <c r="I150" s="437">
        <f>I151</f>
        <v>0</v>
      </c>
      <c r="J150" s="455">
        <f t="shared" si="4"/>
        <v>1.0003764802922288</v>
      </c>
      <c r="K150" s="460">
        <f>G150/G177</f>
        <v>0.0012342084790266943</v>
      </c>
    </row>
    <row r="151" spans="1:11" s="56" customFormat="1" ht="21" customHeight="1">
      <c r="A151" s="308"/>
      <c r="B151" s="42" t="s">
        <v>43</v>
      </c>
      <c r="C151" s="118"/>
      <c r="D151" s="118"/>
      <c r="E151" s="118" t="s">
        <v>124</v>
      </c>
      <c r="F151" s="462">
        <v>50919</v>
      </c>
      <c r="G151" s="463">
        <v>50938.17</v>
      </c>
      <c r="H151" s="463">
        <f>G151</f>
        <v>50938.17</v>
      </c>
      <c r="I151" s="463"/>
      <c r="J151" s="448">
        <f t="shared" si="4"/>
        <v>1.0003764802922288</v>
      </c>
      <c r="K151" s="449">
        <f>G151/G177</f>
        <v>0.0012342084790266943</v>
      </c>
    </row>
    <row r="152" spans="1:11" s="11" customFormat="1" ht="21" customHeight="1">
      <c r="A152" s="438" t="s">
        <v>13</v>
      </c>
      <c r="B152" s="464" t="s">
        <v>837</v>
      </c>
      <c r="C152" s="441"/>
      <c r="D152" s="441" t="s">
        <v>836</v>
      </c>
      <c r="E152" s="441"/>
      <c r="F152" s="436">
        <f>SUM(F153:F159)</f>
        <v>475740</v>
      </c>
      <c r="G152" s="437">
        <f>SUM(G153:G159)</f>
        <v>469257.94</v>
      </c>
      <c r="H152" s="437">
        <f>SUM(H153:H159)</f>
        <v>444257.94</v>
      </c>
      <c r="I152" s="437">
        <f>SUM(I153:I159)</f>
        <v>25000</v>
      </c>
      <c r="J152" s="455">
        <f t="shared" si="4"/>
        <v>0.9863747845461807</v>
      </c>
      <c r="K152" s="460">
        <f>G152/G177</f>
        <v>0.01136990450184213</v>
      </c>
    </row>
    <row r="153" spans="1:11" s="11" customFormat="1" ht="24" customHeight="1">
      <c r="A153" s="409"/>
      <c r="B153" s="42" t="s">
        <v>160</v>
      </c>
      <c r="C153" s="447"/>
      <c r="D153" s="447"/>
      <c r="E153" s="447" t="s">
        <v>122</v>
      </c>
      <c r="F153" s="254">
        <v>16984</v>
      </c>
      <c r="G153" s="354">
        <v>16983.74</v>
      </c>
      <c r="H153" s="354">
        <f aca="true" t="shared" si="6" ref="H153:H158">G153</f>
        <v>16983.74</v>
      </c>
      <c r="I153" s="354"/>
      <c r="J153" s="448">
        <f t="shared" si="4"/>
        <v>0.9999846914743289</v>
      </c>
      <c r="K153" s="449">
        <f>G153/G177</f>
        <v>0.00041150822484562816</v>
      </c>
    </row>
    <row r="154" spans="1:11" s="11" customFormat="1" ht="15.75" customHeight="1">
      <c r="A154" s="409"/>
      <c r="B154" s="42" t="s">
        <v>12</v>
      </c>
      <c r="C154" s="447"/>
      <c r="D154" s="447"/>
      <c r="E154" s="447" t="s">
        <v>120</v>
      </c>
      <c r="F154" s="254">
        <v>80</v>
      </c>
      <c r="G154" s="354">
        <v>196.45</v>
      </c>
      <c r="H154" s="354">
        <f t="shared" si="6"/>
        <v>196.45</v>
      </c>
      <c r="I154" s="354"/>
      <c r="J154" s="448">
        <f t="shared" si="4"/>
        <v>2.455625</v>
      </c>
      <c r="K154" s="449">
        <f>G154/G177</f>
        <v>4.759893331558517E-06</v>
      </c>
    </row>
    <row r="155" spans="1:11" ht="15" customHeight="1">
      <c r="A155" s="308"/>
      <c r="B155" s="42" t="s">
        <v>43</v>
      </c>
      <c r="C155" s="118"/>
      <c r="D155" s="118"/>
      <c r="E155" s="118" t="s">
        <v>124</v>
      </c>
      <c r="F155" s="97">
        <v>497</v>
      </c>
      <c r="G155" s="348">
        <v>496.81</v>
      </c>
      <c r="H155" s="354">
        <f t="shared" si="6"/>
        <v>496.81</v>
      </c>
      <c r="I155" s="348"/>
      <c r="J155" s="448">
        <f t="shared" si="4"/>
        <v>0.9996177062374245</v>
      </c>
      <c r="K155" s="449">
        <f>G155/G177</f>
        <v>1.203747826954231E-05</v>
      </c>
    </row>
    <row r="156" spans="1:11" ht="21.75" customHeight="1">
      <c r="A156" s="308"/>
      <c r="B156" s="42" t="s">
        <v>77</v>
      </c>
      <c r="C156" s="118"/>
      <c r="D156" s="118"/>
      <c r="E156" s="118" t="s">
        <v>78</v>
      </c>
      <c r="F156" s="97">
        <v>100779</v>
      </c>
      <c r="G156" s="348">
        <v>95172.74</v>
      </c>
      <c r="H156" s="354">
        <f t="shared" si="6"/>
        <v>95172.74</v>
      </c>
      <c r="I156" s="348"/>
      <c r="J156" s="448">
        <f t="shared" si="4"/>
        <v>0.944370751843142</v>
      </c>
      <c r="K156" s="449">
        <f>G156/G177</f>
        <v>0.002305991806933838</v>
      </c>
    </row>
    <row r="157" spans="1:11" ht="21.75" customHeight="1">
      <c r="A157" s="308"/>
      <c r="B157" s="42" t="s">
        <v>77</v>
      </c>
      <c r="C157" s="118"/>
      <c r="D157" s="118"/>
      <c r="E157" s="118" t="s">
        <v>919</v>
      </c>
      <c r="F157" s="97">
        <v>8800</v>
      </c>
      <c r="G157" s="348">
        <v>7808.2</v>
      </c>
      <c r="H157" s="354">
        <f t="shared" si="6"/>
        <v>7808.2</v>
      </c>
      <c r="I157" s="348"/>
      <c r="J157" s="448">
        <f t="shared" si="4"/>
        <v>0.8872954545454546</v>
      </c>
      <c r="K157" s="449">
        <f>G157/G177</f>
        <v>0.00018918910212000617</v>
      </c>
    </row>
    <row r="158" spans="1:11" ht="57.75" customHeight="1">
      <c r="A158" s="308"/>
      <c r="B158" s="42" t="s">
        <v>920</v>
      </c>
      <c r="C158" s="118"/>
      <c r="D158" s="118"/>
      <c r="E158" s="118" t="s">
        <v>918</v>
      </c>
      <c r="F158" s="97">
        <v>323600</v>
      </c>
      <c r="G158" s="348">
        <v>323600</v>
      </c>
      <c r="H158" s="354">
        <f t="shared" si="6"/>
        <v>323600</v>
      </c>
      <c r="I158" s="348"/>
      <c r="J158" s="448">
        <f t="shared" si="4"/>
        <v>1</v>
      </c>
      <c r="K158" s="449">
        <f>G158/G177</f>
        <v>0.00784067947107323</v>
      </c>
    </row>
    <row r="159" spans="1:11" s="11" customFormat="1" ht="36" customHeight="1">
      <c r="A159" s="212"/>
      <c r="B159" s="44" t="s">
        <v>61</v>
      </c>
      <c r="C159" s="465"/>
      <c r="D159" s="465"/>
      <c r="E159" s="465" t="s">
        <v>31</v>
      </c>
      <c r="F159" s="97">
        <v>25000</v>
      </c>
      <c r="G159" s="348">
        <v>25000</v>
      </c>
      <c r="H159" s="354"/>
      <c r="I159" s="348">
        <f>G159</f>
        <v>25000</v>
      </c>
      <c r="J159" s="448">
        <f t="shared" si="4"/>
        <v>1</v>
      </c>
      <c r="K159" s="449">
        <f>G159/G177</f>
        <v>0.0006057385252683274</v>
      </c>
    </row>
    <row r="160" spans="1:11" s="11" customFormat="1" ht="20.25" customHeight="1">
      <c r="A160" s="438" t="s">
        <v>50</v>
      </c>
      <c r="B160" s="477" t="s">
        <v>630</v>
      </c>
      <c r="C160" s="438"/>
      <c r="D160" s="477">
        <v>85395</v>
      </c>
      <c r="E160" s="438"/>
      <c r="F160" s="478">
        <f>SUM(F161:F163)</f>
        <v>1342434</v>
      </c>
      <c r="G160" s="482">
        <f>SUM(G161:G163)</f>
        <v>1356083.39</v>
      </c>
      <c r="H160" s="482">
        <f>SUM(H161:H163)</f>
        <v>1356083.39</v>
      </c>
      <c r="I160" s="482">
        <f>SUM(I161:I163)</f>
        <v>0</v>
      </c>
      <c r="J160" s="468">
        <f t="shared" si="4"/>
        <v>1.0101676432509903</v>
      </c>
      <c r="K160" s="469">
        <f>G160/G177</f>
        <v>0.032857278111978964</v>
      </c>
    </row>
    <row r="161" spans="1:11" s="11" customFormat="1" ht="15.75" customHeight="1">
      <c r="A161" s="516"/>
      <c r="B161" s="42" t="s">
        <v>12</v>
      </c>
      <c r="C161" s="447"/>
      <c r="D161" s="447"/>
      <c r="E161" s="447" t="s">
        <v>120</v>
      </c>
      <c r="F161" s="514">
        <v>600</v>
      </c>
      <c r="G161" s="515">
        <v>590.88</v>
      </c>
      <c r="H161" s="515">
        <f>G161</f>
        <v>590.88</v>
      </c>
      <c r="I161" s="515"/>
      <c r="J161" s="448">
        <f t="shared" si="4"/>
        <v>0.9848</v>
      </c>
      <c r="K161" s="449">
        <f>G161/G177</f>
        <v>1.4316751192421973E-05</v>
      </c>
    </row>
    <row r="162" spans="1:11" s="11" customFormat="1" ht="23.25" customHeight="1">
      <c r="A162" s="212"/>
      <c r="B162" s="42" t="s">
        <v>77</v>
      </c>
      <c r="C162" s="48"/>
      <c r="D162" s="48"/>
      <c r="E162" s="48">
        <v>2008</v>
      </c>
      <c r="F162" s="97">
        <v>1180359</v>
      </c>
      <c r="G162" s="348">
        <v>1192448.8</v>
      </c>
      <c r="H162" s="354">
        <f>G162</f>
        <v>1192448.8</v>
      </c>
      <c r="I162" s="348"/>
      <c r="J162" s="448">
        <f t="shared" si="4"/>
        <v>1.0102424770768894</v>
      </c>
      <c r="K162" s="449">
        <f>G162/G177</f>
        <v>0.028892487102799472</v>
      </c>
    </row>
    <row r="163" spans="1:11" s="11" customFormat="1" ht="23.25" customHeight="1">
      <c r="A163" s="212"/>
      <c r="B163" s="42" t="s">
        <v>77</v>
      </c>
      <c r="C163" s="48"/>
      <c r="D163" s="48"/>
      <c r="E163" s="48">
        <v>2009</v>
      </c>
      <c r="F163" s="97">
        <v>161475</v>
      </c>
      <c r="G163" s="348">
        <v>163043.71</v>
      </c>
      <c r="H163" s="354">
        <f>G163</f>
        <v>163043.71</v>
      </c>
      <c r="I163" s="348"/>
      <c r="J163" s="448">
        <f t="shared" si="4"/>
        <v>1.0097148784641585</v>
      </c>
      <c r="K163" s="449">
        <f>G163/G177</f>
        <v>0.003950474257987073</v>
      </c>
    </row>
    <row r="164" spans="1:11" s="11" customFormat="1" ht="25.5" customHeight="1">
      <c r="A164" s="405" t="s">
        <v>39</v>
      </c>
      <c r="B164" s="73" t="s">
        <v>55</v>
      </c>
      <c r="C164" s="76" t="s">
        <v>839</v>
      </c>
      <c r="D164" s="78"/>
      <c r="E164" s="79"/>
      <c r="F164" s="237">
        <f>F165+F170+F172+F174</f>
        <v>210092</v>
      </c>
      <c r="G164" s="344">
        <f>G165+G170+G172+G174</f>
        <v>212693.82</v>
      </c>
      <c r="H164" s="344">
        <f>H165+H170+H172+H174</f>
        <v>212693.82</v>
      </c>
      <c r="I164" s="344">
        <f>I165+I170+I172+I174</f>
        <v>0</v>
      </c>
      <c r="J164" s="259">
        <f t="shared" si="4"/>
        <v>1.012384193591379</v>
      </c>
      <c r="K164" s="406">
        <f>G164/G177</f>
        <v>0.0051534736344194835</v>
      </c>
    </row>
    <row r="165" spans="1:11" s="11" customFormat="1" ht="24" customHeight="1">
      <c r="A165" s="438" t="s">
        <v>10</v>
      </c>
      <c r="B165" s="442" t="s">
        <v>842</v>
      </c>
      <c r="C165" s="441"/>
      <c r="D165" s="441" t="s">
        <v>841</v>
      </c>
      <c r="E165" s="441"/>
      <c r="F165" s="436">
        <f>SUM(F166:F169)</f>
        <v>70533</v>
      </c>
      <c r="G165" s="437">
        <f>SUM(G166:G169)</f>
        <v>72524.26000000001</v>
      </c>
      <c r="H165" s="437">
        <f>SUM(H166:H169)</f>
        <v>72524.26000000001</v>
      </c>
      <c r="I165" s="437">
        <f>SUM(I166:I169)</f>
        <v>0</v>
      </c>
      <c r="J165" s="455">
        <f aca="true" t="shared" si="7" ref="J165:J177">G165/F165</f>
        <v>1.0282316078998484</v>
      </c>
      <c r="K165" s="460">
        <f>G165/G177</f>
        <v>0.0017572295319430702</v>
      </c>
    </row>
    <row r="166" spans="1:11" ht="25.5" customHeight="1">
      <c r="A166" s="308"/>
      <c r="B166" s="42" t="s">
        <v>921</v>
      </c>
      <c r="C166" s="118"/>
      <c r="D166" s="118"/>
      <c r="E166" s="118" t="s">
        <v>916</v>
      </c>
      <c r="F166" s="97">
        <v>39100</v>
      </c>
      <c r="G166" s="348">
        <v>40025.6</v>
      </c>
      <c r="H166" s="348">
        <f>G166</f>
        <v>40025.6</v>
      </c>
      <c r="I166" s="348"/>
      <c r="J166" s="448">
        <f t="shared" si="7"/>
        <v>1.0236726342710998</v>
      </c>
      <c r="K166" s="449">
        <f>G166/G177</f>
        <v>0.0009698019166791986</v>
      </c>
    </row>
    <row r="167" spans="1:11" ht="21.75" customHeight="1">
      <c r="A167" s="308"/>
      <c r="B167" s="42" t="s">
        <v>160</v>
      </c>
      <c r="C167" s="118"/>
      <c r="D167" s="118"/>
      <c r="E167" s="447" t="s">
        <v>122</v>
      </c>
      <c r="F167" s="254">
        <v>29129</v>
      </c>
      <c r="G167" s="354">
        <v>29129</v>
      </c>
      <c r="H167" s="348">
        <f>G167</f>
        <v>29129</v>
      </c>
      <c r="I167" s="354"/>
      <c r="J167" s="448">
        <f t="shared" si="7"/>
        <v>1</v>
      </c>
      <c r="K167" s="449">
        <f>G167/G177</f>
        <v>0.0007057823001016443</v>
      </c>
    </row>
    <row r="168" spans="1:11" ht="17.25" customHeight="1">
      <c r="A168" s="308"/>
      <c r="B168" s="42" t="s">
        <v>12</v>
      </c>
      <c r="C168" s="118"/>
      <c r="D168" s="118"/>
      <c r="E168" s="118" t="s">
        <v>120</v>
      </c>
      <c r="F168" s="254">
        <v>430</v>
      </c>
      <c r="G168" s="354">
        <v>496.16</v>
      </c>
      <c r="H168" s="348">
        <f>G168</f>
        <v>496.16</v>
      </c>
      <c r="I168" s="354"/>
      <c r="J168" s="448">
        <f t="shared" si="7"/>
        <v>1.1538604651162792</v>
      </c>
      <c r="K168" s="449">
        <f>G168/G177</f>
        <v>1.2021729067885333E-05</v>
      </c>
    </row>
    <row r="169" spans="1:11" ht="16.5" customHeight="1">
      <c r="A169" s="308"/>
      <c r="B169" s="42" t="s">
        <v>43</v>
      </c>
      <c r="C169" s="118"/>
      <c r="D169" s="118"/>
      <c r="E169" s="118" t="s">
        <v>124</v>
      </c>
      <c r="F169" s="254">
        <v>1874</v>
      </c>
      <c r="G169" s="354">
        <v>2873.5</v>
      </c>
      <c r="H169" s="348">
        <f>G169</f>
        <v>2873.5</v>
      </c>
      <c r="I169" s="354"/>
      <c r="J169" s="448">
        <f t="shared" si="7"/>
        <v>1.533351120597652</v>
      </c>
      <c r="K169" s="449">
        <f>G169/G177</f>
        <v>6.962358609434155E-05</v>
      </c>
    </row>
    <row r="170" spans="1:11" ht="25.5" customHeight="1">
      <c r="A170" s="438" t="s">
        <v>13</v>
      </c>
      <c r="B170" s="442" t="s">
        <v>143</v>
      </c>
      <c r="C170" s="441"/>
      <c r="D170" s="441" t="s">
        <v>843</v>
      </c>
      <c r="E170" s="441"/>
      <c r="F170" s="436">
        <f>F171</f>
        <v>30</v>
      </c>
      <c r="G170" s="437">
        <f>G171</f>
        <v>19.38</v>
      </c>
      <c r="H170" s="437">
        <f>H171</f>
        <v>19.38</v>
      </c>
      <c r="I170" s="437">
        <f>I171</f>
        <v>0</v>
      </c>
      <c r="J170" s="455">
        <f t="shared" si="7"/>
        <v>0.646</v>
      </c>
      <c r="K170" s="460">
        <f>G170/G177</f>
        <v>4.695685047880074E-07</v>
      </c>
    </row>
    <row r="171" spans="1:11" ht="18" customHeight="1">
      <c r="A171" s="308"/>
      <c r="B171" s="74" t="s">
        <v>12</v>
      </c>
      <c r="C171" s="457"/>
      <c r="D171" s="457"/>
      <c r="E171" s="457" t="s">
        <v>120</v>
      </c>
      <c r="F171" s="256">
        <v>30</v>
      </c>
      <c r="G171" s="358">
        <v>19.38</v>
      </c>
      <c r="H171" s="358">
        <f>G171</f>
        <v>19.38</v>
      </c>
      <c r="I171" s="358"/>
      <c r="J171" s="458">
        <f t="shared" si="7"/>
        <v>0.646</v>
      </c>
      <c r="K171" s="459">
        <f>G171/G177</f>
        <v>4.695685047880074E-07</v>
      </c>
    </row>
    <row r="172" spans="1:11" ht="21" customHeight="1">
      <c r="A172" s="438" t="s">
        <v>50</v>
      </c>
      <c r="B172" s="442" t="s">
        <v>846</v>
      </c>
      <c r="C172" s="441"/>
      <c r="D172" s="441" t="s">
        <v>845</v>
      </c>
      <c r="E172" s="441"/>
      <c r="F172" s="436">
        <f>SUM(F173:F173)</f>
        <v>119953</v>
      </c>
      <c r="G172" s="437">
        <f>SUM(G173:G173)</f>
        <v>120573.15</v>
      </c>
      <c r="H172" s="437">
        <f>SUM(H173:H173)</f>
        <v>120573.15</v>
      </c>
      <c r="I172" s="437">
        <f>SUM(I173:I173)</f>
        <v>0</v>
      </c>
      <c r="J172" s="455">
        <f t="shared" si="7"/>
        <v>1.0051699415604445</v>
      </c>
      <c r="K172" s="460">
        <f>G172/G177</f>
        <v>0.002921432082718273</v>
      </c>
    </row>
    <row r="173" spans="1:11" ht="24.75" customHeight="1">
      <c r="A173" s="308"/>
      <c r="B173" s="42" t="s">
        <v>17</v>
      </c>
      <c r="C173" s="118"/>
      <c r="D173" s="118"/>
      <c r="E173" s="118" t="s">
        <v>122</v>
      </c>
      <c r="F173" s="254">
        <v>119953</v>
      </c>
      <c r="G173" s="354">
        <v>120573.15</v>
      </c>
      <c r="H173" s="354">
        <f>G173</f>
        <v>120573.15</v>
      </c>
      <c r="I173" s="354"/>
      <c r="J173" s="448">
        <f t="shared" si="7"/>
        <v>1.0051699415604445</v>
      </c>
      <c r="K173" s="449">
        <f>G173/G177</f>
        <v>0.002921432082718273</v>
      </c>
    </row>
    <row r="174" spans="1:11" ht="18" customHeight="1">
      <c r="A174" s="438" t="s">
        <v>53</v>
      </c>
      <c r="B174" s="477" t="s">
        <v>630</v>
      </c>
      <c r="C174" s="438"/>
      <c r="D174" s="477">
        <v>85495</v>
      </c>
      <c r="E174" s="438"/>
      <c r="F174" s="478">
        <f>SUM(F175:F176)</f>
        <v>19576</v>
      </c>
      <c r="G174" s="482">
        <f>SUM(G175:G176)</f>
        <v>19577.03</v>
      </c>
      <c r="H174" s="482">
        <f>SUM(H175:H176)</f>
        <v>19577.03</v>
      </c>
      <c r="I174" s="482">
        <f>SUM(I175:I176)</f>
        <v>0</v>
      </c>
      <c r="J174" s="479">
        <f t="shared" si="7"/>
        <v>1.0000526154474867</v>
      </c>
      <c r="K174" s="480">
        <f>G174/G177</f>
        <v>0.0004743424512533521</v>
      </c>
    </row>
    <row r="175" spans="1:11" ht="15.75" customHeight="1">
      <c r="A175" s="516"/>
      <c r="B175" s="42" t="s">
        <v>12</v>
      </c>
      <c r="C175" s="513"/>
      <c r="D175" s="513"/>
      <c r="E175" s="465" t="s">
        <v>120</v>
      </c>
      <c r="F175" s="514">
        <v>51</v>
      </c>
      <c r="G175" s="515">
        <v>51.76</v>
      </c>
      <c r="H175" s="515">
        <f>G175</f>
        <v>51.76</v>
      </c>
      <c r="I175" s="515"/>
      <c r="J175" s="458">
        <f t="shared" si="7"/>
        <v>1.0149019607843137</v>
      </c>
      <c r="K175" s="459">
        <f>G175/G177</f>
        <v>1.2541210427155451E-06</v>
      </c>
    </row>
    <row r="176" spans="1:11" ht="25.5" customHeight="1" thickBot="1">
      <c r="A176" s="410"/>
      <c r="B176" s="42" t="s">
        <v>72</v>
      </c>
      <c r="C176" s="465"/>
      <c r="D176" s="465"/>
      <c r="E176" s="465" t="s">
        <v>59</v>
      </c>
      <c r="F176" s="257">
        <v>19525</v>
      </c>
      <c r="G176" s="364">
        <v>19525.27</v>
      </c>
      <c r="H176" s="515">
        <f>G176</f>
        <v>19525.27</v>
      </c>
      <c r="I176" s="364"/>
      <c r="J176" s="458">
        <f t="shared" si="7"/>
        <v>1.0000138284250961</v>
      </c>
      <c r="K176" s="459">
        <f>G176/G177</f>
        <v>0.00047308833021063665</v>
      </c>
    </row>
    <row r="177" spans="1:12" ht="18.75" customHeight="1">
      <c r="A177" s="522"/>
      <c r="B177" s="523" t="s">
        <v>92</v>
      </c>
      <c r="C177" s="524"/>
      <c r="D177" s="524"/>
      <c r="E177" s="524"/>
      <c r="F177" s="525">
        <f>F9+F14+F17+F25+F33+F41+F56+F59+F71+F78+F89+F112+F125+F149+F164</f>
        <v>41381590.71</v>
      </c>
      <c r="G177" s="526">
        <f>G9+G14+G17+G25+G33+G41+G56+G59+G71+G78+G89+G112+G125+G149+G164</f>
        <v>41271933.279999994</v>
      </c>
      <c r="H177" s="526">
        <f>H9+H14+H17+H25+H33+H41+H56+H59+H71+H78+H89+H112+H125+H149+H164</f>
        <v>36425972.96</v>
      </c>
      <c r="I177" s="526">
        <f>I9+I14+I17+I25+I33+I41+I56+I59+I71+I78+I89+I112+I125+I149+I164</f>
        <v>4845960.32</v>
      </c>
      <c r="J177" s="527">
        <f t="shared" si="7"/>
        <v>0.9973500914750116</v>
      </c>
      <c r="K177" s="528">
        <f>G177/G177</f>
        <v>1</v>
      </c>
      <c r="L177" s="59"/>
    </row>
    <row r="178" spans="1:11" ht="18" customHeight="1">
      <c r="A178" s="438"/>
      <c r="B178" s="966" t="s">
        <v>93</v>
      </c>
      <c r="C178" s="966"/>
      <c r="D178" s="966"/>
      <c r="E178" s="966"/>
      <c r="F178" s="436">
        <f>F179+F180+F181+F182+F183+F184</f>
        <v>12396813</v>
      </c>
      <c r="G178" s="437">
        <f>G179+G180+G181+G182+G183+G184</f>
        <v>12501161.330000002</v>
      </c>
      <c r="H178" s="437">
        <f>H179+H180+H181+H182+H183+H184</f>
        <v>7899387.39</v>
      </c>
      <c r="I178" s="437">
        <f>I179+I180+I181+I182+I183+I184</f>
        <v>4601773.9399999995</v>
      </c>
      <c r="J178" s="455">
        <f aca="true" t="shared" si="8" ref="J178:J186">G178/F178</f>
        <v>1.0084173512982733</v>
      </c>
      <c r="K178" s="460">
        <f>G178/G177</f>
        <v>0.30289740112702573</v>
      </c>
    </row>
    <row r="179" spans="1:11" ht="15.75" customHeight="1">
      <c r="A179" s="308"/>
      <c r="B179" s="965" t="s">
        <v>130</v>
      </c>
      <c r="C179" s="965"/>
      <c r="D179" s="965"/>
      <c r="E179" s="965"/>
      <c r="F179" s="97">
        <f>F107+F129+F134+F143</f>
        <v>397310</v>
      </c>
      <c r="G179" s="348">
        <f>G107+G129+G134+G143</f>
        <v>397309.6</v>
      </c>
      <c r="H179" s="348">
        <f>H107+H129+H134+H143</f>
        <v>397309.6</v>
      </c>
      <c r="I179" s="348">
        <f>I107+I129+I134+I143</f>
        <v>0</v>
      </c>
      <c r="J179" s="470">
        <f t="shared" si="8"/>
        <v>0.9999989932294682</v>
      </c>
      <c r="K179" s="449">
        <f>G179/G177</f>
        <v>0.009626629247157962</v>
      </c>
    </row>
    <row r="180" spans="1:11" ht="14.25" customHeight="1">
      <c r="A180" s="308"/>
      <c r="B180" s="965" t="s">
        <v>458</v>
      </c>
      <c r="C180" s="965"/>
      <c r="D180" s="965"/>
      <c r="E180" s="965"/>
      <c r="F180" s="97">
        <f>F11+F32+F35+F37+F40+F43+F50+F62+F68+F70+F118+F120+F136+F147</f>
        <v>5785452</v>
      </c>
      <c r="G180" s="348">
        <f>G11+G32+G35+G37+G40+G43+G50+G62+G68+G70+G118+G120+G136+G147</f>
        <v>5784812.08</v>
      </c>
      <c r="H180" s="348">
        <f>H11+H32+H35+H37+H40+H43+H50+H62+H68+H70+H118+H120+H136+H147</f>
        <v>5266812.08</v>
      </c>
      <c r="I180" s="348">
        <f>I11+I32+I35+I37+I40+I43+I50+I62+I68+I70+I118+I120+I136+I147</f>
        <v>518000</v>
      </c>
      <c r="J180" s="470">
        <f t="shared" si="8"/>
        <v>0.9998893915289592</v>
      </c>
      <c r="K180" s="449">
        <f>G180/G177</f>
        <v>0.14016334153174423</v>
      </c>
    </row>
    <row r="181" spans="1:11" ht="14.25" customHeight="1">
      <c r="A181" s="308"/>
      <c r="B181" s="973" t="s">
        <v>28</v>
      </c>
      <c r="C181" s="974"/>
      <c r="D181" s="974"/>
      <c r="E181" s="975"/>
      <c r="F181" s="97">
        <f>F148</f>
        <v>60900</v>
      </c>
      <c r="G181" s="348">
        <f>G148</f>
        <v>60900</v>
      </c>
      <c r="H181" s="348">
        <f>H148</f>
        <v>60900</v>
      </c>
      <c r="I181" s="348">
        <f>I148</f>
        <v>0</v>
      </c>
      <c r="J181" s="470">
        <f t="shared" si="8"/>
        <v>1</v>
      </c>
      <c r="K181" s="449">
        <f>G181/G177</f>
        <v>0.0014755790475536456</v>
      </c>
    </row>
    <row r="182" spans="1:11" ht="15.75" customHeight="1">
      <c r="A182" s="308"/>
      <c r="B182" s="969" t="s">
        <v>459</v>
      </c>
      <c r="C182" s="969"/>
      <c r="D182" s="969"/>
      <c r="E182" s="969"/>
      <c r="F182" s="97">
        <f>F24+F53+F63+F65+F67+F109+F110+F124++F130+F139+F140</f>
        <v>2225095</v>
      </c>
      <c r="G182" s="348">
        <f>G24+G53+G63+G65+G67+G109+G110+G124++G130+G139+G140</f>
        <v>2223021.55</v>
      </c>
      <c r="H182" s="348">
        <f>H24+H53+H63+H65+H67+H109+H110+H124++H130+H139+H140</f>
        <v>709222.2600000001</v>
      </c>
      <c r="I182" s="348">
        <f>I24+I53+I63+I65+I67+I109+I110+I124++I130+I139+I140</f>
        <v>1513799.29</v>
      </c>
      <c r="J182" s="470">
        <f t="shared" si="8"/>
        <v>0.9990681521463127</v>
      </c>
      <c r="K182" s="449">
        <f>G182/G177</f>
        <v>0.05386279181346845</v>
      </c>
    </row>
    <row r="183" spans="1:11" ht="17.25" customHeight="1">
      <c r="A183" s="308"/>
      <c r="B183" s="969" t="s">
        <v>715</v>
      </c>
      <c r="C183" s="969"/>
      <c r="D183" s="969"/>
      <c r="E183" s="969"/>
      <c r="F183" s="97">
        <f>F23+F64+F66+F159</f>
        <v>101200</v>
      </c>
      <c r="G183" s="348">
        <f>G23+G64+G66+G159</f>
        <v>101200</v>
      </c>
      <c r="H183" s="348">
        <f>H23+H64+H66+H159</f>
        <v>6670</v>
      </c>
      <c r="I183" s="348">
        <f>I23+I64+I66+I159</f>
        <v>94530</v>
      </c>
      <c r="J183" s="470">
        <f t="shared" si="8"/>
        <v>1</v>
      </c>
      <c r="K183" s="449">
        <f>G183/G177</f>
        <v>0.0024520295502861895</v>
      </c>
    </row>
    <row r="184" spans="1:11" ht="16.5" customHeight="1">
      <c r="A184" s="308"/>
      <c r="B184" s="968" t="s">
        <v>460</v>
      </c>
      <c r="C184" s="968"/>
      <c r="D184" s="968"/>
      <c r="E184" s="968"/>
      <c r="F184" s="97">
        <f>F22+F111+F116+F156+F157+F162+F163</f>
        <v>3826856</v>
      </c>
      <c r="G184" s="348">
        <f>G22+G111+G116+G156+G157+G162+G163</f>
        <v>3933918.1000000006</v>
      </c>
      <c r="H184" s="348">
        <f>H22+H111+H116+H156+H157+H162+H163</f>
        <v>1458473.45</v>
      </c>
      <c r="I184" s="348">
        <f>I22+I111+I116+I156+I157+I162+I163</f>
        <v>2475444.65</v>
      </c>
      <c r="J184" s="470">
        <f t="shared" si="8"/>
        <v>1.0279765164929124</v>
      </c>
      <c r="K184" s="449">
        <f>G184/G177</f>
        <v>0.09531702993681523</v>
      </c>
    </row>
    <row r="185" spans="1:11" ht="16.5" customHeight="1">
      <c r="A185" s="517"/>
      <c r="B185" s="970" t="s">
        <v>257</v>
      </c>
      <c r="C185" s="971"/>
      <c r="D185" s="971"/>
      <c r="E185" s="972"/>
      <c r="F185" s="518">
        <f>F80+F82+F84+F88</f>
        <v>22780159</v>
      </c>
      <c r="G185" s="519">
        <f>G80+G82+G84+G88</f>
        <v>22780159</v>
      </c>
      <c r="H185" s="519">
        <f>H80+H82+H84+H88</f>
        <v>22780159</v>
      </c>
      <c r="I185" s="519">
        <f>I80+I82+I84+I88</f>
        <v>0</v>
      </c>
      <c r="J185" s="455">
        <f t="shared" si="8"/>
        <v>1</v>
      </c>
      <c r="K185" s="460">
        <f>G185/G177</f>
        <v>0.5519527967215206</v>
      </c>
    </row>
    <row r="186" spans="1:11" ht="17.25" customHeight="1" thickBot="1">
      <c r="A186" s="471"/>
      <c r="B186" s="967" t="s">
        <v>258</v>
      </c>
      <c r="C186" s="967"/>
      <c r="D186" s="967"/>
      <c r="E186" s="967"/>
      <c r="F186" s="472">
        <f>F13+F16+F19+F20+F21+F27+F28+F29+F30+F31+F39+F45+F46+F47+F48+F52+F54+F55+F58+F61+F73+F74+F76+F77+F86+F91+F92+F93+F95+F96+F97+F98+F99+F101+F103+F104+F105+F106+F108+F114+F115+F122+F123+F127+F128+F132+F133+F138+F142+F145+F151+F153+F154+F155+F158+F161+F166+F167+F168+F169+F171+F173+F175+F176</f>
        <v>6204618.71</v>
      </c>
      <c r="G186" s="473">
        <f>G13+G16+G19+G20+G21+G27+G28+G29+G30+G31+G39+G45+G46+G47+G48+G52+G54+G55+G58+G61+G73+G74+G76+G77+G86+G91+G92+G93+G95+G96+G97+G98+G99+G101+G103+G104+G105+G106+G108+G114+G115+G122+G123+G127+G128+G132+G133+G138+G142+G145+G151+G153+G154+G155+G158+G161+G166+G167+G168+G169+G171+G173+G175+G176</f>
        <v>5990612.949999999</v>
      </c>
      <c r="H186" s="473">
        <f>H13+H16+H19+H20+H21+H27+H28+H29+H30+H31+H39+H45+H46+H47+H48+H52+H54+H55+H58+H61+H73+H74+H76+H77+H86+H91+H92+H93+H95+H96+H97+H98+H99+H101+H103+H104+H105+H106+H108+H114+H115+H122+H123+H127+H128+H132+H133+H138+H142+H145+H151+H153+H154+H155+H158+H161+H166+H167+H168+H169+H171+H173+H175+H176</f>
        <v>5746426.569999999</v>
      </c>
      <c r="I186" s="473">
        <f>I13+I16+I19+I20+I21+I27+I28+I29+I30+I31+I39+I45+I46+I47+I48+I52+I54+I55+I58+I61+I73+I74+I76+I77+I86+I91+I92+I93+I95+I96+I97+I98+I99+I101+I103+I104+I105+I106+I108+I114+I115+I122+I123+I127+I128+I132+I133+I138+I142+I145+I151+I153+I154+I155+I158+I161+I166+I167+I168+I169+I171+I173+I175+I176</f>
        <v>244186.38</v>
      </c>
      <c r="J186" s="520">
        <f t="shared" si="8"/>
        <v>0.9655086363880689</v>
      </c>
      <c r="K186" s="521">
        <f>G186/G177</f>
        <v>0.14514980215145376</v>
      </c>
    </row>
    <row r="187" ht="8.25" customHeight="1">
      <c r="K187" s="402"/>
    </row>
    <row r="188" spans="9:11" ht="12" customHeight="1">
      <c r="I188" s="964" t="s">
        <v>479</v>
      </c>
      <c r="J188" s="964"/>
      <c r="K188" s="402"/>
    </row>
    <row r="189" spans="9:11" ht="10.5" customHeight="1">
      <c r="I189" s="146"/>
      <c r="J189" s="146"/>
      <c r="K189" s="402"/>
    </row>
    <row r="190" spans="9:11" ht="10.5" customHeight="1">
      <c r="I190" s="964" t="s">
        <v>480</v>
      </c>
      <c r="J190" s="964"/>
      <c r="K190" s="402"/>
    </row>
    <row r="191" ht="9" customHeight="1" hidden="1">
      <c r="K191" s="402"/>
    </row>
    <row r="192" ht="14.25" customHeight="1">
      <c r="K192" s="402"/>
    </row>
    <row r="193" ht="15.75" customHeight="1">
      <c r="K193" s="402"/>
    </row>
    <row r="194" ht="12.75">
      <c r="K194" s="402"/>
    </row>
  </sheetData>
  <mergeCells count="18">
    <mergeCell ref="B181:E181"/>
    <mergeCell ref="K6:K7"/>
    <mergeCell ref="H6:I6"/>
    <mergeCell ref="A4:K4"/>
    <mergeCell ref="A6:A7"/>
    <mergeCell ref="F6:F7"/>
    <mergeCell ref="G6:G7"/>
    <mergeCell ref="J6:J7"/>
    <mergeCell ref="I188:J188"/>
    <mergeCell ref="I190:J190"/>
    <mergeCell ref="B180:E180"/>
    <mergeCell ref="B178:E178"/>
    <mergeCell ref="B179:E179"/>
    <mergeCell ref="B186:E186"/>
    <mergeCell ref="B184:E184"/>
    <mergeCell ref="B182:E182"/>
    <mergeCell ref="B183:E183"/>
    <mergeCell ref="B185:E185"/>
  </mergeCells>
  <printOptions/>
  <pageMargins left="0.5511811023622047" right="0" top="0" bottom="0" header="0.4330708661417323" footer="0.5118110236220472"/>
  <pageSetup horizontalDpi="600" verticalDpi="600" orientation="portrait" paperSize="9" scale="75" r:id="rId1"/>
  <headerFooter alignWithMargins="0">
    <oddFooter>&amp;CStrona &amp;P</oddFooter>
  </headerFooter>
  <rowBreaks count="3" manualBreakCount="3">
    <brk id="55" max="10" man="1"/>
    <brk id="101" max="10" man="1"/>
    <brk id="14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29.3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5.75" customHeight="1">
      <c r="D1" s="1"/>
      <c r="E1" s="1099" t="s">
        <v>787</v>
      </c>
      <c r="F1" s="1099"/>
      <c r="G1" s="1099"/>
      <c r="H1" s="1099"/>
      <c r="I1" s="1099"/>
      <c r="J1" s="1099"/>
      <c r="K1" s="1099"/>
      <c r="L1" s="1099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1129" t="s">
        <v>363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</row>
    <row r="4" spans="1:12" ht="13.5" customHeight="1">
      <c r="A4" s="1136" t="s">
        <v>922</v>
      </c>
      <c r="B4" s="1137"/>
      <c r="C4" s="1137"/>
      <c r="D4" s="1137" t="s">
        <v>923</v>
      </c>
      <c r="E4" s="1138" t="s">
        <v>955</v>
      </c>
      <c r="F4" s="1131" t="s">
        <v>362</v>
      </c>
      <c r="G4" s="1138" t="s">
        <v>956</v>
      </c>
      <c r="H4" s="1131" t="s">
        <v>358</v>
      </c>
      <c r="I4" s="1137" t="s">
        <v>796</v>
      </c>
      <c r="J4" s="1137"/>
      <c r="K4" s="1137"/>
      <c r="L4" s="1140"/>
    </row>
    <row r="5" spans="1:12" ht="12.75" customHeight="1">
      <c r="A5" s="276"/>
      <c r="B5" s="272"/>
      <c r="C5" s="272"/>
      <c r="D5" s="1134"/>
      <c r="E5" s="1139"/>
      <c r="F5" s="1132"/>
      <c r="G5" s="1139"/>
      <c r="H5" s="1132"/>
      <c r="I5" s="1139" t="s">
        <v>107</v>
      </c>
      <c r="J5" s="1134" t="s">
        <v>970</v>
      </c>
      <c r="K5" s="1134"/>
      <c r="L5" s="1135"/>
    </row>
    <row r="6" spans="1:12" ht="18">
      <c r="A6" s="276" t="s">
        <v>925</v>
      </c>
      <c r="B6" s="272" t="s">
        <v>926</v>
      </c>
      <c r="C6" s="272" t="s">
        <v>192</v>
      </c>
      <c r="D6" s="1134"/>
      <c r="E6" s="1139"/>
      <c r="F6" s="1133"/>
      <c r="G6" s="1139"/>
      <c r="H6" s="1133"/>
      <c r="I6" s="1139"/>
      <c r="J6" s="274" t="s">
        <v>797</v>
      </c>
      <c r="K6" s="275" t="s">
        <v>1028</v>
      </c>
      <c r="L6" s="277" t="s">
        <v>1059</v>
      </c>
    </row>
    <row r="7" spans="1:12" ht="11.25" customHeight="1">
      <c r="A7" s="143">
        <v>1</v>
      </c>
      <c r="B7" s="27">
        <v>2</v>
      </c>
      <c r="C7" s="27">
        <v>3</v>
      </c>
      <c r="D7" s="27">
        <v>4</v>
      </c>
      <c r="E7" s="105">
        <v>5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278">
        <v>11</v>
      </c>
    </row>
    <row r="8" spans="1:12" ht="28.5" customHeight="1">
      <c r="A8" s="215">
        <v>852</v>
      </c>
      <c r="B8" s="216">
        <v>85295</v>
      </c>
      <c r="C8" s="216">
        <v>2120</v>
      </c>
      <c r="D8" s="217" t="s">
        <v>630</v>
      </c>
      <c r="E8" s="241">
        <f>'Z 1. 1'!F148</f>
        <v>60900</v>
      </c>
      <c r="F8" s="340">
        <f>'Z 1. 1'!G148</f>
        <v>60900</v>
      </c>
      <c r="G8" s="241">
        <f aca="true" t="shared" si="0" ref="G8:L8">SUM(G9:G17)</f>
        <v>60900</v>
      </c>
      <c r="H8" s="340">
        <f t="shared" si="0"/>
        <v>0</v>
      </c>
      <c r="I8" s="340">
        <f t="shared" si="0"/>
        <v>0</v>
      </c>
      <c r="J8" s="340">
        <f t="shared" si="0"/>
        <v>0</v>
      </c>
      <c r="K8" s="340">
        <f t="shared" si="0"/>
        <v>0</v>
      </c>
      <c r="L8" s="598">
        <f t="shared" si="0"/>
        <v>0</v>
      </c>
    </row>
    <row r="9" spans="1:12" ht="19.5" customHeight="1">
      <c r="A9" s="212"/>
      <c r="B9" s="8"/>
      <c r="C9" s="92">
        <v>4010</v>
      </c>
      <c r="D9" s="48" t="s">
        <v>487</v>
      </c>
      <c r="E9" s="242"/>
      <c r="F9" s="242"/>
      <c r="G9" s="242">
        <v>600</v>
      </c>
      <c r="H9" s="341">
        <v>0</v>
      </c>
      <c r="I9" s="341">
        <f aca="true" t="shared" si="1" ref="I9:I16">H9</f>
        <v>0</v>
      </c>
      <c r="J9" s="341">
        <f>I9</f>
        <v>0</v>
      </c>
      <c r="K9" s="341"/>
      <c r="L9" s="844"/>
    </row>
    <row r="10" spans="1:12" ht="19.5" customHeight="1">
      <c r="A10" s="212"/>
      <c r="B10" s="8"/>
      <c r="C10" s="92">
        <v>4110</v>
      </c>
      <c r="D10" s="48" t="s">
        <v>862</v>
      </c>
      <c r="E10" s="242"/>
      <c r="F10" s="242"/>
      <c r="G10" s="242">
        <v>336</v>
      </c>
      <c r="H10" s="341"/>
      <c r="I10" s="341"/>
      <c r="J10" s="341"/>
      <c r="K10" s="341">
        <f>I10</f>
        <v>0</v>
      </c>
      <c r="L10" s="844"/>
    </row>
    <row r="11" spans="1:12" ht="19.5" customHeight="1">
      <c r="A11" s="212"/>
      <c r="B11" s="8"/>
      <c r="C11" s="92">
        <v>4120</v>
      </c>
      <c r="D11" s="48" t="s">
        <v>863</v>
      </c>
      <c r="E11" s="242"/>
      <c r="F11" s="242"/>
      <c r="G11" s="242">
        <v>57</v>
      </c>
      <c r="H11" s="341"/>
      <c r="I11" s="341"/>
      <c r="J11" s="341"/>
      <c r="K11" s="341">
        <f>I11</f>
        <v>0</v>
      </c>
      <c r="L11" s="844"/>
    </row>
    <row r="12" spans="1:12" ht="19.5" customHeight="1">
      <c r="A12" s="212"/>
      <c r="B12" s="8"/>
      <c r="C12" s="92">
        <v>4170</v>
      </c>
      <c r="D12" s="48" t="s">
        <v>96</v>
      </c>
      <c r="E12" s="242"/>
      <c r="F12" s="242"/>
      <c r="G12" s="242">
        <v>11660</v>
      </c>
      <c r="H12" s="341"/>
      <c r="I12" s="341"/>
      <c r="J12" s="341">
        <f>I12</f>
        <v>0</v>
      </c>
      <c r="K12" s="341"/>
      <c r="L12" s="844"/>
    </row>
    <row r="13" spans="1:12" ht="21.75" customHeight="1">
      <c r="A13" s="212"/>
      <c r="B13" s="8"/>
      <c r="C13" s="92">
        <v>4210</v>
      </c>
      <c r="D13" s="48" t="s">
        <v>494</v>
      </c>
      <c r="E13" s="242">
        <v>0</v>
      </c>
      <c r="F13" s="242"/>
      <c r="G13" s="242">
        <v>19841</v>
      </c>
      <c r="H13" s="341">
        <v>0</v>
      </c>
      <c r="I13" s="341">
        <f t="shared" si="1"/>
        <v>0</v>
      </c>
      <c r="J13" s="242"/>
      <c r="K13" s="341"/>
      <c r="L13" s="844"/>
    </row>
    <row r="14" spans="1:12" ht="20.25" customHeight="1">
      <c r="A14" s="212"/>
      <c r="B14" s="8"/>
      <c r="C14" s="92">
        <v>4260</v>
      </c>
      <c r="D14" s="48" t="s">
        <v>647</v>
      </c>
      <c r="E14" s="242">
        <v>0</v>
      </c>
      <c r="F14" s="242"/>
      <c r="G14" s="242">
        <v>7500</v>
      </c>
      <c r="H14" s="341">
        <v>0</v>
      </c>
      <c r="I14" s="341">
        <f t="shared" si="1"/>
        <v>0</v>
      </c>
      <c r="J14" s="242"/>
      <c r="K14" s="341"/>
      <c r="L14" s="844"/>
    </row>
    <row r="15" spans="1:12" ht="19.5" customHeight="1">
      <c r="A15" s="212"/>
      <c r="B15" s="8"/>
      <c r="C15" s="92">
        <v>4300</v>
      </c>
      <c r="D15" s="48" t="s">
        <v>649</v>
      </c>
      <c r="E15" s="242">
        <v>0</v>
      </c>
      <c r="F15" s="242"/>
      <c r="G15" s="242">
        <v>13086</v>
      </c>
      <c r="H15" s="341">
        <v>0</v>
      </c>
      <c r="I15" s="341">
        <f t="shared" si="1"/>
        <v>0</v>
      </c>
      <c r="J15" s="242"/>
      <c r="K15" s="341"/>
      <c r="L15" s="844"/>
    </row>
    <row r="16" spans="1:12" ht="21.75" customHeight="1">
      <c r="A16" s="212"/>
      <c r="B16" s="8"/>
      <c r="C16" s="92">
        <v>4370</v>
      </c>
      <c r="D16" s="42" t="s">
        <v>825</v>
      </c>
      <c r="E16" s="242">
        <v>0</v>
      </c>
      <c r="F16" s="242"/>
      <c r="G16" s="242">
        <v>1100</v>
      </c>
      <c r="H16" s="341">
        <v>0</v>
      </c>
      <c r="I16" s="341">
        <f t="shared" si="1"/>
        <v>0</v>
      </c>
      <c r="J16" s="242"/>
      <c r="K16" s="341"/>
      <c r="L16" s="844"/>
    </row>
    <row r="17" spans="1:12" ht="21.75" customHeight="1">
      <c r="A17" s="212"/>
      <c r="B17" s="8"/>
      <c r="C17" s="92">
        <v>4700</v>
      </c>
      <c r="D17" s="42" t="s">
        <v>383</v>
      </c>
      <c r="E17" s="242"/>
      <c r="F17" s="242"/>
      <c r="G17" s="242">
        <v>6720</v>
      </c>
      <c r="H17" s="341"/>
      <c r="I17" s="341"/>
      <c r="J17" s="242"/>
      <c r="K17" s="341"/>
      <c r="L17" s="844"/>
    </row>
    <row r="18" spans="1:12" ht="24.75" customHeight="1" thickBot="1">
      <c r="A18" s="1127" t="s">
        <v>99</v>
      </c>
      <c r="B18" s="1128"/>
      <c r="C18" s="1128"/>
      <c r="D18" s="1128"/>
      <c r="E18" s="911">
        <f aca="true" t="shared" si="2" ref="E18:L18">E8</f>
        <v>60900</v>
      </c>
      <c r="F18" s="912">
        <f t="shared" si="2"/>
        <v>60900</v>
      </c>
      <c r="G18" s="911">
        <f t="shared" si="2"/>
        <v>60900</v>
      </c>
      <c r="H18" s="912">
        <f t="shared" si="2"/>
        <v>0</v>
      </c>
      <c r="I18" s="912">
        <f t="shared" si="2"/>
        <v>0</v>
      </c>
      <c r="J18" s="912">
        <f t="shared" si="2"/>
        <v>0</v>
      </c>
      <c r="K18" s="912">
        <f t="shared" si="2"/>
        <v>0</v>
      </c>
      <c r="L18" s="912">
        <f t="shared" si="2"/>
        <v>0</v>
      </c>
    </row>
    <row r="19" ht="12.75">
      <c r="C19" s="24"/>
    </row>
    <row r="20" spans="3:11" ht="13.5" customHeight="1">
      <c r="C20" s="24"/>
      <c r="J20" s="964" t="s">
        <v>479</v>
      </c>
      <c r="K20" s="964"/>
    </row>
    <row r="21" spans="3:11" ht="12.75">
      <c r="C21" s="24"/>
      <c r="J21" s="146"/>
      <c r="K21" s="146"/>
    </row>
    <row r="22" spans="3:11" ht="12.75">
      <c r="C22" s="24"/>
      <c r="J22" s="964" t="s">
        <v>480</v>
      </c>
      <c r="K22" s="964"/>
    </row>
  </sheetData>
  <mergeCells count="14">
    <mergeCell ref="A18:D18"/>
    <mergeCell ref="A3:L3"/>
    <mergeCell ref="A4:C4"/>
    <mergeCell ref="D4:D6"/>
    <mergeCell ref="E4:E6"/>
    <mergeCell ref="G4:G6"/>
    <mergeCell ref="I4:L4"/>
    <mergeCell ref="I5:I6"/>
    <mergeCell ref="F4:F6"/>
    <mergeCell ref="J22:K22"/>
    <mergeCell ref="H4:H6"/>
    <mergeCell ref="J5:L5"/>
    <mergeCell ref="E1:L1"/>
    <mergeCell ref="J20:K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9"/>
  <sheetViews>
    <sheetView workbookViewId="0" topLeftCell="A1">
      <selection activeCell="D4" sqref="D4:D6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26.25390625" style="0" customWidth="1"/>
    <col min="5" max="5" width="10.75390625" style="0" customWidth="1"/>
    <col min="6" max="6" width="11.75390625" style="0" customWidth="1"/>
    <col min="7" max="7" width="12.75390625" style="0" customWidth="1"/>
    <col min="8" max="9" width="11.75390625" style="0" customWidth="1"/>
    <col min="10" max="10" width="11.00390625" style="0" customWidth="1"/>
    <col min="11" max="12" width="10.625" style="0" customWidth="1"/>
    <col min="13" max="13" width="12.125" style="0" customWidth="1"/>
    <col min="14" max="14" width="17.00390625" style="0" customWidth="1"/>
  </cols>
  <sheetData>
    <row r="1" spans="3:14" ht="13.5" customHeight="1">
      <c r="C1" s="1147" t="s">
        <v>788</v>
      </c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00"/>
    </row>
    <row r="2" spans="1:14" ht="14.25" customHeight="1">
      <c r="A2" s="1148" t="s">
        <v>963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62"/>
    </row>
    <row r="3" spans="1:14" ht="13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0.5" customHeight="1">
      <c r="A4" s="1149" t="s">
        <v>922</v>
      </c>
      <c r="B4" s="1150"/>
      <c r="C4" s="1150"/>
      <c r="D4" s="1121" t="s">
        <v>923</v>
      </c>
      <c r="E4" s="1119" t="s">
        <v>955</v>
      </c>
      <c r="F4" s="1119" t="s">
        <v>364</v>
      </c>
      <c r="G4" s="1119" t="s">
        <v>964</v>
      </c>
      <c r="H4" s="1119" t="s">
        <v>358</v>
      </c>
      <c r="I4" s="1121" t="s">
        <v>1027</v>
      </c>
      <c r="J4" s="1121"/>
      <c r="K4" s="1121"/>
      <c r="L4" s="1121"/>
      <c r="M4" s="1122"/>
      <c r="N4" s="22"/>
    </row>
    <row r="5" spans="1:15" ht="9.75" customHeight="1">
      <c r="A5" s="1151"/>
      <c r="B5" s="1152"/>
      <c r="C5" s="1152"/>
      <c r="D5" s="1124"/>
      <c r="E5" s="1120"/>
      <c r="F5" s="1120"/>
      <c r="G5" s="1120"/>
      <c r="H5" s="1120"/>
      <c r="I5" s="1120" t="s">
        <v>107</v>
      </c>
      <c r="J5" s="1124" t="s">
        <v>970</v>
      </c>
      <c r="K5" s="1124"/>
      <c r="L5" s="1124"/>
      <c r="M5" s="1146" t="s">
        <v>155</v>
      </c>
      <c r="N5" s="135"/>
      <c r="O5" s="59"/>
    </row>
    <row r="6" spans="1:15" ht="35.25" customHeight="1">
      <c r="A6" s="208" t="s">
        <v>925</v>
      </c>
      <c r="B6" s="209" t="s">
        <v>926</v>
      </c>
      <c r="C6" s="209" t="s">
        <v>192</v>
      </c>
      <c r="D6" s="1124"/>
      <c r="E6" s="1120"/>
      <c r="F6" s="1120"/>
      <c r="G6" s="1120"/>
      <c r="H6" s="1120"/>
      <c r="I6" s="1120"/>
      <c r="J6" s="210" t="s">
        <v>686</v>
      </c>
      <c r="K6" s="211" t="s">
        <v>794</v>
      </c>
      <c r="L6" s="210" t="s">
        <v>795</v>
      </c>
      <c r="M6" s="1146"/>
      <c r="N6" s="135"/>
      <c r="O6" s="59"/>
    </row>
    <row r="7" spans="1:15" ht="9" customHeight="1">
      <c r="A7" s="143">
        <v>1</v>
      </c>
      <c r="B7" s="27">
        <v>2</v>
      </c>
      <c r="C7" s="27">
        <v>3</v>
      </c>
      <c r="D7" s="27">
        <v>4</v>
      </c>
      <c r="E7" s="105">
        <v>5</v>
      </c>
      <c r="F7" s="105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144">
        <v>13</v>
      </c>
      <c r="N7" s="132"/>
      <c r="O7" s="59"/>
    </row>
    <row r="8" spans="1:15" ht="18.75" customHeight="1">
      <c r="A8" s="187"/>
      <c r="B8" s="188"/>
      <c r="C8" s="188"/>
      <c r="D8" s="189" t="s">
        <v>311</v>
      </c>
      <c r="E8" s="845">
        <f aca="true" t="shared" si="0" ref="E8:M8">E9+E12+E21+E24+E27+E30+E46+E54+E57+E75+E79+E100+E115+E118</f>
        <v>2225095</v>
      </c>
      <c r="F8" s="846">
        <f t="shared" si="0"/>
        <v>2223021.55</v>
      </c>
      <c r="G8" s="845">
        <f t="shared" si="0"/>
        <v>2401800</v>
      </c>
      <c r="H8" s="846">
        <f t="shared" si="0"/>
        <v>2399726.55</v>
      </c>
      <c r="I8" s="846">
        <f t="shared" si="0"/>
        <v>871946.2600000001</v>
      </c>
      <c r="J8" s="846">
        <f t="shared" si="0"/>
        <v>121049.62</v>
      </c>
      <c r="K8" s="846">
        <f t="shared" si="0"/>
        <v>21003.28</v>
      </c>
      <c r="L8" s="846">
        <f t="shared" si="0"/>
        <v>162724</v>
      </c>
      <c r="M8" s="877">
        <f t="shared" si="0"/>
        <v>1527780.29</v>
      </c>
      <c r="N8" s="133"/>
      <c r="O8" s="59"/>
    </row>
    <row r="9" spans="1:15" ht="14.25" customHeight="1">
      <c r="A9" s="198" t="s">
        <v>193</v>
      </c>
      <c r="B9" s="199" t="s">
        <v>14</v>
      </c>
      <c r="C9" s="192">
        <v>2710</v>
      </c>
      <c r="D9" s="200" t="s">
        <v>630</v>
      </c>
      <c r="E9" s="582">
        <f aca="true" t="shared" si="1" ref="E9:M9">E11</f>
        <v>0</v>
      </c>
      <c r="F9" s="582"/>
      <c r="G9" s="582">
        <f t="shared" si="1"/>
        <v>1700</v>
      </c>
      <c r="H9" s="587">
        <f t="shared" si="1"/>
        <v>1700</v>
      </c>
      <c r="I9" s="587">
        <f t="shared" si="1"/>
        <v>1700</v>
      </c>
      <c r="J9" s="587">
        <f t="shared" si="1"/>
        <v>0</v>
      </c>
      <c r="K9" s="587">
        <f t="shared" si="1"/>
        <v>0</v>
      </c>
      <c r="L9" s="587">
        <f t="shared" si="1"/>
        <v>1700</v>
      </c>
      <c r="M9" s="588">
        <f t="shared" si="1"/>
        <v>0</v>
      </c>
      <c r="N9" s="133"/>
      <c r="O9" s="59"/>
    </row>
    <row r="10" spans="1:15" ht="9.75" customHeight="1">
      <c r="A10" s="196"/>
      <c r="B10" s="193"/>
      <c r="C10" s="193"/>
      <c r="D10" s="207" t="s">
        <v>970</v>
      </c>
      <c r="E10" s="736"/>
      <c r="F10" s="736"/>
      <c r="G10" s="736"/>
      <c r="H10" s="736"/>
      <c r="I10" s="736"/>
      <c r="J10" s="736"/>
      <c r="K10" s="736"/>
      <c r="L10" s="736"/>
      <c r="M10" s="586"/>
      <c r="N10" s="134"/>
      <c r="O10" s="59"/>
    </row>
    <row r="11" spans="1:15" ht="12.75" customHeight="1">
      <c r="A11" s="196"/>
      <c r="B11" s="193"/>
      <c r="C11" s="218">
        <v>2710</v>
      </c>
      <c r="D11" s="197" t="s">
        <v>145</v>
      </c>
      <c r="E11" s="736"/>
      <c r="F11" s="736"/>
      <c r="G11" s="736">
        <f>'Z 1. 2 '!D12</f>
        <v>1700</v>
      </c>
      <c r="H11" s="735">
        <f>'Z 1. 2 '!E12</f>
        <v>1700</v>
      </c>
      <c r="I11" s="735">
        <f>H11</f>
        <v>1700</v>
      </c>
      <c r="J11" s="736"/>
      <c r="K11" s="736"/>
      <c r="L11" s="735">
        <f>I11</f>
        <v>1700</v>
      </c>
      <c r="M11" s="586"/>
      <c r="N11" s="134"/>
      <c r="O11" s="59"/>
    </row>
    <row r="12" spans="1:15" ht="14.25" customHeight="1">
      <c r="A12" s="195">
        <v>600</v>
      </c>
      <c r="B12" s="192">
        <v>60014</v>
      </c>
      <c r="C12" s="192"/>
      <c r="D12" s="204" t="s">
        <v>170</v>
      </c>
      <c r="E12" s="582">
        <f>E13</f>
        <v>1283799</v>
      </c>
      <c r="F12" s="587">
        <f>F13</f>
        <v>1283799.29</v>
      </c>
      <c r="G12" s="582">
        <f>G17+G18</f>
        <v>1294799</v>
      </c>
      <c r="H12" s="587">
        <f>H17+H18</f>
        <v>1294799.29</v>
      </c>
      <c r="I12" s="587">
        <f>SUM(I17:I20)</f>
        <v>0</v>
      </c>
      <c r="J12" s="587">
        <f>SUM(J17:J20)</f>
        <v>0</v>
      </c>
      <c r="K12" s="587">
        <f>SUM(K17:K20)</f>
        <v>0</v>
      </c>
      <c r="L12" s="587">
        <f>SUM(L17:L20)</f>
        <v>0</v>
      </c>
      <c r="M12" s="588">
        <f>SUM(M17:M18)</f>
        <v>1294799.29</v>
      </c>
      <c r="N12" s="133"/>
      <c r="O12" s="59"/>
    </row>
    <row r="13" spans="1:15" ht="35.25" customHeight="1">
      <c r="A13" s="196"/>
      <c r="B13" s="193"/>
      <c r="C13" s="193">
        <v>6300</v>
      </c>
      <c r="D13" s="42" t="s">
        <v>607</v>
      </c>
      <c r="E13" s="736">
        <f>E14+E15+E16</f>
        <v>1283799</v>
      </c>
      <c r="F13" s="735">
        <f>F14+F15+F16</f>
        <v>1283799.29</v>
      </c>
      <c r="G13" s="735"/>
      <c r="H13" s="735"/>
      <c r="I13" s="735"/>
      <c r="J13" s="735"/>
      <c r="K13" s="735"/>
      <c r="L13" s="735"/>
      <c r="M13" s="737"/>
      <c r="N13" s="134"/>
      <c r="O13" s="59"/>
    </row>
    <row r="14" spans="1:15" ht="12" customHeight="1">
      <c r="A14" s="196"/>
      <c r="B14" s="193"/>
      <c r="C14" s="218"/>
      <c r="D14" s="879" t="s">
        <v>755</v>
      </c>
      <c r="E14" s="866">
        <v>1084601</v>
      </c>
      <c r="F14" s="867">
        <v>1084601.17</v>
      </c>
      <c r="G14" s="485"/>
      <c r="H14" s="485"/>
      <c r="I14" s="485"/>
      <c r="J14" s="485"/>
      <c r="K14" s="485"/>
      <c r="L14" s="485"/>
      <c r="M14" s="847"/>
      <c r="N14" s="134"/>
      <c r="O14" s="59"/>
    </row>
    <row r="15" spans="1:15" ht="12" customHeight="1">
      <c r="A15" s="196"/>
      <c r="B15" s="193"/>
      <c r="C15" s="218"/>
      <c r="D15" s="879" t="s">
        <v>147</v>
      </c>
      <c r="E15" s="866">
        <v>53000</v>
      </c>
      <c r="F15" s="867">
        <v>53000</v>
      </c>
      <c r="G15" s="485"/>
      <c r="H15" s="485"/>
      <c r="I15" s="485"/>
      <c r="J15" s="485"/>
      <c r="K15" s="485"/>
      <c r="L15" s="485"/>
      <c r="M15" s="847"/>
      <c r="N15" s="134"/>
      <c r="O15" s="59"/>
    </row>
    <row r="16" spans="1:15" ht="12.75" customHeight="1">
      <c r="A16" s="201"/>
      <c r="B16" s="197"/>
      <c r="C16" s="218"/>
      <c r="D16" s="880" t="s">
        <v>145</v>
      </c>
      <c r="E16" s="866">
        <v>146198</v>
      </c>
      <c r="F16" s="867">
        <v>146198.12</v>
      </c>
      <c r="G16" s="485"/>
      <c r="H16" s="485"/>
      <c r="I16" s="485"/>
      <c r="J16" s="485"/>
      <c r="K16" s="485"/>
      <c r="L16" s="485"/>
      <c r="M16" s="847"/>
      <c r="N16" s="134"/>
      <c r="O16" s="59"/>
    </row>
    <row r="17" spans="1:15" ht="12.75" customHeight="1">
      <c r="A17" s="201"/>
      <c r="B17" s="197"/>
      <c r="C17" s="197">
        <v>6050</v>
      </c>
      <c r="D17" s="42" t="s">
        <v>534</v>
      </c>
      <c r="E17" s="736"/>
      <c r="F17" s="736"/>
      <c r="G17" s="736">
        <v>1283799</v>
      </c>
      <c r="H17" s="735">
        <v>1283799.29</v>
      </c>
      <c r="I17" s="736"/>
      <c r="J17" s="736"/>
      <c r="K17" s="736"/>
      <c r="L17" s="736"/>
      <c r="M17" s="737">
        <f>H17</f>
        <v>1283799.29</v>
      </c>
      <c r="N17" s="134"/>
      <c r="O17" s="59"/>
    </row>
    <row r="18" spans="1:15" ht="45.75" customHeight="1">
      <c r="A18" s="201"/>
      <c r="B18" s="197"/>
      <c r="C18" s="197">
        <v>6300</v>
      </c>
      <c r="D18" s="42" t="s">
        <v>571</v>
      </c>
      <c r="E18" s="736"/>
      <c r="F18" s="736"/>
      <c r="G18" s="736">
        <f>G19+G20</f>
        <v>11000</v>
      </c>
      <c r="H18" s="735">
        <f>H19+H20</f>
        <v>11000</v>
      </c>
      <c r="I18" s="735"/>
      <c r="J18" s="735"/>
      <c r="K18" s="735"/>
      <c r="L18" s="735"/>
      <c r="M18" s="737">
        <f>M19+M20</f>
        <v>11000</v>
      </c>
      <c r="N18" s="134"/>
      <c r="O18" s="59"/>
    </row>
    <row r="19" spans="1:15" ht="16.5" customHeight="1">
      <c r="A19" s="201"/>
      <c r="B19" s="197"/>
      <c r="C19" s="197"/>
      <c r="D19" s="395" t="s">
        <v>573</v>
      </c>
      <c r="E19" s="736"/>
      <c r="F19" s="736"/>
      <c r="G19" s="866">
        <v>10000</v>
      </c>
      <c r="H19" s="867">
        <v>10000</v>
      </c>
      <c r="I19" s="866"/>
      <c r="J19" s="866"/>
      <c r="K19" s="866"/>
      <c r="L19" s="866"/>
      <c r="M19" s="869">
        <f>H19</f>
        <v>10000</v>
      </c>
      <c r="N19" s="134"/>
      <c r="O19" s="59"/>
    </row>
    <row r="20" spans="1:15" ht="17.25" customHeight="1">
      <c r="A20" s="201"/>
      <c r="B20" s="197"/>
      <c r="C20" s="197"/>
      <c r="D20" s="395" t="s">
        <v>572</v>
      </c>
      <c r="E20" s="736"/>
      <c r="F20" s="736"/>
      <c r="G20" s="866">
        <v>1000</v>
      </c>
      <c r="H20" s="867">
        <v>1000</v>
      </c>
      <c r="I20" s="866"/>
      <c r="J20" s="866"/>
      <c r="K20" s="866"/>
      <c r="L20" s="866"/>
      <c r="M20" s="869">
        <f>H20</f>
        <v>1000</v>
      </c>
      <c r="N20" s="134"/>
      <c r="O20" s="59"/>
    </row>
    <row r="21" spans="1:15" ht="22.5" customHeight="1">
      <c r="A21" s="691">
        <v>630</v>
      </c>
      <c r="B21" s="692">
        <v>63003</v>
      </c>
      <c r="C21" s="692"/>
      <c r="D21" s="694" t="s">
        <v>1072</v>
      </c>
      <c r="E21" s="693"/>
      <c r="F21" s="693"/>
      <c r="G21" s="693">
        <f aca="true" t="shared" si="2" ref="G21:M21">G22</f>
        <v>2981</v>
      </c>
      <c r="H21" s="824">
        <f t="shared" si="2"/>
        <v>2981</v>
      </c>
      <c r="I21" s="824">
        <f t="shared" si="2"/>
        <v>0</v>
      </c>
      <c r="J21" s="824">
        <f t="shared" si="2"/>
        <v>0</v>
      </c>
      <c r="K21" s="824">
        <f t="shared" si="2"/>
        <v>0</v>
      </c>
      <c r="L21" s="824">
        <f t="shared" si="2"/>
        <v>0</v>
      </c>
      <c r="M21" s="843">
        <f t="shared" si="2"/>
        <v>2981</v>
      </c>
      <c r="N21" s="134"/>
      <c r="O21" s="59"/>
    </row>
    <row r="22" spans="1:15" ht="48" customHeight="1">
      <c r="A22" s="201"/>
      <c r="B22" s="197"/>
      <c r="C22" s="197">
        <v>6639</v>
      </c>
      <c r="D22" s="74" t="s">
        <v>608</v>
      </c>
      <c r="E22" s="736"/>
      <c r="F22" s="736"/>
      <c r="G22" s="736">
        <f>'Z 1. 2 '!D51</f>
        <v>2981</v>
      </c>
      <c r="H22" s="735">
        <f>'Z 1. 2 '!E51</f>
        <v>2981</v>
      </c>
      <c r="I22" s="736"/>
      <c r="J22" s="736"/>
      <c r="K22" s="736"/>
      <c r="L22" s="736"/>
      <c r="M22" s="737">
        <f>H22</f>
        <v>2981</v>
      </c>
      <c r="N22" s="134"/>
      <c r="O22" s="59"/>
    </row>
    <row r="23" spans="1:15" ht="18.75" customHeight="1">
      <c r="A23" s="201"/>
      <c r="B23" s="197"/>
      <c r="C23" s="197"/>
      <c r="D23" s="395" t="s">
        <v>676</v>
      </c>
      <c r="E23" s="736"/>
      <c r="F23" s="736"/>
      <c r="G23" s="866">
        <v>2981</v>
      </c>
      <c r="H23" s="867">
        <v>2981</v>
      </c>
      <c r="I23" s="866"/>
      <c r="J23" s="866"/>
      <c r="K23" s="866"/>
      <c r="L23" s="866"/>
      <c r="M23" s="869">
        <v>2981</v>
      </c>
      <c r="N23" s="134"/>
      <c r="O23" s="59"/>
    </row>
    <row r="24" spans="1:15" ht="15.75" customHeight="1">
      <c r="A24" s="190">
        <v>750</v>
      </c>
      <c r="B24" s="191">
        <v>75018</v>
      </c>
      <c r="C24" s="192"/>
      <c r="D24" s="88" t="s">
        <v>157</v>
      </c>
      <c r="E24" s="582">
        <f>E25</f>
        <v>0</v>
      </c>
      <c r="F24" s="587">
        <f>F25</f>
        <v>0</v>
      </c>
      <c r="G24" s="582">
        <f aca="true" t="shared" si="3" ref="G24:M24">G25</f>
        <v>2780</v>
      </c>
      <c r="H24" s="587">
        <f t="shared" si="3"/>
        <v>2780</v>
      </c>
      <c r="I24" s="587">
        <f t="shared" si="3"/>
        <v>2780</v>
      </c>
      <c r="J24" s="587">
        <f t="shared" si="3"/>
        <v>0</v>
      </c>
      <c r="K24" s="587">
        <f t="shared" si="3"/>
        <v>0</v>
      </c>
      <c r="L24" s="587">
        <f t="shared" si="3"/>
        <v>2780</v>
      </c>
      <c r="M24" s="588">
        <f t="shared" si="3"/>
        <v>0</v>
      </c>
      <c r="N24" s="133"/>
      <c r="O24" s="59"/>
    </row>
    <row r="25" spans="1:15" ht="45.75" customHeight="1">
      <c r="A25" s="194"/>
      <c r="B25" s="72"/>
      <c r="C25" s="218">
        <v>2330</v>
      </c>
      <c r="D25" s="74" t="s">
        <v>609</v>
      </c>
      <c r="E25" s="736">
        <v>0</v>
      </c>
      <c r="F25" s="736"/>
      <c r="G25" s="736">
        <f>'Z 1. 2 '!D99</f>
        <v>2780</v>
      </c>
      <c r="H25" s="735">
        <f>'Z 1. 2 '!E99</f>
        <v>2780</v>
      </c>
      <c r="I25" s="735">
        <f>H25</f>
        <v>2780</v>
      </c>
      <c r="J25" s="736"/>
      <c r="K25" s="736"/>
      <c r="L25" s="735">
        <f>I25</f>
        <v>2780</v>
      </c>
      <c r="M25" s="586"/>
      <c r="N25" s="134"/>
      <c r="O25" s="59"/>
    </row>
    <row r="26" spans="1:15" ht="15.75" customHeight="1">
      <c r="A26" s="194"/>
      <c r="B26" s="72"/>
      <c r="C26" s="218"/>
      <c r="D26" s="395" t="s">
        <v>676</v>
      </c>
      <c r="E26" s="736"/>
      <c r="F26" s="736"/>
      <c r="G26" s="866">
        <v>2780</v>
      </c>
      <c r="H26" s="867">
        <v>2780</v>
      </c>
      <c r="I26" s="867">
        <f>H26</f>
        <v>2780</v>
      </c>
      <c r="J26" s="866"/>
      <c r="K26" s="866"/>
      <c r="L26" s="867">
        <f>I26</f>
        <v>2780</v>
      </c>
      <c r="M26" s="586"/>
      <c r="N26" s="134"/>
      <c r="O26" s="59"/>
    </row>
    <row r="27" spans="1:15" ht="18.75" customHeight="1">
      <c r="A27" s="190">
        <v>750</v>
      </c>
      <c r="B27" s="191">
        <v>75020</v>
      </c>
      <c r="C27" s="192"/>
      <c r="D27" s="88" t="s">
        <v>625</v>
      </c>
      <c r="E27" s="582">
        <f aca="true" t="shared" si="4" ref="E27:M27">E29</f>
        <v>0</v>
      </c>
      <c r="F27" s="582">
        <f t="shared" si="4"/>
        <v>0</v>
      </c>
      <c r="G27" s="582">
        <f t="shared" si="4"/>
        <v>5000</v>
      </c>
      <c r="H27" s="587">
        <f t="shared" si="4"/>
        <v>5000</v>
      </c>
      <c r="I27" s="587">
        <f t="shared" si="4"/>
        <v>5000</v>
      </c>
      <c r="J27" s="587">
        <f t="shared" si="4"/>
        <v>0</v>
      </c>
      <c r="K27" s="587">
        <f t="shared" si="4"/>
        <v>0</v>
      </c>
      <c r="L27" s="587">
        <f t="shared" si="4"/>
        <v>5000</v>
      </c>
      <c r="M27" s="588">
        <f t="shared" si="4"/>
        <v>0</v>
      </c>
      <c r="N27" s="133"/>
      <c r="O27" s="59"/>
    </row>
    <row r="28" spans="1:15" ht="12" customHeight="1">
      <c r="A28" s="194"/>
      <c r="B28" s="72"/>
      <c r="C28" s="193"/>
      <c r="D28" s="207" t="s">
        <v>970</v>
      </c>
      <c r="E28" s="736"/>
      <c r="F28" s="736"/>
      <c r="G28" s="736"/>
      <c r="H28" s="736"/>
      <c r="I28" s="736"/>
      <c r="J28" s="736"/>
      <c r="K28" s="736"/>
      <c r="L28" s="736"/>
      <c r="M28" s="586"/>
      <c r="N28" s="134"/>
      <c r="O28" s="59"/>
    </row>
    <row r="29" spans="1:15" ht="15.75" customHeight="1">
      <c r="A29" s="194"/>
      <c r="B29" s="72"/>
      <c r="C29" s="218">
        <v>2310</v>
      </c>
      <c r="D29" s="87" t="s">
        <v>146</v>
      </c>
      <c r="E29" s="736">
        <v>0</v>
      </c>
      <c r="F29" s="736"/>
      <c r="G29" s="736">
        <f>'Z 1. 2 '!D110</f>
        <v>5000</v>
      </c>
      <c r="H29" s="735">
        <f>'Z 1. 2 '!E110</f>
        <v>5000</v>
      </c>
      <c r="I29" s="735">
        <f>H29</f>
        <v>5000</v>
      </c>
      <c r="J29" s="736"/>
      <c r="K29" s="736"/>
      <c r="L29" s="735">
        <f>I29</f>
        <v>5000</v>
      </c>
      <c r="M29" s="586"/>
      <c r="N29" s="134"/>
      <c r="O29" s="59"/>
    </row>
    <row r="30" spans="1:15" ht="24.75" customHeight="1">
      <c r="A30" s="190">
        <v>750</v>
      </c>
      <c r="B30" s="191">
        <v>75075</v>
      </c>
      <c r="C30" s="191"/>
      <c r="D30" s="206" t="s">
        <v>894</v>
      </c>
      <c r="E30" s="582">
        <f>'Z 1. 1'!F53</f>
        <v>58750</v>
      </c>
      <c r="F30" s="587">
        <f>'Z 1. 1'!G53</f>
        <v>58750.45</v>
      </c>
      <c r="G30" s="582">
        <f aca="true" t="shared" si="5" ref="G30:M30">G35+G37+G38+G39+G40+G41+G42+G43+G44+G45</f>
        <v>59726</v>
      </c>
      <c r="H30" s="587">
        <f t="shared" si="5"/>
        <v>59726.45</v>
      </c>
      <c r="I30" s="587">
        <f t="shared" si="5"/>
        <v>59726.45</v>
      </c>
      <c r="J30" s="587">
        <f t="shared" si="5"/>
        <v>9191.21</v>
      </c>
      <c r="K30" s="587">
        <f t="shared" si="5"/>
        <v>890.1200000000001</v>
      </c>
      <c r="L30" s="587">
        <f t="shared" si="5"/>
        <v>976</v>
      </c>
      <c r="M30" s="588">
        <f t="shared" si="5"/>
        <v>0</v>
      </c>
      <c r="N30" s="134"/>
      <c r="O30" s="59"/>
    </row>
    <row r="31" spans="1:15" ht="12.75" customHeight="1">
      <c r="A31" s="194"/>
      <c r="B31" s="72"/>
      <c r="C31" s="193"/>
      <c r="D31" s="207" t="s">
        <v>970</v>
      </c>
      <c r="E31" s="736"/>
      <c r="F31" s="736"/>
      <c r="G31" s="736"/>
      <c r="H31" s="736"/>
      <c r="I31" s="736"/>
      <c r="J31" s="736"/>
      <c r="K31" s="736"/>
      <c r="L31" s="736"/>
      <c r="M31" s="586"/>
      <c r="N31" s="134"/>
      <c r="O31" s="59"/>
    </row>
    <row r="32" spans="1:15" ht="22.5" customHeight="1">
      <c r="A32" s="194"/>
      <c r="B32" s="72"/>
      <c r="C32" s="197">
        <v>2326</v>
      </c>
      <c r="D32" s="42" t="s">
        <v>568</v>
      </c>
      <c r="E32" s="736">
        <f>'Z 1. 1'!F53</f>
        <v>58750</v>
      </c>
      <c r="F32" s="735">
        <f>'Z 1. 1'!G53</f>
        <v>58750.45</v>
      </c>
      <c r="G32" s="736"/>
      <c r="H32" s="736"/>
      <c r="I32" s="736"/>
      <c r="J32" s="736"/>
      <c r="K32" s="736"/>
      <c r="L32" s="736"/>
      <c r="M32" s="586"/>
      <c r="N32" s="134"/>
      <c r="O32" s="59"/>
    </row>
    <row r="33" spans="1:15" ht="12.75" customHeight="1">
      <c r="A33" s="194"/>
      <c r="B33" s="72"/>
      <c r="C33" s="218"/>
      <c r="D33" s="868" t="s">
        <v>90</v>
      </c>
      <c r="E33" s="866">
        <v>30192</v>
      </c>
      <c r="F33" s="867">
        <v>30191.86</v>
      </c>
      <c r="G33" s="736"/>
      <c r="H33" s="736"/>
      <c r="I33" s="736"/>
      <c r="J33" s="736"/>
      <c r="K33" s="736"/>
      <c r="L33" s="736"/>
      <c r="M33" s="586"/>
      <c r="N33" s="134"/>
      <c r="O33" s="59"/>
    </row>
    <row r="34" spans="1:15" ht="15.75" customHeight="1">
      <c r="A34" s="194"/>
      <c r="B34" s="72"/>
      <c r="C34" s="218"/>
      <c r="D34" s="868" t="s">
        <v>237</v>
      </c>
      <c r="E34" s="866">
        <v>28558</v>
      </c>
      <c r="F34" s="867">
        <v>28558.59</v>
      </c>
      <c r="G34" s="736"/>
      <c r="H34" s="736"/>
      <c r="I34" s="736"/>
      <c r="J34" s="736"/>
      <c r="K34" s="736"/>
      <c r="L34" s="736"/>
      <c r="M34" s="586"/>
      <c r="N34" s="134"/>
      <c r="O34" s="59"/>
    </row>
    <row r="35" spans="1:15" ht="24" customHeight="1">
      <c r="A35" s="194"/>
      <c r="B35" s="72"/>
      <c r="C35" s="218">
        <v>2329</v>
      </c>
      <c r="D35" s="42" t="s">
        <v>569</v>
      </c>
      <c r="E35" s="736"/>
      <c r="F35" s="735"/>
      <c r="G35" s="736">
        <f>G36</f>
        <v>976</v>
      </c>
      <c r="H35" s="735">
        <f>H36</f>
        <v>976</v>
      </c>
      <c r="I35" s="735">
        <f>H35</f>
        <v>976</v>
      </c>
      <c r="J35" s="736"/>
      <c r="K35" s="736"/>
      <c r="L35" s="736">
        <f>I35</f>
        <v>976</v>
      </c>
      <c r="M35" s="586"/>
      <c r="N35" s="134"/>
      <c r="O35" s="59"/>
    </row>
    <row r="36" spans="1:15" ht="12" customHeight="1">
      <c r="A36" s="194"/>
      <c r="B36" s="72"/>
      <c r="C36" s="218"/>
      <c r="D36" s="868" t="s">
        <v>90</v>
      </c>
      <c r="E36" s="736"/>
      <c r="F36" s="735"/>
      <c r="G36" s="866">
        <v>976</v>
      </c>
      <c r="H36" s="867">
        <v>976</v>
      </c>
      <c r="I36" s="867">
        <f>H36</f>
        <v>976</v>
      </c>
      <c r="J36" s="735"/>
      <c r="K36" s="735"/>
      <c r="L36" s="713">
        <f>I36</f>
        <v>976</v>
      </c>
      <c r="M36" s="586"/>
      <c r="N36" s="134"/>
      <c r="O36" s="59"/>
    </row>
    <row r="37" spans="1:15" ht="12" customHeight="1">
      <c r="A37" s="194"/>
      <c r="B37" s="72"/>
      <c r="C37" s="197">
        <v>4116</v>
      </c>
      <c r="D37" s="42" t="s">
        <v>628</v>
      </c>
      <c r="E37" s="736"/>
      <c r="F37" s="735"/>
      <c r="G37" s="736">
        <f>'Z 1. 2 '!D148</f>
        <v>764</v>
      </c>
      <c r="H37" s="735">
        <f>'Z 1. 2 '!E148</f>
        <v>764.19</v>
      </c>
      <c r="I37" s="735">
        <f aca="true" t="shared" si="6" ref="I37:I45">H37</f>
        <v>764.19</v>
      </c>
      <c r="J37" s="735"/>
      <c r="K37" s="735">
        <f>I37</f>
        <v>764.19</v>
      </c>
      <c r="L37" s="736"/>
      <c r="M37" s="586"/>
      <c r="N37" s="134"/>
      <c r="O37" s="59"/>
    </row>
    <row r="38" spans="1:15" ht="12" customHeight="1">
      <c r="A38" s="194"/>
      <c r="B38" s="72"/>
      <c r="C38" s="197">
        <v>4126</v>
      </c>
      <c r="D38" s="42" t="s">
        <v>492</v>
      </c>
      <c r="E38" s="736"/>
      <c r="F38" s="735"/>
      <c r="G38" s="736">
        <f>'Z 1. 2 '!D150</f>
        <v>126</v>
      </c>
      <c r="H38" s="735">
        <f>'Z 1. 2 '!E150</f>
        <v>125.93</v>
      </c>
      <c r="I38" s="735">
        <f t="shared" si="6"/>
        <v>125.93</v>
      </c>
      <c r="J38" s="735"/>
      <c r="K38" s="735">
        <f>I38</f>
        <v>125.93</v>
      </c>
      <c r="L38" s="736"/>
      <c r="M38" s="586"/>
      <c r="N38" s="134"/>
      <c r="O38" s="59"/>
    </row>
    <row r="39" spans="1:15" ht="12" customHeight="1">
      <c r="A39" s="194"/>
      <c r="B39" s="72"/>
      <c r="C39" s="197">
        <v>4176</v>
      </c>
      <c r="D39" s="42" t="s">
        <v>96</v>
      </c>
      <c r="E39" s="736"/>
      <c r="F39" s="735"/>
      <c r="G39" s="736">
        <f>'Z 1. 2 '!D153</f>
        <v>9191</v>
      </c>
      <c r="H39" s="735">
        <f>'Z 1. 2 '!E153</f>
        <v>9191.21</v>
      </c>
      <c r="I39" s="735">
        <f t="shared" si="6"/>
        <v>9191.21</v>
      </c>
      <c r="J39" s="735">
        <f>I39</f>
        <v>9191.21</v>
      </c>
      <c r="K39" s="735"/>
      <c r="L39" s="736"/>
      <c r="M39" s="586"/>
      <c r="N39" s="134"/>
      <c r="O39" s="59"/>
    </row>
    <row r="40" spans="1:15" ht="12" customHeight="1">
      <c r="A40" s="194"/>
      <c r="B40" s="72"/>
      <c r="C40" s="197">
        <v>4216</v>
      </c>
      <c r="D40" s="42" t="s">
        <v>670</v>
      </c>
      <c r="E40" s="736"/>
      <c r="F40" s="735"/>
      <c r="G40" s="736">
        <f>'Z 1. 2 '!D156</f>
        <v>781</v>
      </c>
      <c r="H40" s="735">
        <f>'Z 1. 2 '!E156</f>
        <v>780.89</v>
      </c>
      <c r="I40" s="735">
        <f t="shared" si="6"/>
        <v>780.89</v>
      </c>
      <c r="J40" s="735"/>
      <c r="K40" s="735"/>
      <c r="L40" s="736"/>
      <c r="M40" s="586"/>
      <c r="N40" s="134"/>
      <c r="O40" s="59"/>
    </row>
    <row r="41" spans="1:15" ht="12" customHeight="1">
      <c r="A41" s="194"/>
      <c r="B41" s="72"/>
      <c r="C41" s="197">
        <v>4306</v>
      </c>
      <c r="D41" s="42" t="s">
        <v>649</v>
      </c>
      <c r="E41" s="736"/>
      <c r="F41" s="735"/>
      <c r="G41" s="736">
        <f>'Z 1. 2 '!D159</f>
        <v>46418</v>
      </c>
      <c r="H41" s="735">
        <f>'Z 1. 2 '!E159</f>
        <v>46418.07</v>
      </c>
      <c r="I41" s="735">
        <f t="shared" si="6"/>
        <v>46418.07</v>
      </c>
      <c r="J41" s="735"/>
      <c r="K41" s="735"/>
      <c r="L41" s="736"/>
      <c r="M41" s="586"/>
      <c r="N41" s="134"/>
      <c r="O41" s="59"/>
    </row>
    <row r="42" spans="1:15" ht="12" customHeight="1">
      <c r="A42" s="194"/>
      <c r="B42" s="72"/>
      <c r="C42" s="197">
        <v>4386</v>
      </c>
      <c r="D42" s="42" t="s">
        <v>1046</v>
      </c>
      <c r="E42" s="736"/>
      <c r="F42" s="735"/>
      <c r="G42" s="736">
        <f>'Z 1. 2 '!D161</f>
        <v>538</v>
      </c>
      <c r="H42" s="735">
        <f>'Z 1. 2 '!E161</f>
        <v>537.9</v>
      </c>
      <c r="I42" s="735">
        <f t="shared" si="6"/>
        <v>537.9</v>
      </c>
      <c r="J42" s="735"/>
      <c r="K42" s="735"/>
      <c r="L42" s="736"/>
      <c r="M42" s="586"/>
      <c r="N42" s="134"/>
      <c r="O42" s="59"/>
    </row>
    <row r="43" spans="1:15" ht="12" customHeight="1">
      <c r="A43" s="194"/>
      <c r="B43" s="72"/>
      <c r="C43" s="197">
        <v>4426</v>
      </c>
      <c r="D43" s="42" t="s">
        <v>173</v>
      </c>
      <c r="E43" s="736"/>
      <c r="F43" s="735"/>
      <c r="G43" s="736">
        <v>656</v>
      </c>
      <c r="H43" s="735">
        <f>'Z 1. 2 '!E163</f>
        <v>656.56</v>
      </c>
      <c r="I43" s="735">
        <f t="shared" si="6"/>
        <v>656.56</v>
      </c>
      <c r="J43" s="735"/>
      <c r="K43" s="735"/>
      <c r="L43" s="736"/>
      <c r="M43" s="586"/>
      <c r="N43" s="134"/>
      <c r="O43" s="59"/>
    </row>
    <row r="44" spans="1:15" ht="12" customHeight="1">
      <c r="A44" s="194"/>
      <c r="B44" s="72"/>
      <c r="C44" s="197">
        <v>4436</v>
      </c>
      <c r="D44" s="42" t="s">
        <v>504</v>
      </c>
      <c r="E44" s="736"/>
      <c r="F44" s="735"/>
      <c r="G44" s="736">
        <f>'Z 1. 2 '!D166</f>
        <v>66</v>
      </c>
      <c r="H44" s="735">
        <f>'Z 1. 2 '!E166</f>
        <v>65.7</v>
      </c>
      <c r="I44" s="735">
        <f t="shared" si="6"/>
        <v>65.7</v>
      </c>
      <c r="J44" s="735"/>
      <c r="K44" s="735"/>
      <c r="L44" s="736"/>
      <c r="M44" s="586"/>
      <c r="N44" s="134"/>
      <c r="O44" s="59"/>
    </row>
    <row r="45" spans="1:15" ht="12" customHeight="1">
      <c r="A45" s="194"/>
      <c r="B45" s="72"/>
      <c r="C45" s="197">
        <v>4756</v>
      </c>
      <c r="D45" s="42" t="s">
        <v>827</v>
      </c>
      <c r="E45" s="736"/>
      <c r="F45" s="735"/>
      <c r="G45" s="736">
        <f>'Z 1. 2 '!D169</f>
        <v>210</v>
      </c>
      <c r="H45" s="735">
        <f>'Z 1. 2 '!E169</f>
        <v>210</v>
      </c>
      <c r="I45" s="735">
        <f t="shared" si="6"/>
        <v>210</v>
      </c>
      <c r="J45" s="735"/>
      <c r="K45" s="735"/>
      <c r="L45" s="736"/>
      <c r="M45" s="586"/>
      <c r="N45" s="134"/>
      <c r="O45" s="59"/>
    </row>
    <row r="46" spans="1:15" ht="25.5" customHeight="1">
      <c r="A46" s="190">
        <v>754</v>
      </c>
      <c r="B46" s="191">
        <v>75411</v>
      </c>
      <c r="C46" s="191"/>
      <c r="D46" s="206" t="s">
        <v>450</v>
      </c>
      <c r="E46" s="582">
        <f>SUM(E48:E50)</f>
        <v>104500</v>
      </c>
      <c r="F46" s="587">
        <f>SUM(F48:F50)</f>
        <v>104500</v>
      </c>
      <c r="G46" s="582">
        <f aca="true" t="shared" si="7" ref="G46:M46">SUM(G51:G53)</f>
        <v>104500</v>
      </c>
      <c r="H46" s="587">
        <f t="shared" si="7"/>
        <v>104500</v>
      </c>
      <c r="I46" s="587">
        <f t="shared" si="7"/>
        <v>4500</v>
      </c>
      <c r="J46" s="587">
        <f t="shared" si="7"/>
        <v>0</v>
      </c>
      <c r="K46" s="587">
        <f t="shared" si="7"/>
        <v>0</v>
      </c>
      <c r="L46" s="587">
        <f t="shared" si="7"/>
        <v>0</v>
      </c>
      <c r="M46" s="588">
        <f t="shared" si="7"/>
        <v>100000</v>
      </c>
      <c r="N46" s="134"/>
      <c r="O46" s="59"/>
    </row>
    <row r="47" spans="1:15" ht="14.25" customHeight="1">
      <c r="A47" s="194"/>
      <c r="B47" s="72"/>
      <c r="C47" s="193"/>
      <c r="D47" s="207" t="s">
        <v>970</v>
      </c>
      <c r="E47" s="736"/>
      <c r="F47" s="736"/>
      <c r="G47" s="736"/>
      <c r="H47" s="736"/>
      <c r="I47" s="736"/>
      <c r="J47" s="736"/>
      <c r="K47" s="736"/>
      <c r="L47" s="736"/>
      <c r="M47" s="586"/>
      <c r="N47" s="134"/>
      <c r="O47" s="59"/>
    </row>
    <row r="48" spans="1:15" ht="15" customHeight="1">
      <c r="A48" s="194"/>
      <c r="B48" s="72"/>
      <c r="C48" s="218">
        <v>2310</v>
      </c>
      <c r="D48" s="483" t="s">
        <v>147</v>
      </c>
      <c r="E48" s="736">
        <f>'Z 1. 1'!F63</f>
        <v>1500</v>
      </c>
      <c r="F48" s="735">
        <f>'Z 1. 1'!G63</f>
        <v>1500</v>
      </c>
      <c r="G48" s="736"/>
      <c r="H48" s="736"/>
      <c r="I48" s="736"/>
      <c r="J48" s="736"/>
      <c r="K48" s="736"/>
      <c r="L48" s="736"/>
      <c r="M48" s="586"/>
      <c r="N48" s="134"/>
      <c r="O48" s="59"/>
    </row>
    <row r="49" spans="1:15" ht="13.5" customHeight="1">
      <c r="A49" s="194"/>
      <c r="B49" s="72"/>
      <c r="C49" s="218">
        <v>2710</v>
      </c>
      <c r="D49" s="483" t="s">
        <v>146</v>
      </c>
      <c r="E49" s="736">
        <f>'Z 1. 1'!F65</f>
        <v>3000</v>
      </c>
      <c r="F49" s="735">
        <f>'Z 1. 1'!G65</f>
        <v>3000</v>
      </c>
      <c r="G49" s="736"/>
      <c r="H49" s="736"/>
      <c r="I49" s="736"/>
      <c r="J49" s="736"/>
      <c r="K49" s="736"/>
      <c r="L49" s="736"/>
      <c r="M49" s="586"/>
      <c r="N49" s="134"/>
      <c r="O49" s="59"/>
    </row>
    <row r="50" spans="1:15" ht="12.75" customHeight="1">
      <c r="A50" s="194"/>
      <c r="B50" s="72"/>
      <c r="C50" s="218">
        <v>6300</v>
      </c>
      <c r="D50" s="43" t="s">
        <v>755</v>
      </c>
      <c r="E50" s="736">
        <f>'Z 1. 1'!F67</f>
        <v>100000</v>
      </c>
      <c r="F50" s="735">
        <f>'Z 1. 1'!G67</f>
        <v>100000</v>
      </c>
      <c r="G50" s="736"/>
      <c r="H50" s="735"/>
      <c r="I50" s="736"/>
      <c r="J50" s="736"/>
      <c r="K50" s="736"/>
      <c r="L50" s="736"/>
      <c r="M50" s="586"/>
      <c r="N50" s="134"/>
      <c r="O50" s="59"/>
    </row>
    <row r="51" spans="1:15" ht="12.75" customHeight="1">
      <c r="A51" s="194"/>
      <c r="B51" s="72"/>
      <c r="C51" s="197">
        <v>4210</v>
      </c>
      <c r="D51" s="42" t="s">
        <v>670</v>
      </c>
      <c r="E51" s="736"/>
      <c r="F51" s="735"/>
      <c r="G51" s="736">
        <v>1500</v>
      </c>
      <c r="H51" s="735">
        <v>1500</v>
      </c>
      <c r="I51" s="735">
        <f>H51</f>
        <v>1500</v>
      </c>
      <c r="J51" s="736"/>
      <c r="K51" s="736"/>
      <c r="L51" s="736"/>
      <c r="M51" s="737"/>
      <c r="N51" s="134"/>
      <c r="O51" s="59"/>
    </row>
    <row r="52" spans="1:15" ht="12.75" customHeight="1">
      <c r="A52" s="194"/>
      <c r="B52" s="72"/>
      <c r="C52" s="197">
        <v>4250</v>
      </c>
      <c r="D52" s="43" t="s">
        <v>646</v>
      </c>
      <c r="E52" s="736"/>
      <c r="F52" s="735"/>
      <c r="G52" s="736">
        <v>3000</v>
      </c>
      <c r="H52" s="735">
        <v>3000</v>
      </c>
      <c r="I52" s="735">
        <f>H52</f>
        <v>3000</v>
      </c>
      <c r="J52" s="736"/>
      <c r="K52" s="736"/>
      <c r="L52" s="736"/>
      <c r="M52" s="737"/>
      <c r="N52" s="134"/>
      <c r="O52" s="59"/>
    </row>
    <row r="53" spans="1:15" ht="14.25" customHeight="1">
      <c r="A53" s="194"/>
      <c r="B53" s="72"/>
      <c r="C53" s="197">
        <v>6060</v>
      </c>
      <c r="D53" s="43" t="s">
        <v>226</v>
      </c>
      <c r="E53" s="736"/>
      <c r="F53" s="735"/>
      <c r="G53" s="736">
        <v>100000</v>
      </c>
      <c r="H53" s="735">
        <v>100000</v>
      </c>
      <c r="I53" s="736"/>
      <c r="J53" s="736"/>
      <c r="K53" s="736"/>
      <c r="L53" s="736"/>
      <c r="M53" s="737">
        <f>H53</f>
        <v>100000</v>
      </c>
      <c r="N53" s="134"/>
      <c r="O53" s="59"/>
    </row>
    <row r="54" spans="1:15" ht="24" customHeight="1">
      <c r="A54" s="202">
        <v>801</v>
      </c>
      <c r="B54" s="203">
        <v>80146</v>
      </c>
      <c r="C54" s="192"/>
      <c r="D54" s="204" t="s">
        <v>636</v>
      </c>
      <c r="E54" s="582">
        <f>E56</f>
        <v>0</v>
      </c>
      <c r="F54" s="582">
        <f>F56</f>
        <v>0</v>
      </c>
      <c r="G54" s="582">
        <f aca="true" t="shared" si="8" ref="G54:M54">G56</f>
        <v>12000</v>
      </c>
      <c r="H54" s="587">
        <f t="shared" si="8"/>
        <v>12000</v>
      </c>
      <c r="I54" s="587">
        <f t="shared" si="8"/>
        <v>12000</v>
      </c>
      <c r="J54" s="587">
        <f t="shared" si="8"/>
        <v>0</v>
      </c>
      <c r="K54" s="587">
        <f t="shared" si="8"/>
        <v>0</v>
      </c>
      <c r="L54" s="587">
        <f t="shared" si="8"/>
        <v>12000</v>
      </c>
      <c r="M54" s="588">
        <f t="shared" si="8"/>
        <v>0</v>
      </c>
      <c r="N54" s="134"/>
      <c r="O54" s="59"/>
    </row>
    <row r="55" spans="1:15" ht="12.75" customHeight="1">
      <c r="A55" s="196"/>
      <c r="B55" s="193"/>
      <c r="C55" s="193"/>
      <c r="D55" s="207" t="s">
        <v>970</v>
      </c>
      <c r="E55" s="736"/>
      <c r="F55" s="736"/>
      <c r="G55" s="736"/>
      <c r="H55" s="736"/>
      <c r="I55" s="736"/>
      <c r="J55" s="736"/>
      <c r="K55" s="736"/>
      <c r="L55" s="736"/>
      <c r="M55" s="586"/>
      <c r="N55" s="134"/>
      <c r="O55" s="59"/>
    </row>
    <row r="56" spans="1:15" ht="13.5" customHeight="1">
      <c r="A56" s="196"/>
      <c r="B56" s="193"/>
      <c r="C56" s="218">
        <v>2320</v>
      </c>
      <c r="D56" s="184" t="s">
        <v>606</v>
      </c>
      <c r="E56" s="736">
        <v>0</v>
      </c>
      <c r="F56" s="736"/>
      <c r="G56" s="736">
        <f>'Z 1. 2 '!D380</f>
        <v>12000</v>
      </c>
      <c r="H56" s="736">
        <f>'Z 1. 2 '!E380</f>
        <v>12000</v>
      </c>
      <c r="I56" s="735">
        <f>H56</f>
        <v>12000</v>
      </c>
      <c r="J56" s="736"/>
      <c r="K56" s="736"/>
      <c r="L56" s="735">
        <f>I56</f>
        <v>12000</v>
      </c>
      <c r="M56" s="586"/>
      <c r="N56" s="134"/>
      <c r="O56" s="59"/>
    </row>
    <row r="57" spans="1:15" ht="13.5" customHeight="1">
      <c r="A57" s="202">
        <v>801</v>
      </c>
      <c r="B57" s="203">
        <v>80195</v>
      </c>
      <c r="C57" s="192"/>
      <c r="D57" s="204" t="s">
        <v>630</v>
      </c>
      <c r="E57" s="582">
        <f>E59+E60</f>
        <v>43876</v>
      </c>
      <c r="F57" s="587">
        <f>F59+F60</f>
        <v>41801.84</v>
      </c>
      <c r="G57" s="582">
        <f>SUM(G61:G74)</f>
        <v>43876</v>
      </c>
      <c r="H57" s="587">
        <f aca="true" t="shared" si="9" ref="H57:M57">SUM(H61:H74)</f>
        <v>41801.84</v>
      </c>
      <c r="I57" s="587">
        <f t="shared" si="9"/>
        <v>41801.84</v>
      </c>
      <c r="J57" s="587">
        <f t="shared" si="9"/>
        <v>29222.410000000003</v>
      </c>
      <c r="K57" s="587">
        <f t="shared" si="9"/>
        <v>5181.05</v>
      </c>
      <c r="L57" s="587">
        <f t="shared" si="9"/>
        <v>0</v>
      </c>
      <c r="M57" s="588">
        <f t="shared" si="9"/>
        <v>0</v>
      </c>
      <c r="N57" s="134"/>
      <c r="O57" s="59"/>
    </row>
    <row r="58" spans="1:15" ht="13.5" customHeight="1">
      <c r="A58" s="196"/>
      <c r="B58" s="193"/>
      <c r="C58" s="193"/>
      <c r="D58" s="207" t="s">
        <v>970</v>
      </c>
      <c r="E58" s="736"/>
      <c r="F58" s="735"/>
      <c r="G58" s="736"/>
      <c r="H58" s="736"/>
      <c r="I58" s="736"/>
      <c r="J58" s="736"/>
      <c r="K58" s="736"/>
      <c r="L58" s="736"/>
      <c r="M58" s="586"/>
      <c r="N58" s="134"/>
      <c r="O58" s="59"/>
    </row>
    <row r="59" spans="1:15" ht="13.5" customHeight="1">
      <c r="A59" s="196"/>
      <c r="B59" s="193"/>
      <c r="C59" s="218">
        <v>2888</v>
      </c>
      <c r="D59" s="43" t="s">
        <v>792</v>
      </c>
      <c r="E59" s="736">
        <f>'Z 1. 1'!F109</f>
        <v>37295</v>
      </c>
      <c r="F59" s="735">
        <f>'Z 1. 1'!G109</f>
        <v>35531.56</v>
      </c>
      <c r="G59" s="736"/>
      <c r="H59" s="736"/>
      <c r="I59" s="735"/>
      <c r="J59" s="736"/>
      <c r="K59" s="736"/>
      <c r="L59" s="735"/>
      <c r="M59" s="586"/>
      <c r="N59" s="134"/>
      <c r="O59" s="59"/>
    </row>
    <row r="60" spans="1:15" ht="13.5" customHeight="1">
      <c r="A60" s="196"/>
      <c r="B60" s="193"/>
      <c r="C60" s="218">
        <v>2889</v>
      </c>
      <c r="D60" s="43" t="s">
        <v>792</v>
      </c>
      <c r="E60" s="736">
        <f>'Z 1. 1'!F110</f>
        <v>6581</v>
      </c>
      <c r="F60" s="735">
        <f>'Z 1. 1'!G110</f>
        <v>6270.28</v>
      </c>
      <c r="G60" s="736"/>
      <c r="H60" s="736"/>
      <c r="I60" s="735"/>
      <c r="J60" s="736"/>
      <c r="K60" s="736"/>
      <c r="L60" s="735"/>
      <c r="M60" s="586"/>
      <c r="N60" s="134"/>
      <c r="O60" s="59"/>
    </row>
    <row r="61" spans="1:15" ht="13.5" customHeight="1">
      <c r="A61" s="196"/>
      <c r="B61" s="193"/>
      <c r="C61" s="197">
        <v>4118</v>
      </c>
      <c r="D61" s="42" t="s">
        <v>628</v>
      </c>
      <c r="E61" s="736"/>
      <c r="F61" s="735"/>
      <c r="G61" s="736">
        <v>3797</v>
      </c>
      <c r="H61" s="735">
        <v>3795.72</v>
      </c>
      <c r="I61" s="735">
        <f>H61</f>
        <v>3795.72</v>
      </c>
      <c r="J61" s="736"/>
      <c r="K61" s="735">
        <f>I61</f>
        <v>3795.72</v>
      </c>
      <c r="L61" s="735"/>
      <c r="M61" s="586"/>
      <c r="N61" s="134"/>
      <c r="O61" s="59"/>
    </row>
    <row r="62" spans="1:15" ht="13.5" customHeight="1">
      <c r="A62" s="196"/>
      <c r="B62" s="193"/>
      <c r="C62" s="197">
        <v>4119</v>
      </c>
      <c r="D62" s="42" t="s">
        <v>628</v>
      </c>
      <c r="E62" s="736"/>
      <c r="F62" s="735"/>
      <c r="G62" s="736">
        <v>669</v>
      </c>
      <c r="H62" s="735">
        <v>669.08</v>
      </c>
      <c r="I62" s="735">
        <f aca="true" t="shared" si="10" ref="I62:I74">H62</f>
        <v>669.08</v>
      </c>
      <c r="J62" s="736"/>
      <c r="K62" s="735">
        <f>I62</f>
        <v>669.08</v>
      </c>
      <c r="L62" s="735"/>
      <c r="M62" s="586"/>
      <c r="N62" s="134"/>
      <c r="O62" s="59"/>
    </row>
    <row r="63" spans="1:15" ht="13.5" customHeight="1">
      <c r="A63" s="196"/>
      <c r="B63" s="193"/>
      <c r="C63" s="197">
        <v>4128</v>
      </c>
      <c r="D63" s="42" t="s">
        <v>492</v>
      </c>
      <c r="E63" s="736"/>
      <c r="F63" s="735"/>
      <c r="G63" s="736">
        <v>609</v>
      </c>
      <c r="H63" s="735">
        <v>608.8</v>
      </c>
      <c r="I63" s="735">
        <f t="shared" si="10"/>
        <v>608.8</v>
      </c>
      <c r="J63" s="736"/>
      <c r="K63" s="735">
        <f>I63</f>
        <v>608.8</v>
      </c>
      <c r="L63" s="735"/>
      <c r="M63" s="586"/>
      <c r="N63" s="134"/>
      <c r="O63" s="59"/>
    </row>
    <row r="64" spans="1:15" ht="13.5" customHeight="1">
      <c r="A64" s="196"/>
      <c r="B64" s="193"/>
      <c r="C64" s="197">
        <v>4129</v>
      </c>
      <c r="D64" s="42" t="s">
        <v>492</v>
      </c>
      <c r="E64" s="736"/>
      <c r="F64" s="735"/>
      <c r="G64" s="736">
        <v>107</v>
      </c>
      <c r="H64" s="735">
        <v>107.45</v>
      </c>
      <c r="I64" s="735">
        <f t="shared" si="10"/>
        <v>107.45</v>
      </c>
      <c r="J64" s="736"/>
      <c r="K64" s="735">
        <f>I64</f>
        <v>107.45</v>
      </c>
      <c r="L64" s="735"/>
      <c r="M64" s="586"/>
      <c r="N64" s="134"/>
      <c r="O64" s="59"/>
    </row>
    <row r="65" spans="1:15" ht="13.5" customHeight="1">
      <c r="A65" s="196"/>
      <c r="B65" s="193"/>
      <c r="C65" s="197">
        <v>4178</v>
      </c>
      <c r="D65" s="42" t="s">
        <v>1093</v>
      </c>
      <c r="E65" s="736"/>
      <c r="F65" s="735"/>
      <c r="G65" s="736">
        <v>24838</v>
      </c>
      <c r="H65" s="735">
        <v>24838.4</v>
      </c>
      <c r="I65" s="735">
        <f t="shared" si="10"/>
        <v>24838.4</v>
      </c>
      <c r="J65" s="735">
        <f>I65</f>
        <v>24838.4</v>
      </c>
      <c r="K65" s="736"/>
      <c r="L65" s="735"/>
      <c r="M65" s="586"/>
      <c r="N65" s="134"/>
      <c r="O65" s="59"/>
    </row>
    <row r="66" spans="1:15" ht="13.5" customHeight="1">
      <c r="A66" s="196"/>
      <c r="B66" s="193"/>
      <c r="C66" s="197">
        <v>4179</v>
      </c>
      <c r="D66" s="42" t="s">
        <v>1093</v>
      </c>
      <c r="E66" s="736"/>
      <c r="F66" s="735"/>
      <c r="G66" s="736">
        <v>4383</v>
      </c>
      <c r="H66" s="735">
        <v>4384.01</v>
      </c>
      <c r="I66" s="735">
        <f t="shared" si="10"/>
        <v>4384.01</v>
      </c>
      <c r="J66" s="735">
        <f>I66</f>
        <v>4384.01</v>
      </c>
      <c r="K66" s="736"/>
      <c r="L66" s="735"/>
      <c r="M66" s="586"/>
      <c r="N66" s="134"/>
      <c r="O66" s="59"/>
    </row>
    <row r="67" spans="1:15" ht="13.5" customHeight="1">
      <c r="A67" s="196"/>
      <c r="B67" s="193"/>
      <c r="C67" s="197">
        <v>4218</v>
      </c>
      <c r="D67" s="43" t="s">
        <v>494</v>
      </c>
      <c r="E67" s="736"/>
      <c r="F67" s="735"/>
      <c r="G67" s="736">
        <v>2040</v>
      </c>
      <c r="H67" s="735">
        <v>1510.48</v>
      </c>
      <c r="I67" s="735">
        <f t="shared" si="10"/>
        <v>1510.48</v>
      </c>
      <c r="J67" s="736"/>
      <c r="K67" s="736"/>
      <c r="L67" s="735"/>
      <c r="M67" s="586"/>
      <c r="N67" s="134"/>
      <c r="O67" s="59"/>
    </row>
    <row r="68" spans="1:15" ht="13.5" customHeight="1">
      <c r="A68" s="196"/>
      <c r="B68" s="193"/>
      <c r="C68" s="197">
        <v>4219</v>
      </c>
      <c r="D68" s="43" t="s">
        <v>494</v>
      </c>
      <c r="E68" s="736"/>
      <c r="F68" s="735"/>
      <c r="G68" s="736">
        <v>360</v>
      </c>
      <c r="H68" s="735">
        <v>266.57</v>
      </c>
      <c r="I68" s="735">
        <f t="shared" si="10"/>
        <v>266.57</v>
      </c>
      <c r="J68" s="736"/>
      <c r="K68" s="736"/>
      <c r="L68" s="735"/>
      <c r="M68" s="586"/>
      <c r="N68" s="134"/>
      <c r="O68" s="59"/>
    </row>
    <row r="69" spans="1:15" ht="13.5" customHeight="1">
      <c r="A69" s="196"/>
      <c r="B69" s="193"/>
      <c r="C69" s="197">
        <v>4308</v>
      </c>
      <c r="D69" s="43" t="s">
        <v>649</v>
      </c>
      <c r="E69" s="736"/>
      <c r="F69" s="735"/>
      <c r="G69" s="736">
        <v>5101</v>
      </c>
      <c r="H69" s="735">
        <v>3968.61</v>
      </c>
      <c r="I69" s="735">
        <f t="shared" si="10"/>
        <v>3968.61</v>
      </c>
      <c r="J69" s="736"/>
      <c r="K69" s="736"/>
      <c r="L69" s="735"/>
      <c r="M69" s="586"/>
      <c r="N69" s="134"/>
      <c r="O69" s="59"/>
    </row>
    <row r="70" spans="1:15" ht="13.5" customHeight="1">
      <c r="A70" s="196"/>
      <c r="B70" s="193"/>
      <c r="C70" s="197">
        <v>4309</v>
      </c>
      <c r="D70" s="43" t="s">
        <v>649</v>
      </c>
      <c r="E70" s="736"/>
      <c r="F70" s="735"/>
      <c r="G70" s="736">
        <v>901</v>
      </c>
      <c r="H70" s="735">
        <v>700.34</v>
      </c>
      <c r="I70" s="735">
        <f t="shared" si="10"/>
        <v>700.34</v>
      </c>
      <c r="J70" s="736"/>
      <c r="K70" s="736"/>
      <c r="L70" s="735"/>
      <c r="M70" s="586"/>
      <c r="N70" s="134"/>
      <c r="O70" s="59"/>
    </row>
    <row r="71" spans="1:15" ht="13.5" customHeight="1">
      <c r="A71" s="196"/>
      <c r="B71" s="193"/>
      <c r="C71" s="197">
        <v>4438</v>
      </c>
      <c r="D71" s="495" t="s">
        <v>504</v>
      </c>
      <c r="E71" s="736"/>
      <c r="F71" s="735"/>
      <c r="G71" s="736">
        <v>60</v>
      </c>
      <c r="H71" s="735">
        <v>34</v>
      </c>
      <c r="I71" s="735">
        <f t="shared" si="10"/>
        <v>34</v>
      </c>
      <c r="J71" s="736"/>
      <c r="K71" s="736"/>
      <c r="L71" s="735"/>
      <c r="M71" s="586"/>
      <c r="N71" s="134"/>
      <c r="O71" s="59"/>
    </row>
    <row r="72" spans="1:15" ht="13.5" customHeight="1">
      <c r="A72" s="196"/>
      <c r="B72" s="193"/>
      <c r="C72" s="197">
        <v>4439</v>
      </c>
      <c r="D72" s="495" t="s">
        <v>504</v>
      </c>
      <c r="E72" s="736"/>
      <c r="F72" s="735"/>
      <c r="G72" s="736">
        <v>11</v>
      </c>
      <c r="H72" s="735">
        <v>6</v>
      </c>
      <c r="I72" s="735">
        <f t="shared" si="10"/>
        <v>6</v>
      </c>
      <c r="J72" s="736"/>
      <c r="K72" s="736"/>
      <c r="L72" s="735"/>
      <c r="M72" s="586"/>
      <c r="N72" s="134"/>
      <c r="O72" s="59"/>
    </row>
    <row r="73" spans="1:15" ht="13.5" customHeight="1">
      <c r="A73" s="196"/>
      <c r="B73" s="193"/>
      <c r="C73" s="197">
        <v>4748</v>
      </c>
      <c r="D73" s="42" t="s">
        <v>826</v>
      </c>
      <c r="E73" s="736"/>
      <c r="F73" s="735"/>
      <c r="G73" s="736">
        <v>850</v>
      </c>
      <c r="H73" s="735">
        <v>775.52</v>
      </c>
      <c r="I73" s="735">
        <f t="shared" si="10"/>
        <v>775.52</v>
      </c>
      <c r="J73" s="736"/>
      <c r="K73" s="736"/>
      <c r="L73" s="735"/>
      <c r="M73" s="586"/>
      <c r="N73" s="134"/>
      <c r="O73" s="59"/>
    </row>
    <row r="74" spans="1:15" ht="13.5" customHeight="1">
      <c r="A74" s="196"/>
      <c r="B74" s="193"/>
      <c r="C74" s="197">
        <v>4749</v>
      </c>
      <c r="D74" s="42" t="s">
        <v>826</v>
      </c>
      <c r="E74" s="736"/>
      <c r="F74" s="736"/>
      <c r="G74" s="736">
        <v>150</v>
      </c>
      <c r="H74" s="735">
        <v>136.86</v>
      </c>
      <c r="I74" s="735">
        <f t="shared" si="10"/>
        <v>136.86</v>
      </c>
      <c r="J74" s="736"/>
      <c r="K74" s="736"/>
      <c r="L74" s="735"/>
      <c r="M74" s="737"/>
      <c r="N74" s="134"/>
      <c r="O74" s="59"/>
    </row>
    <row r="75" spans="1:15" ht="15.75" customHeight="1">
      <c r="A75" s="190">
        <v>851</v>
      </c>
      <c r="B75" s="191">
        <v>85195</v>
      </c>
      <c r="C75" s="192"/>
      <c r="D75" s="88" t="s">
        <v>630</v>
      </c>
      <c r="E75" s="582">
        <f>E77</f>
        <v>130000</v>
      </c>
      <c r="F75" s="587">
        <f>F77</f>
        <v>130000</v>
      </c>
      <c r="G75" s="582">
        <f aca="true" t="shared" si="11" ref="G75:M75">G78</f>
        <v>130000</v>
      </c>
      <c r="H75" s="587">
        <f t="shared" si="11"/>
        <v>130000</v>
      </c>
      <c r="I75" s="587">
        <f t="shared" si="11"/>
        <v>0</v>
      </c>
      <c r="J75" s="587">
        <f t="shared" si="11"/>
        <v>0</v>
      </c>
      <c r="K75" s="587">
        <f t="shared" si="11"/>
        <v>0</v>
      </c>
      <c r="L75" s="587">
        <f t="shared" si="11"/>
        <v>0</v>
      </c>
      <c r="M75" s="588">
        <f t="shared" si="11"/>
        <v>130000</v>
      </c>
      <c r="N75" s="133"/>
      <c r="O75" s="59"/>
    </row>
    <row r="76" spans="1:15" ht="12" customHeight="1">
      <c r="A76" s="194"/>
      <c r="B76" s="72"/>
      <c r="C76" s="193"/>
      <c r="D76" s="207" t="s">
        <v>970</v>
      </c>
      <c r="E76" s="736"/>
      <c r="F76" s="736"/>
      <c r="G76" s="736"/>
      <c r="H76" s="736"/>
      <c r="I76" s="736"/>
      <c r="J76" s="736"/>
      <c r="K76" s="736"/>
      <c r="L76" s="736"/>
      <c r="M76" s="586"/>
      <c r="N76" s="134"/>
      <c r="O76" s="59"/>
    </row>
    <row r="77" spans="1:15" ht="15" customHeight="1">
      <c r="A77" s="194"/>
      <c r="B77" s="72"/>
      <c r="C77" s="218">
        <v>6300</v>
      </c>
      <c r="D77" s="87" t="s">
        <v>150</v>
      </c>
      <c r="E77" s="736">
        <f>'Z 1. 1'!F124</f>
        <v>130000</v>
      </c>
      <c r="F77" s="735">
        <f>'Z 1. 1'!G124</f>
        <v>130000</v>
      </c>
      <c r="G77" s="736"/>
      <c r="H77" s="736"/>
      <c r="I77" s="736"/>
      <c r="J77" s="736"/>
      <c r="K77" s="736"/>
      <c r="L77" s="736"/>
      <c r="M77" s="586"/>
      <c r="N77" s="134"/>
      <c r="O77" s="59"/>
    </row>
    <row r="78" spans="1:15" ht="16.5" customHeight="1">
      <c r="A78" s="194"/>
      <c r="B78" s="72"/>
      <c r="C78" s="193">
        <v>6050</v>
      </c>
      <c r="D78" s="42" t="s">
        <v>534</v>
      </c>
      <c r="E78" s="736"/>
      <c r="F78" s="736"/>
      <c r="G78" s="736">
        <v>130000</v>
      </c>
      <c r="H78" s="735">
        <v>130000</v>
      </c>
      <c r="I78" s="736"/>
      <c r="J78" s="736"/>
      <c r="K78" s="736"/>
      <c r="L78" s="736"/>
      <c r="M78" s="586">
        <f>G78</f>
        <v>130000</v>
      </c>
      <c r="N78" s="134"/>
      <c r="O78" s="59"/>
    </row>
    <row r="79" spans="1:15" ht="26.25" customHeight="1">
      <c r="A79" s="195">
        <v>852</v>
      </c>
      <c r="B79" s="203">
        <v>85201</v>
      </c>
      <c r="C79" s="192">
        <v>2320</v>
      </c>
      <c r="D79" s="205" t="s">
        <v>637</v>
      </c>
      <c r="E79" s="582">
        <f>SUM(E81:E81)</f>
        <v>551602</v>
      </c>
      <c r="F79" s="587">
        <f>SUM(F81:F81)</f>
        <v>551602.05</v>
      </c>
      <c r="G79" s="582">
        <f aca="true" t="shared" si="12" ref="G79:M79">G88+G91+G92+G93+G94+G95+G96+G97+G98+G99</f>
        <v>590244</v>
      </c>
      <c r="H79" s="587">
        <f t="shared" si="12"/>
        <v>590244.42</v>
      </c>
      <c r="I79" s="587">
        <f t="shared" si="12"/>
        <v>590244.42</v>
      </c>
      <c r="J79" s="587">
        <f t="shared" si="12"/>
        <v>63860</v>
      </c>
      <c r="K79" s="587">
        <f t="shared" si="12"/>
        <v>11795.25</v>
      </c>
      <c r="L79" s="587">
        <f t="shared" si="12"/>
        <v>38642.37</v>
      </c>
      <c r="M79" s="588">
        <f t="shared" si="12"/>
        <v>0</v>
      </c>
      <c r="N79" s="134"/>
      <c r="O79" s="59"/>
    </row>
    <row r="80" spans="1:15" ht="13.5" customHeight="1">
      <c r="A80" s="196"/>
      <c r="B80" s="193"/>
      <c r="C80" s="193"/>
      <c r="D80" s="207" t="s">
        <v>970</v>
      </c>
      <c r="E80" s="736"/>
      <c r="F80" s="736"/>
      <c r="G80" s="736"/>
      <c r="H80" s="736"/>
      <c r="I80" s="736"/>
      <c r="J80" s="736"/>
      <c r="K80" s="736"/>
      <c r="L80" s="736"/>
      <c r="M80" s="586"/>
      <c r="N80" s="134"/>
      <c r="O80" s="59"/>
    </row>
    <row r="81" spans="1:15" ht="23.25" customHeight="1">
      <c r="A81" s="194"/>
      <c r="B81" s="72"/>
      <c r="C81" s="197">
        <v>2320</v>
      </c>
      <c r="D81" s="42" t="s">
        <v>568</v>
      </c>
      <c r="E81" s="736">
        <f>'Z 1. 1'!F130</f>
        <v>551602</v>
      </c>
      <c r="F81" s="735">
        <f>'Z 1. 1'!G130</f>
        <v>551602.05</v>
      </c>
      <c r="G81" s="736"/>
      <c r="H81" s="735"/>
      <c r="I81" s="735"/>
      <c r="J81" s="736"/>
      <c r="K81" s="736"/>
      <c r="L81" s="735"/>
      <c r="M81" s="586"/>
      <c r="N81" s="134"/>
      <c r="O81" s="59"/>
    </row>
    <row r="82" spans="1:15" ht="15.75" customHeight="1">
      <c r="A82" s="194"/>
      <c r="B82" s="72"/>
      <c r="C82" s="218"/>
      <c r="D82" s="48" t="s">
        <v>90</v>
      </c>
      <c r="E82" s="866">
        <v>20644</v>
      </c>
      <c r="F82" s="867">
        <v>20644.38</v>
      </c>
      <c r="G82" s="736"/>
      <c r="H82" s="735"/>
      <c r="I82" s="735"/>
      <c r="J82" s="736"/>
      <c r="K82" s="736"/>
      <c r="L82" s="735"/>
      <c r="M82" s="586"/>
      <c r="N82" s="134"/>
      <c r="O82" s="59"/>
    </row>
    <row r="83" spans="1:15" ht="17.25" customHeight="1">
      <c r="A83" s="194"/>
      <c r="B83" s="72"/>
      <c r="C83" s="218"/>
      <c r="D83" s="48" t="s">
        <v>559</v>
      </c>
      <c r="E83" s="866">
        <v>319414</v>
      </c>
      <c r="F83" s="867">
        <v>319413.64</v>
      </c>
      <c r="G83" s="736"/>
      <c r="H83" s="735"/>
      <c r="I83" s="735"/>
      <c r="J83" s="736"/>
      <c r="K83" s="736"/>
      <c r="L83" s="735"/>
      <c r="M83" s="586"/>
      <c r="N83" s="134"/>
      <c r="O83" s="59"/>
    </row>
    <row r="84" spans="1:15" ht="15.75" customHeight="1">
      <c r="A84" s="194"/>
      <c r="B84" s="72"/>
      <c r="C84" s="218"/>
      <c r="D84" s="48" t="s">
        <v>570</v>
      </c>
      <c r="E84" s="866">
        <v>63869</v>
      </c>
      <c r="F84" s="867">
        <v>63868.68</v>
      </c>
      <c r="G84" s="736"/>
      <c r="H84" s="735"/>
      <c r="I84" s="735"/>
      <c r="J84" s="736"/>
      <c r="K84" s="736"/>
      <c r="L84" s="735"/>
      <c r="M84" s="586"/>
      <c r="N84" s="134"/>
      <c r="O84" s="59"/>
    </row>
    <row r="85" spans="1:15" ht="15.75" customHeight="1">
      <c r="A85" s="194"/>
      <c r="B85" s="72"/>
      <c r="C85" s="218"/>
      <c r="D85" s="48" t="s">
        <v>560</v>
      </c>
      <c r="E85" s="866">
        <v>60357</v>
      </c>
      <c r="F85" s="867">
        <v>60356.88</v>
      </c>
      <c r="G85" s="736"/>
      <c r="H85" s="735"/>
      <c r="I85" s="735"/>
      <c r="J85" s="736"/>
      <c r="K85" s="736"/>
      <c r="L85" s="735"/>
      <c r="M85" s="586"/>
      <c r="N85" s="134"/>
      <c r="O85" s="59"/>
    </row>
    <row r="86" spans="1:15" ht="15.75" customHeight="1">
      <c r="A86" s="194"/>
      <c r="B86" s="72"/>
      <c r="C86" s="218"/>
      <c r="D86" s="48" t="s">
        <v>561</v>
      </c>
      <c r="E86" s="866">
        <v>82614</v>
      </c>
      <c r="F86" s="867">
        <v>82614.32</v>
      </c>
      <c r="G86" s="736"/>
      <c r="H86" s="735"/>
      <c r="I86" s="735"/>
      <c r="J86" s="736"/>
      <c r="K86" s="736"/>
      <c r="L86" s="735"/>
      <c r="M86" s="586"/>
      <c r="N86" s="134"/>
      <c r="O86" s="59"/>
    </row>
    <row r="87" spans="1:15" ht="13.5" customHeight="1">
      <c r="A87" s="194"/>
      <c r="B87" s="72"/>
      <c r="C87" s="218"/>
      <c r="D87" s="48" t="s">
        <v>605</v>
      </c>
      <c r="E87" s="866">
        <v>4704</v>
      </c>
      <c r="F87" s="867">
        <v>4704.15</v>
      </c>
      <c r="G87" s="736"/>
      <c r="H87" s="735"/>
      <c r="I87" s="735"/>
      <c r="J87" s="736"/>
      <c r="K87" s="736"/>
      <c r="L87" s="735"/>
      <c r="M87" s="586"/>
      <c r="N87" s="134"/>
      <c r="O87" s="59"/>
    </row>
    <row r="88" spans="1:15" ht="23.25" customHeight="1">
      <c r="A88" s="194"/>
      <c r="B88" s="72"/>
      <c r="C88" s="218">
        <v>2320</v>
      </c>
      <c r="D88" s="42" t="s">
        <v>569</v>
      </c>
      <c r="E88" s="736"/>
      <c r="F88" s="735"/>
      <c r="G88" s="736">
        <f>'Z 1. 2 '!D453</f>
        <v>38642</v>
      </c>
      <c r="H88" s="735">
        <f>'Z 1. 2 '!E453</f>
        <v>38642.37</v>
      </c>
      <c r="I88" s="735">
        <f>I89+I90</f>
        <v>38642.37</v>
      </c>
      <c r="J88" s="736"/>
      <c r="K88" s="736"/>
      <c r="L88" s="735">
        <f>I88</f>
        <v>38642.37</v>
      </c>
      <c r="M88" s="586"/>
      <c r="N88" s="134"/>
      <c r="O88" s="59"/>
    </row>
    <row r="89" spans="1:15" ht="13.5" customHeight="1">
      <c r="A89" s="194"/>
      <c r="B89" s="72"/>
      <c r="C89" s="197"/>
      <c r="D89" s="51" t="s">
        <v>237</v>
      </c>
      <c r="E89" s="736"/>
      <c r="F89" s="735"/>
      <c r="G89" s="866">
        <v>25021</v>
      </c>
      <c r="H89" s="867">
        <v>25021.2</v>
      </c>
      <c r="I89" s="867">
        <f>H89</f>
        <v>25021.2</v>
      </c>
      <c r="J89" s="736"/>
      <c r="K89" s="736"/>
      <c r="L89" s="867">
        <f>I89</f>
        <v>25021.2</v>
      </c>
      <c r="M89" s="586"/>
      <c r="N89" s="134"/>
      <c r="O89" s="59"/>
    </row>
    <row r="90" spans="1:15" ht="13.5" customHeight="1">
      <c r="A90" s="194"/>
      <c r="B90" s="72"/>
      <c r="C90" s="197"/>
      <c r="D90" s="51" t="s">
        <v>90</v>
      </c>
      <c r="E90" s="736"/>
      <c r="F90" s="735"/>
      <c r="G90" s="866">
        <v>13621</v>
      </c>
      <c r="H90" s="867">
        <v>13621.17</v>
      </c>
      <c r="I90" s="867">
        <f aca="true" t="shared" si="13" ref="I90:I99">H90</f>
        <v>13621.17</v>
      </c>
      <c r="J90" s="736"/>
      <c r="K90" s="736"/>
      <c r="L90" s="867">
        <f>I90</f>
        <v>13621.17</v>
      </c>
      <c r="M90" s="586"/>
      <c r="N90" s="134"/>
      <c r="O90" s="59"/>
    </row>
    <row r="91" spans="1:15" ht="13.5" customHeight="1">
      <c r="A91" s="194"/>
      <c r="B91" s="72"/>
      <c r="C91" s="197">
        <v>3110</v>
      </c>
      <c r="D91" s="51" t="s">
        <v>803</v>
      </c>
      <c r="E91" s="736"/>
      <c r="F91" s="735"/>
      <c r="G91" s="736">
        <v>76644</v>
      </c>
      <c r="H91" s="735">
        <v>76643.75</v>
      </c>
      <c r="I91" s="735">
        <f t="shared" si="13"/>
        <v>76643.75</v>
      </c>
      <c r="J91" s="736"/>
      <c r="K91" s="736"/>
      <c r="L91" s="735"/>
      <c r="M91" s="586"/>
      <c r="N91" s="134"/>
      <c r="O91" s="59"/>
    </row>
    <row r="92" spans="1:15" ht="13.5" customHeight="1">
      <c r="A92" s="194"/>
      <c r="B92" s="72"/>
      <c r="C92" s="197">
        <v>4010</v>
      </c>
      <c r="D92" s="42" t="s">
        <v>912</v>
      </c>
      <c r="E92" s="736"/>
      <c r="F92" s="736"/>
      <c r="G92" s="736">
        <v>63860</v>
      </c>
      <c r="H92" s="735">
        <v>63860</v>
      </c>
      <c r="I92" s="735">
        <f t="shared" si="13"/>
        <v>63860</v>
      </c>
      <c r="J92" s="735">
        <f>I92</f>
        <v>63860</v>
      </c>
      <c r="K92" s="736"/>
      <c r="L92" s="736"/>
      <c r="M92" s="586"/>
      <c r="N92" s="134"/>
      <c r="O92" s="59"/>
    </row>
    <row r="93" spans="1:15" ht="13.5" customHeight="1">
      <c r="A93" s="194"/>
      <c r="B93" s="72"/>
      <c r="C93" s="197">
        <v>4110</v>
      </c>
      <c r="D93" s="42" t="s">
        <v>628</v>
      </c>
      <c r="E93" s="736"/>
      <c r="F93" s="736"/>
      <c r="G93" s="736">
        <v>10230</v>
      </c>
      <c r="H93" s="735">
        <v>10229.9</v>
      </c>
      <c r="I93" s="735">
        <f t="shared" si="13"/>
        <v>10229.9</v>
      </c>
      <c r="J93" s="735"/>
      <c r="K93" s="735">
        <f>I93</f>
        <v>10229.9</v>
      </c>
      <c r="L93" s="736"/>
      <c r="M93" s="586"/>
      <c r="N93" s="134"/>
      <c r="O93" s="59"/>
    </row>
    <row r="94" spans="1:15" ht="13.5" customHeight="1">
      <c r="A94" s="194"/>
      <c r="B94" s="72"/>
      <c r="C94" s="197">
        <v>4120</v>
      </c>
      <c r="D94" s="42" t="s">
        <v>492</v>
      </c>
      <c r="E94" s="736"/>
      <c r="F94" s="736"/>
      <c r="G94" s="736">
        <v>1565</v>
      </c>
      <c r="H94" s="735">
        <v>1565.35</v>
      </c>
      <c r="I94" s="735">
        <f t="shared" si="13"/>
        <v>1565.35</v>
      </c>
      <c r="J94" s="735"/>
      <c r="K94" s="735">
        <f>I94</f>
        <v>1565.35</v>
      </c>
      <c r="L94" s="736"/>
      <c r="M94" s="586"/>
      <c r="N94" s="134"/>
      <c r="O94" s="59"/>
    </row>
    <row r="95" spans="1:15" ht="13.5" customHeight="1">
      <c r="A95" s="194"/>
      <c r="B95" s="72"/>
      <c r="C95" s="197">
        <v>4210</v>
      </c>
      <c r="D95" s="43" t="s">
        <v>678</v>
      </c>
      <c r="E95" s="736"/>
      <c r="F95" s="736"/>
      <c r="G95" s="736">
        <v>162906</v>
      </c>
      <c r="H95" s="735">
        <v>162906.2</v>
      </c>
      <c r="I95" s="735">
        <f t="shared" si="13"/>
        <v>162906.2</v>
      </c>
      <c r="J95" s="736"/>
      <c r="K95" s="736"/>
      <c r="L95" s="736"/>
      <c r="M95" s="586"/>
      <c r="N95" s="134"/>
      <c r="O95" s="59"/>
    </row>
    <row r="96" spans="1:15" ht="13.5" customHeight="1">
      <c r="A96" s="194"/>
      <c r="B96" s="72"/>
      <c r="C96" s="197">
        <v>4220</v>
      </c>
      <c r="D96" s="43" t="s">
        <v>804</v>
      </c>
      <c r="E96" s="736"/>
      <c r="F96" s="736"/>
      <c r="G96" s="736">
        <v>106395</v>
      </c>
      <c r="H96" s="735">
        <v>106394.6</v>
      </c>
      <c r="I96" s="735">
        <f t="shared" si="13"/>
        <v>106394.6</v>
      </c>
      <c r="J96" s="736"/>
      <c r="K96" s="736"/>
      <c r="L96" s="736"/>
      <c r="M96" s="586"/>
      <c r="N96" s="134"/>
      <c r="O96" s="59"/>
    </row>
    <row r="97" spans="1:15" ht="13.5" customHeight="1">
      <c r="A97" s="194"/>
      <c r="B97" s="72"/>
      <c r="C97" s="197">
        <v>4230</v>
      </c>
      <c r="D97" s="43" t="s">
        <v>793</v>
      </c>
      <c r="E97" s="736"/>
      <c r="F97" s="736"/>
      <c r="G97" s="736">
        <v>3800</v>
      </c>
      <c r="H97" s="735">
        <v>3800</v>
      </c>
      <c r="I97" s="735">
        <f t="shared" si="13"/>
        <v>3800</v>
      </c>
      <c r="J97" s="736"/>
      <c r="K97" s="736"/>
      <c r="L97" s="736"/>
      <c r="M97" s="586"/>
      <c r="N97" s="134"/>
      <c r="O97" s="59"/>
    </row>
    <row r="98" spans="1:15" ht="13.5" customHeight="1">
      <c r="A98" s="194"/>
      <c r="B98" s="72"/>
      <c r="C98" s="197">
        <v>4260</v>
      </c>
      <c r="D98" s="43" t="s">
        <v>647</v>
      </c>
      <c r="E98" s="736"/>
      <c r="F98" s="736"/>
      <c r="G98" s="736">
        <v>85758</v>
      </c>
      <c r="H98" s="735">
        <v>85758.38</v>
      </c>
      <c r="I98" s="735">
        <f t="shared" si="13"/>
        <v>85758.38</v>
      </c>
      <c r="J98" s="736"/>
      <c r="K98" s="736"/>
      <c r="L98" s="736"/>
      <c r="M98" s="586"/>
      <c r="N98" s="134"/>
      <c r="O98" s="59"/>
    </row>
    <row r="99" spans="1:15" ht="13.5" customHeight="1">
      <c r="A99" s="194"/>
      <c r="B99" s="72"/>
      <c r="C99" s="197">
        <v>4300</v>
      </c>
      <c r="D99" s="43" t="s">
        <v>649</v>
      </c>
      <c r="E99" s="736"/>
      <c r="F99" s="736"/>
      <c r="G99" s="736">
        <v>40444</v>
      </c>
      <c r="H99" s="735">
        <v>40443.87</v>
      </c>
      <c r="I99" s="735">
        <f t="shared" si="13"/>
        <v>40443.87</v>
      </c>
      <c r="J99" s="736"/>
      <c r="K99" s="736"/>
      <c r="L99" s="736"/>
      <c r="M99" s="586"/>
      <c r="N99" s="134"/>
      <c r="O99" s="59"/>
    </row>
    <row r="100" spans="1:15" ht="17.25" customHeight="1">
      <c r="A100" s="190">
        <v>852</v>
      </c>
      <c r="B100" s="191">
        <v>85204</v>
      </c>
      <c r="C100" s="192"/>
      <c r="D100" s="88" t="s">
        <v>953</v>
      </c>
      <c r="E100" s="582">
        <f>E102+E104</f>
        <v>52568</v>
      </c>
      <c r="F100" s="587">
        <f>F102+F104</f>
        <v>52567.92</v>
      </c>
      <c r="G100" s="582">
        <f>G107+G111+G112+G113+G114</f>
        <v>92424</v>
      </c>
      <c r="H100" s="587">
        <f>H107+H111+H112+H113+H114</f>
        <v>92423.55</v>
      </c>
      <c r="I100" s="587">
        <f>I107+I111+I112+I113+I114</f>
        <v>92423.55</v>
      </c>
      <c r="J100" s="587">
        <f>SUM(J102:J114)</f>
        <v>18776</v>
      </c>
      <c r="K100" s="587">
        <f>SUM(K102:K114)</f>
        <v>3136.8599999999997</v>
      </c>
      <c r="L100" s="587">
        <f>L107</f>
        <v>39855.630000000005</v>
      </c>
      <c r="M100" s="588">
        <f>SUM(M102:M114)</f>
        <v>0</v>
      </c>
      <c r="N100" s="134"/>
      <c r="O100" s="59"/>
    </row>
    <row r="101" spans="1:15" ht="12" customHeight="1">
      <c r="A101" s="194"/>
      <c r="B101" s="72"/>
      <c r="C101" s="193"/>
      <c r="D101" s="207" t="s">
        <v>970</v>
      </c>
      <c r="E101" s="736"/>
      <c r="F101" s="736"/>
      <c r="G101" s="736"/>
      <c r="H101" s="736"/>
      <c r="I101" s="736"/>
      <c r="J101" s="736"/>
      <c r="K101" s="736"/>
      <c r="L101" s="736"/>
      <c r="M101" s="586"/>
      <c r="N101" s="134"/>
      <c r="O101" s="59"/>
    </row>
    <row r="102" spans="1:15" ht="24.75" customHeight="1">
      <c r="A102" s="194"/>
      <c r="B102" s="72"/>
      <c r="C102" s="218">
        <v>2310</v>
      </c>
      <c r="D102" s="42" t="s">
        <v>567</v>
      </c>
      <c r="E102" s="736">
        <f>'Z 1. 1'!F139</f>
        <v>35591</v>
      </c>
      <c r="F102" s="735">
        <f>'Z 1. 1'!G139</f>
        <v>35591.4</v>
      </c>
      <c r="G102" s="736"/>
      <c r="H102" s="735"/>
      <c r="I102" s="735"/>
      <c r="J102" s="736"/>
      <c r="K102" s="736"/>
      <c r="L102" s="735"/>
      <c r="M102" s="586"/>
      <c r="N102" s="134"/>
      <c r="O102" s="59"/>
    </row>
    <row r="103" spans="1:15" ht="14.25" customHeight="1">
      <c r="A103" s="194"/>
      <c r="B103" s="72"/>
      <c r="C103" s="218"/>
      <c r="D103" s="42" t="s">
        <v>228</v>
      </c>
      <c r="E103" s="866">
        <v>35591</v>
      </c>
      <c r="F103" s="867">
        <v>35591.4</v>
      </c>
      <c r="G103" s="736"/>
      <c r="H103" s="735"/>
      <c r="I103" s="735"/>
      <c r="J103" s="736"/>
      <c r="K103" s="736"/>
      <c r="L103" s="735"/>
      <c r="M103" s="586"/>
      <c r="N103" s="134"/>
      <c r="O103" s="59"/>
    </row>
    <row r="104" spans="1:15" ht="22.5" customHeight="1">
      <c r="A104" s="194"/>
      <c r="B104" s="72"/>
      <c r="C104" s="218">
        <v>2320</v>
      </c>
      <c r="D104" s="42" t="s">
        <v>568</v>
      </c>
      <c r="E104" s="736">
        <f>'Z 1. 1'!F140</f>
        <v>16977</v>
      </c>
      <c r="F104" s="735">
        <f>'Z 1. 1'!G140</f>
        <v>16976.52</v>
      </c>
      <c r="G104" s="736"/>
      <c r="H104" s="735"/>
      <c r="I104" s="735"/>
      <c r="J104" s="736"/>
      <c r="K104" s="736"/>
      <c r="L104" s="735"/>
      <c r="M104" s="586"/>
      <c r="N104" s="134"/>
      <c r="O104" s="59"/>
    </row>
    <row r="105" spans="1:15" ht="13.5" customHeight="1">
      <c r="A105" s="194"/>
      <c r="B105" s="72"/>
      <c r="C105" s="218"/>
      <c r="D105" s="87" t="s">
        <v>149</v>
      </c>
      <c r="E105" s="866">
        <v>6588</v>
      </c>
      <c r="F105" s="867">
        <v>6588</v>
      </c>
      <c r="G105" s="736"/>
      <c r="H105" s="735"/>
      <c r="I105" s="735"/>
      <c r="J105" s="736"/>
      <c r="K105" s="736"/>
      <c r="L105" s="735"/>
      <c r="M105" s="586"/>
      <c r="N105" s="134"/>
      <c r="O105" s="59"/>
    </row>
    <row r="106" spans="1:15" ht="13.5" customHeight="1">
      <c r="A106" s="194"/>
      <c r="B106" s="72"/>
      <c r="C106" s="218"/>
      <c r="D106" s="184" t="s">
        <v>90</v>
      </c>
      <c r="E106" s="866">
        <v>10389</v>
      </c>
      <c r="F106" s="867">
        <v>10388.52</v>
      </c>
      <c r="G106" s="736"/>
      <c r="H106" s="736"/>
      <c r="I106" s="735"/>
      <c r="J106" s="736"/>
      <c r="K106" s="736"/>
      <c r="L106" s="735"/>
      <c r="M106" s="586"/>
      <c r="N106" s="134"/>
      <c r="O106" s="59"/>
    </row>
    <row r="107" spans="1:15" ht="22.5" customHeight="1">
      <c r="A107" s="194"/>
      <c r="B107" s="72"/>
      <c r="C107" s="218">
        <v>2320</v>
      </c>
      <c r="D107" s="42" t="s">
        <v>569</v>
      </c>
      <c r="E107" s="736"/>
      <c r="F107" s="735"/>
      <c r="G107" s="736">
        <f>'Z 1. 2 '!D512</f>
        <v>39856</v>
      </c>
      <c r="H107" s="735">
        <f>'Z 1. 2 '!E512</f>
        <v>39855.63</v>
      </c>
      <c r="I107" s="735">
        <f>I108+I109+I110</f>
        <v>39855.630000000005</v>
      </c>
      <c r="J107" s="736"/>
      <c r="K107" s="736"/>
      <c r="L107" s="735">
        <f>I107</f>
        <v>39855.630000000005</v>
      </c>
      <c r="M107" s="586"/>
      <c r="N107" s="134"/>
      <c r="O107" s="59"/>
    </row>
    <row r="108" spans="1:15" ht="13.5" customHeight="1">
      <c r="A108" s="194"/>
      <c r="B108" s="72"/>
      <c r="C108" s="197"/>
      <c r="D108" s="87" t="s">
        <v>564</v>
      </c>
      <c r="E108" s="736"/>
      <c r="F108" s="735"/>
      <c r="G108" s="866">
        <v>6619</v>
      </c>
      <c r="H108" s="867">
        <v>6618.78</v>
      </c>
      <c r="I108" s="867">
        <f aca="true" t="shared" si="14" ref="I108:I114">H108</f>
        <v>6618.78</v>
      </c>
      <c r="J108" s="736"/>
      <c r="K108" s="736"/>
      <c r="L108" s="867">
        <f>I108</f>
        <v>6618.78</v>
      </c>
      <c r="M108" s="586"/>
      <c r="N108" s="134"/>
      <c r="O108" s="59"/>
    </row>
    <row r="109" spans="1:15" ht="13.5" customHeight="1">
      <c r="A109" s="194"/>
      <c r="B109" s="72"/>
      <c r="C109" s="197"/>
      <c r="D109" s="87" t="s">
        <v>563</v>
      </c>
      <c r="E109" s="736"/>
      <c r="F109" s="735"/>
      <c r="G109" s="866">
        <v>28444</v>
      </c>
      <c r="H109" s="867">
        <v>28444.08</v>
      </c>
      <c r="I109" s="867">
        <f t="shared" si="14"/>
        <v>28444.08</v>
      </c>
      <c r="J109" s="736"/>
      <c r="K109" s="736"/>
      <c r="L109" s="867">
        <f>I109</f>
        <v>28444.08</v>
      </c>
      <c r="M109" s="586"/>
      <c r="N109" s="134"/>
      <c r="O109" s="59"/>
    </row>
    <row r="110" spans="1:15" ht="13.5" customHeight="1">
      <c r="A110" s="194"/>
      <c r="B110" s="72"/>
      <c r="C110" s="197"/>
      <c r="D110" s="87" t="s">
        <v>562</v>
      </c>
      <c r="E110" s="736"/>
      <c r="F110" s="735"/>
      <c r="G110" s="866">
        <v>4793</v>
      </c>
      <c r="H110" s="867">
        <v>4792.77</v>
      </c>
      <c r="I110" s="867">
        <f t="shared" si="14"/>
        <v>4792.77</v>
      </c>
      <c r="J110" s="736"/>
      <c r="K110" s="736"/>
      <c r="L110" s="867">
        <f>I110</f>
        <v>4792.77</v>
      </c>
      <c r="M110" s="586"/>
      <c r="N110" s="134"/>
      <c r="O110" s="59"/>
    </row>
    <row r="111" spans="1:15" ht="13.5" customHeight="1">
      <c r="A111" s="194"/>
      <c r="B111" s="72"/>
      <c r="C111" s="50" t="s">
        <v>802</v>
      </c>
      <c r="D111" s="42" t="s">
        <v>803</v>
      </c>
      <c r="E111" s="736"/>
      <c r="F111" s="735"/>
      <c r="G111" s="736">
        <v>30655</v>
      </c>
      <c r="H111" s="735">
        <v>30655.06</v>
      </c>
      <c r="I111" s="735">
        <f t="shared" si="14"/>
        <v>30655.06</v>
      </c>
      <c r="J111" s="736"/>
      <c r="K111" s="736"/>
      <c r="L111" s="736"/>
      <c r="M111" s="586"/>
      <c r="N111" s="134"/>
      <c r="O111" s="59"/>
    </row>
    <row r="112" spans="1:15" ht="13.5" customHeight="1">
      <c r="A112" s="194"/>
      <c r="B112" s="72"/>
      <c r="C112" s="50" t="s">
        <v>516</v>
      </c>
      <c r="D112" s="42" t="s">
        <v>628</v>
      </c>
      <c r="E112" s="736"/>
      <c r="F112" s="735"/>
      <c r="G112" s="736">
        <v>2677</v>
      </c>
      <c r="H112" s="735">
        <v>2676.85</v>
      </c>
      <c r="I112" s="735">
        <f t="shared" si="14"/>
        <v>2676.85</v>
      </c>
      <c r="J112" s="736"/>
      <c r="K112" s="735">
        <f>I112</f>
        <v>2676.85</v>
      </c>
      <c r="L112" s="736"/>
      <c r="M112" s="586"/>
      <c r="N112" s="134"/>
      <c r="O112" s="59"/>
    </row>
    <row r="113" spans="1:15" ht="13.5" customHeight="1">
      <c r="A113" s="194"/>
      <c r="B113" s="72"/>
      <c r="C113" s="50" t="s">
        <v>491</v>
      </c>
      <c r="D113" s="43" t="s">
        <v>492</v>
      </c>
      <c r="E113" s="736"/>
      <c r="F113" s="735"/>
      <c r="G113" s="736">
        <v>460</v>
      </c>
      <c r="H113" s="735">
        <v>460.01</v>
      </c>
      <c r="I113" s="735">
        <f t="shared" si="14"/>
        <v>460.01</v>
      </c>
      <c r="J113" s="736"/>
      <c r="K113" s="735">
        <f>I113</f>
        <v>460.01</v>
      </c>
      <c r="L113" s="736"/>
      <c r="M113" s="586"/>
      <c r="N113" s="134"/>
      <c r="O113" s="59"/>
    </row>
    <row r="114" spans="1:15" ht="13.5" customHeight="1">
      <c r="A114" s="194"/>
      <c r="B114" s="72"/>
      <c r="C114" s="50" t="s">
        <v>95</v>
      </c>
      <c r="D114" s="42" t="s">
        <v>96</v>
      </c>
      <c r="E114" s="736"/>
      <c r="F114" s="735"/>
      <c r="G114" s="736">
        <v>18776</v>
      </c>
      <c r="H114" s="735">
        <v>18776</v>
      </c>
      <c r="I114" s="735">
        <f t="shared" si="14"/>
        <v>18776</v>
      </c>
      <c r="J114" s="735">
        <f>I114</f>
        <v>18776</v>
      </c>
      <c r="K114" s="736"/>
      <c r="L114" s="736"/>
      <c r="M114" s="586"/>
      <c r="N114" s="134"/>
      <c r="O114" s="59"/>
    </row>
    <row r="115" spans="1:15" ht="25.5" customHeight="1">
      <c r="A115" s="190">
        <v>853</v>
      </c>
      <c r="B115" s="191">
        <v>85311</v>
      </c>
      <c r="C115" s="192">
        <v>2310</v>
      </c>
      <c r="D115" s="88" t="s">
        <v>754</v>
      </c>
      <c r="E115" s="582">
        <v>0</v>
      </c>
      <c r="F115" s="582">
        <v>0</v>
      </c>
      <c r="G115" s="582">
        <f aca="true" t="shared" si="15" ref="G115:M115">G117</f>
        <v>28770</v>
      </c>
      <c r="H115" s="587">
        <f t="shared" si="15"/>
        <v>28770</v>
      </c>
      <c r="I115" s="587">
        <f t="shared" si="15"/>
        <v>28770</v>
      </c>
      <c r="J115" s="587">
        <f t="shared" si="15"/>
        <v>0</v>
      </c>
      <c r="K115" s="587">
        <f t="shared" si="15"/>
        <v>0</v>
      </c>
      <c r="L115" s="587">
        <f t="shared" si="15"/>
        <v>28770</v>
      </c>
      <c r="M115" s="588">
        <f t="shared" si="15"/>
        <v>0</v>
      </c>
      <c r="N115" s="133"/>
      <c r="O115" s="59"/>
    </row>
    <row r="116" spans="1:15" ht="12" customHeight="1">
      <c r="A116" s="194"/>
      <c r="B116" s="72"/>
      <c r="C116" s="193"/>
      <c r="D116" s="207" t="s">
        <v>970</v>
      </c>
      <c r="E116" s="736"/>
      <c r="F116" s="736"/>
      <c r="G116" s="736"/>
      <c r="H116" s="736"/>
      <c r="I116" s="736"/>
      <c r="J116" s="736"/>
      <c r="K116" s="736"/>
      <c r="L116" s="736"/>
      <c r="M116" s="586"/>
      <c r="N116" s="134"/>
      <c r="O116" s="59"/>
    </row>
    <row r="117" spans="1:15" ht="18.75" customHeight="1">
      <c r="A117" s="194"/>
      <c r="B117" s="72"/>
      <c r="C117" s="218">
        <v>2310</v>
      </c>
      <c r="D117" s="87" t="s">
        <v>755</v>
      </c>
      <c r="E117" s="736"/>
      <c r="F117" s="736"/>
      <c r="G117" s="736">
        <f>'Z 1. 2 '!D558</f>
        <v>28770</v>
      </c>
      <c r="H117" s="735">
        <f>'Z 1. 2 '!E558</f>
        <v>28770</v>
      </c>
      <c r="I117" s="735">
        <f>H117</f>
        <v>28770</v>
      </c>
      <c r="J117" s="736"/>
      <c r="K117" s="736"/>
      <c r="L117" s="735">
        <f>I117</f>
        <v>28770</v>
      </c>
      <c r="M117" s="586"/>
      <c r="N117" s="134"/>
      <c r="O117" s="59"/>
    </row>
    <row r="118" spans="1:15" ht="24" customHeight="1">
      <c r="A118" s="190">
        <v>921</v>
      </c>
      <c r="B118" s="191">
        <v>92116</v>
      </c>
      <c r="C118" s="192">
        <v>2310</v>
      </c>
      <c r="D118" s="88" t="s">
        <v>971</v>
      </c>
      <c r="E118" s="582">
        <v>0</v>
      </c>
      <c r="F118" s="582">
        <v>0</v>
      </c>
      <c r="G118" s="582">
        <f aca="true" t="shared" si="16" ref="G118:M118">G120</f>
        <v>33000</v>
      </c>
      <c r="H118" s="587">
        <f t="shared" si="16"/>
        <v>33000</v>
      </c>
      <c r="I118" s="587">
        <f t="shared" si="16"/>
        <v>33000</v>
      </c>
      <c r="J118" s="587">
        <f t="shared" si="16"/>
        <v>0</v>
      </c>
      <c r="K118" s="587">
        <f t="shared" si="16"/>
        <v>0</v>
      </c>
      <c r="L118" s="587">
        <f t="shared" si="16"/>
        <v>33000</v>
      </c>
      <c r="M118" s="588">
        <f t="shared" si="16"/>
        <v>0</v>
      </c>
      <c r="N118" s="133"/>
      <c r="O118" s="59"/>
    </row>
    <row r="119" spans="1:15" ht="11.25" customHeight="1">
      <c r="A119" s="194"/>
      <c r="B119" s="72"/>
      <c r="C119" s="193"/>
      <c r="D119" s="207" t="s">
        <v>970</v>
      </c>
      <c r="E119" s="736"/>
      <c r="F119" s="736"/>
      <c r="G119" s="736"/>
      <c r="H119" s="736"/>
      <c r="I119" s="736"/>
      <c r="J119" s="736"/>
      <c r="K119" s="736"/>
      <c r="L119" s="736"/>
      <c r="M119" s="586"/>
      <c r="N119" s="136"/>
      <c r="O119" s="59"/>
    </row>
    <row r="120" spans="1:15" ht="14.25" customHeight="1">
      <c r="A120" s="194"/>
      <c r="B120" s="72"/>
      <c r="C120" s="218">
        <v>2310</v>
      </c>
      <c r="D120" s="87" t="s">
        <v>148</v>
      </c>
      <c r="E120" s="736">
        <v>0</v>
      </c>
      <c r="F120" s="736"/>
      <c r="G120" s="736">
        <f>'Z 1. 2 '!D717</f>
        <v>33000</v>
      </c>
      <c r="H120" s="735">
        <f>'Z 1. 2 '!E717</f>
        <v>33000</v>
      </c>
      <c r="I120" s="735">
        <f>H120</f>
        <v>33000</v>
      </c>
      <c r="J120" s="736"/>
      <c r="K120" s="736"/>
      <c r="L120" s="735">
        <f>I120</f>
        <v>33000</v>
      </c>
      <c r="M120" s="586"/>
      <c r="N120" s="136"/>
      <c r="O120" s="59"/>
    </row>
    <row r="121" spans="1:15" ht="15" customHeight="1" hidden="1">
      <c r="A121" s="98">
        <v>921</v>
      </c>
      <c r="B121" s="4">
        <v>92195</v>
      </c>
      <c r="C121" s="7">
        <v>2310</v>
      </c>
      <c r="D121" s="16" t="s">
        <v>630</v>
      </c>
      <c r="E121" s="848">
        <f>E123</f>
        <v>0</v>
      </c>
      <c r="F121" s="848"/>
      <c r="G121" s="848"/>
      <c r="H121" s="848"/>
      <c r="I121" s="848"/>
      <c r="J121" s="848"/>
      <c r="K121" s="848"/>
      <c r="L121" s="848"/>
      <c r="M121" s="849"/>
      <c r="N121" s="133"/>
      <c r="O121" s="59"/>
    </row>
    <row r="122" spans="1:15" ht="10.5" customHeight="1" hidden="1">
      <c r="A122" s="31"/>
      <c r="B122" s="5"/>
      <c r="C122" s="2"/>
      <c r="D122" s="51" t="s">
        <v>970</v>
      </c>
      <c r="E122" s="850"/>
      <c r="F122" s="850"/>
      <c r="G122" s="850"/>
      <c r="H122" s="850"/>
      <c r="I122" s="850"/>
      <c r="J122" s="850"/>
      <c r="K122" s="850"/>
      <c r="L122" s="850"/>
      <c r="M122" s="851"/>
      <c r="N122" s="136"/>
      <c r="O122" s="59"/>
    </row>
    <row r="123" spans="1:15" ht="15" customHeight="1" hidden="1">
      <c r="A123" s="31"/>
      <c r="B123" s="5"/>
      <c r="C123" s="2"/>
      <c r="D123" s="15" t="s">
        <v>171</v>
      </c>
      <c r="E123" s="850">
        <v>0</v>
      </c>
      <c r="F123" s="850"/>
      <c r="G123" s="850"/>
      <c r="H123" s="850"/>
      <c r="I123" s="850"/>
      <c r="J123" s="850"/>
      <c r="K123" s="850"/>
      <c r="L123" s="850"/>
      <c r="M123" s="851"/>
      <c r="N123" s="136"/>
      <c r="O123" s="59"/>
    </row>
    <row r="124" spans="1:15" ht="14.25" customHeight="1" thickBot="1">
      <c r="A124" s="178"/>
      <c r="B124" s="179"/>
      <c r="C124" s="180"/>
      <c r="D124" s="181" t="s">
        <v>85</v>
      </c>
      <c r="E124" s="852">
        <f>E8</f>
        <v>2225095</v>
      </c>
      <c r="F124" s="853">
        <f aca="true" t="shared" si="17" ref="F124:M124">F8</f>
        <v>2223021.55</v>
      </c>
      <c r="G124" s="852">
        <f t="shared" si="17"/>
        <v>2401800</v>
      </c>
      <c r="H124" s="853">
        <f t="shared" si="17"/>
        <v>2399726.55</v>
      </c>
      <c r="I124" s="853">
        <f t="shared" si="17"/>
        <v>871946.2600000001</v>
      </c>
      <c r="J124" s="853">
        <f t="shared" si="17"/>
        <v>121049.62</v>
      </c>
      <c r="K124" s="853">
        <f t="shared" si="17"/>
        <v>21003.28</v>
      </c>
      <c r="L124" s="853">
        <f t="shared" si="17"/>
        <v>162724</v>
      </c>
      <c r="M124" s="878">
        <f t="shared" si="17"/>
        <v>1527780.29</v>
      </c>
      <c r="N124" s="133"/>
      <c r="O124" s="133"/>
    </row>
    <row r="125" spans="14:15" ht="10.5" customHeight="1" hidden="1">
      <c r="N125" s="59"/>
      <c r="O125" s="59"/>
    </row>
    <row r="126" spans="1:15" ht="1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37"/>
      <c r="O126" s="59"/>
    </row>
    <row r="127" spans="1:15" ht="15" customHeight="1">
      <c r="A127" s="19"/>
      <c r="B127" s="19"/>
      <c r="C127" s="19"/>
      <c r="D127" s="19" t="s">
        <v>756</v>
      </c>
      <c r="E127" s="19"/>
      <c r="F127" s="19"/>
      <c r="G127" s="19"/>
      <c r="H127" s="19"/>
      <c r="I127" s="19"/>
      <c r="J127" s="19"/>
      <c r="K127" s="987" t="s">
        <v>479</v>
      </c>
      <c r="L127" s="987"/>
      <c r="M127" s="19"/>
      <c r="N127" s="138"/>
      <c r="O127" s="59"/>
    </row>
    <row r="128" spans="1:15" ht="10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38"/>
      <c r="O128" s="59"/>
    </row>
    <row r="129" spans="1:14" ht="14.25" customHeight="1" hidden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1.25" customHeight="1" hidden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987" t="s">
        <v>480</v>
      </c>
      <c r="L131" s="987"/>
      <c r="M131" s="19"/>
      <c r="N131" s="19"/>
    </row>
    <row r="132" spans="1:14" ht="13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8" customHeight="1">
      <c r="A134" s="1142"/>
      <c r="B134" s="1143"/>
      <c r="C134" s="1143"/>
      <c r="D134" s="1143"/>
      <c r="E134" s="1143"/>
      <c r="F134" s="1143"/>
      <c r="G134" s="1143"/>
      <c r="H134" s="1143"/>
      <c r="I134" s="1143"/>
      <c r="J134" s="1143"/>
      <c r="K134" s="1143"/>
      <c r="L134" s="1143"/>
      <c r="M134" s="1143"/>
      <c r="N134" s="102"/>
    </row>
    <row r="135" spans="1:14" ht="14.2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4.2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" customHeight="1">
      <c r="A137" s="1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3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24.75" customHeight="1">
      <c r="A142" s="1144"/>
      <c r="B142" s="1144"/>
      <c r="C142" s="1144"/>
      <c r="D142" s="1144"/>
      <c r="E142" s="1144"/>
      <c r="F142" s="1144"/>
      <c r="G142" s="1144"/>
      <c r="H142" s="1144"/>
      <c r="I142" s="1144"/>
      <c r="J142" s="1144"/>
      <c r="K142" s="1144"/>
      <c r="L142" s="1144"/>
      <c r="M142" s="1144"/>
      <c r="N142" s="103"/>
    </row>
    <row r="143" spans="1:14" ht="54.75" customHeight="1">
      <c r="A143" s="1144"/>
      <c r="B143" s="1144"/>
      <c r="C143" s="1144"/>
      <c r="D143" s="1144"/>
      <c r="E143" s="1144"/>
      <c r="F143" s="1144"/>
      <c r="G143" s="1144"/>
      <c r="H143" s="1144"/>
      <c r="I143" s="1144"/>
      <c r="J143" s="1144"/>
      <c r="K143" s="1144"/>
      <c r="L143" s="1144"/>
      <c r="M143" s="1144"/>
      <c r="N143" s="103"/>
    </row>
    <row r="144" spans="1:14" ht="18" customHeight="1" hidden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.75" customHeight="1" hidden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47.25" customHeight="1">
      <c r="A147" s="1145"/>
      <c r="B147" s="1145"/>
      <c r="C147" s="1145"/>
      <c r="D147" s="1145"/>
      <c r="E147" s="1145"/>
      <c r="F147" s="1145"/>
      <c r="G147" s="1145"/>
      <c r="H147" s="1145"/>
      <c r="I147" s="1145"/>
      <c r="J147" s="1145"/>
      <c r="K147" s="1145"/>
      <c r="L147" s="1145"/>
      <c r="M147" s="1145"/>
      <c r="N147" s="104"/>
    </row>
    <row r="148" spans="1:14" ht="26.25" customHeight="1">
      <c r="A148" s="1144"/>
      <c r="B148" s="1144"/>
      <c r="C148" s="1144"/>
      <c r="D148" s="1144"/>
      <c r="E148" s="1144"/>
      <c r="F148" s="1144"/>
      <c r="G148" s="1144"/>
      <c r="H148" s="1144"/>
      <c r="I148" s="1144"/>
      <c r="J148" s="1144"/>
      <c r="K148" s="1144"/>
      <c r="L148" s="1144"/>
      <c r="M148" s="1144"/>
      <c r="N148" s="103"/>
    </row>
    <row r="149" spans="1:14" ht="16.5" customHeight="1">
      <c r="A149" s="1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 customHeight="1">
      <c r="A150" s="1144"/>
      <c r="B150" s="1144"/>
      <c r="C150" s="1144"/>
      <c r="D150" s="1144"/>
      <c r="E150" s="1144"/>
      <c r="F150" s="1144"/>
      <c r="G150" s="1144"/>
      <c r="H150" s="1144"/>
      <c r="I150" s="1144"/>
      <c r="J150" s="1144"/>
      <c r="K150" s="1144"/>
      <c r="L150" s="1144"/>
      <c r="M150" s="1144"/>
      <c r="N150" s="103"/>
    </row>
    <row r="151" spans="1:14" ht="37.5" customHeight="1">
      <c r="A151" s="1144"/>
      <c r="B151" s="1144"/>
      <c r="C151" s="1144"/>
      <c r="D151" s="1144"/>
      <c r="E151" s="1144"/>
      <c r="F151" s="1144"/>
      <c r="G151" s="1144"/>
      <c r="H151" s="1144"/>
      <c r="I151" s="1144"/>
      <c r="J151" s="1144"/>
      <c r="K151" s="1144"/>
      <c r="L151" s="1144"/>
      <c r="M151" s="1144"/>
      <c r="N151" s="103"/>
    </row>
    <row r="152" spans="1:14" ht="27.75" customHeight="1">
      <c r="A152" s="1144"/>
      <c r="B152" s="1144"/>
      <c r="C152" s="1144"/>
      <c r="D152" s="1144"/>
      <c r="E152" s="1144"/>
      <c r="F152" s="1144"/>
      <c r="G152" s="1144"/>
      <c r="H152" s="1144"/>
      <c r="I152" s="1144"/>
      <c r="J152" s="1144"/>
      <c r="K152" s="1144"/>
      <c r="L152" s="1144"/>
      <c r="M152" s="1144"/>
      <c r="N152" s="103"/>
    </row>
    <row r="153" spans="1:14" ht="27.75" customHeight="1">
      <c r="A153" s="1144"/>
      <c r="B153" s="1144"/>
      <c r="C153" s="1144"/>
      <c r="D153" s="1144"/>
      <c r="E153" s="1144"/>
      <c r="F153" s="1144"/>
      <c r="G153" s="1144"/>
      <c r="H153" s="1144"/>
      <c r="I153" s="1144"/>
      <c r="J153" s="1144"/>
      <c r="K153" s="1144"/>
      <c r="L153" s="1144"/>
      <c r="M153" s="1144"/>
      <c r="N153" s="103"/>
    </row>
    <row r="154" spans="1:14" ht="12.75">
      <c r="A154" s="1142"/>
      <c r="B154" s="1143"/>
      <c r="C154" s="1143"/>
      <c r="D154" s="1143"/>
      <c r="E154" s="1143"/>
      <c r="F154" s="1143"/>
      <c r="G154" s="1143"/>
      <c r="H154" s="1143"/>
      <c r="I154" s="1143"/>
      <c r="J154" s="1143"/>
      <c r="K154" s="1143"/>
      <c r="L154" s="1143"/>
      <c r="M154" s="1143"/>
      <c r="N154" s="102"/>
    </row>
    <row r="155" spans="1:14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29.25" customHeight="1">
      <c r="A159" s="19"/>
      <c r="B159" s="19"/>
      <c r="C159" s="19"/>
      <c r="D159" s="1141"/>
      <c r="E159" s="1141"/>
      <c r="F159" s="1141"/>
      <c r="G159" s="1141"/>
      <c r="H159" s="1141"/>
      <c r="I159" s="1141"/>
      <c r="J159" s="1141"/>
      <c r="K159" s="1141"/>
      <c r="L159" s="1141"/>
      <c r="M159" s="1141"/>
      <c r="N159" s="101"/>
    </row>
  </sheetData>
  <mergeCells count="25">
    <mergeCell ref="C1:M1"/>
    <mergeCell ref="A2:M2"/>
    <mergeCell ref="A4:C5"/>
    <mergeCell ref="G4:G6"/>
    <mergeCell ref="I5:I6"/>
    <mergeCell ref="J5:L5"/>
    <mergeCell ref="I4:M4"/>
    <mergeCell ref="A134:M134"/>
    <mergeCell ref="A143:M143"/>
    <mergeCell ref="A142:M142"/>
    <mergeCell ref="D4:D6"/>
    <mergeCell ref="E4:E6"/>
    <mergeCell ref="M5:M6"/>
    <mergeCell ref="F4:F6"/>
    <mergeCell ref="H4:H6"/>
    <mergeCell ref="K127:L127"/>
    <mergeCell ref="K131:L131"/>
    <mergeCell ref="D159:M159"/>
    <mergeCell ref="A154:M154"/>
    <mergeCell ref="A150:M150"/>
    <mergeCell ref="A147:M147"/>
    <mergeCell ref="A148:M148"/>
    <mergeCell ref="A152:M152"/>
    <mergeCell ref="A153:M153"/>
    <mergeCell ref="A151:M151"/>
  </mergeCells>
  <printOptions/>
  <pageMargins left="0" right="0" top="0.3937007874015748" bottom="0.5118110236220472" header="0.35433070866141736" footer="0.5118110236220472"/>
  <pageSetup horizontalDpi="360" verticalDpi="360" orientation="landscape" paperSize="9" r:id="rId1"/>
  <headerFooter alignWithMargins="0">
    <oddFooter>&amp;CStrona &amp;P</oddFooter>
  </headerFooter>
  <rowBreaks count="5" manualBreakCount="5">
    <brk id="26" max="12" man="1"/>
    <brk id="56" max="12" man="1"/>
    <brk id="78" max="12" man="1"/>
    <brk id="99" max="12" man="1"/>
    <brk id="134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3">
      <selection activeCell="E9" sqref="E9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8.375" style="0" customWidth="1"/>
    <col min="4" max="4" width="6.125" style="0" customWidth="1"/>
    <col min="5" max="5" width="38.625" style="0" customWidth="1"/>
    <col min="6" max="6" width="13.625" style="0" customWidth="1"/>
    <col min="7" max="7" width="13.375" style="0" customWidth="1"/>
    <col min="8" max="8" width="13.00390625" style="0" customWidth="1"/>
    <col min="9" max="9" width="8.375" style="0" customWidth="1"/>
  </cols>
  <sheetData>
    <row r="1" spans="6:9" ht="60" customHeight="1">
      <c r="F1" s="145"/>
      <c r="G1" s="401" t="s">
        <v>276</v>
      </c>
      <c r="H1" s="145"/>
      <c r="I1" s="145"/>
    </row>
    <row r="2" spans="1:9" ht="52.5" customHeight="1">
      <c r="A2" s="1155" t="s">
        <v>365</v>
      </c>
      <c r="B2" s="1155"/>
      <c r="C2" s="1155"/>
      <c r="D2" s="1155"/>
      <c r="E2" s="1155"/>
      <c r="F2" s="1155"/>
      <c r="G2" s="1155"/>
      <c r="H2" s="1155"/>
      <c r="I2" s="300"/>
    </row>
    <row r="3" spans="5:10" ht="12.75">
      <c r="E3" s="37"/>
      <c r="F3" s="37"/>
      <c r="G3" s="37"/>
      <c r="H3" s="37"/>
      <c r="I3" s="37"/>
      <c r="J3" s="12"/>
    </row>
    <row r="4" ht="12.75">
      <c r="J4" s="12"/>
    </row>
    <row r="5" spans="7:10" ht="7.5" customHeight="1" thickBot="1">
      <c r="G5" s="28"/>
      <c r="H5" s="28"/>
      <c r="I5" s="28"/>
      <c r="J5" s="12"/>
    </row>
    <row r="6" spans="1:8" ht="42.75" customHeight="1">
      <c r="A6" s="913" t="s">
        <v>938</v>
      </c>
      <c r="B6" s="914" t="s">
        <v>925</v>
      </c>
      <c r="C6" s="914" t="s">
        <v>926</v>
      </c>
      <c r="D6" s="914" t="s">
        <v>192</v>
      </c>
      <c r="E6" s="915" t="s">
        <v>159</v>
      </c>
      <c r="F6" s="916" t="s">
        <v>965</v>
      </c>
      <c r="G6" s="917" t="s">
        <v>354</v>
      </c>
      <c r="H6" s="918" t="s">
        <v>287</v>
      </c>
    </row>
    <row r="7" spans="1:8" ht="10.5" customHeight="1">
      <c r="A7" s="143">
        <v>1</v>
      </c>
      <c r="B7" s="27">
        <v>2</v>
      </c>
      <c r="C7" s="27">
        <v>3</v>
      </c>
      <c r="D7" s="27">
        <v>4</v>
      </c>
      <c r="E7" s="27">
        <v>5</v>
      </c>
      <c r="F7" s="330">
        <v>6</v>
      </c>
      <c r="G7" s="269">
        <v>7</v>
      </c>
      <c r="H7" s="335">
        <v>8</v>
      </c>
    </row>
    <row r="8" spans="1:8" ht="60.75" customHeight="1">
      <c r="A8" s="196" t="s">
        <v>982</v>
      </c>
      <c r="B8" s="193">
        <v>750</v>
      </c>
      <c r="C8" s="193">
        <v>75075</v>
      </c>
      <c r="D8" s="193">
        <v>2820</v>
      </c>
      <c r="E8" s="870" t="s">
        <v>553</v>
      </c>
      <c r="F8" s="871">
        <f>'Z 1. 2 '!D146</f>
        <v>5000</v>
      </c>
      <c r="G8" s="872">
        <f>'Z 1. 2 '!E146</f>
        <v>4983.82</v>
      </c>
      <c r="H8" s="873">
        <f>G8/F8</f>
        <v>0.996764</v>
      </c>
    </row>
    <row r="9" spans="1:8" ht="48.75" customHeight="1">
      <c r="A9" s="196" t="s">
        <v>983</v>
      </c>
      <c r="B9" s="193">
        <v>750</v>
      </c>
      <c r="C9" s="193">
        <v>75095</v>
      </c>
      <c r="D9" s="193">
        <v>2829</v>
      </c>
      <c r="E9" s="870" t="s">
        <v>554</v>
      </c>
      <c r="F9" s="871">
        <f>'Z 1. 2 '!D174</f>
        <v>1370</v>
      </c>
      <c r="G9" s="872">
        <f>'Z 1. 2 '!E174</f>
        <v>1370.42</v>
      </c>
      <c r="H9" s="873">
        <f>G9/F9</f>
        <v>1.0003065693430657</v>
      </c>
    </row>
    <row r="10" spans="1:8" ht="48" customHeight="1">
      <c r="A10" s="196" t="s">
        <v>983</v>
      </c>
      <c r="B10" s="193">
        <v>852</v>
      </c>
      <c r="C10" s="193">
        <v>85202</v>
      </c>
      <c r="D10" s="193">
        <v>2820</v>
      </c>
      <c r="E10" s="870" t="s">
        <v>555</v>
      </c>
      <c r="F10" s="871">
        <f>'Z 1. 2 '!D474</f>
        <v>21168</v>
      </c>
      <c r="G10" s="872">
        <f>'Z 1. 2 '!E474</f>
        <v>21168</v>
      </c>
      <c r="H10" s="873">
        <f>G10/F10</f>
        <v>1</v>
      </c>
    </row>
    <row r="11" spans="1:8" ht="81" customHeight="1">
      <c r="A11" s="874" t="s">
        <v>983</v>
      </c>
      <c r="B11" s="875">
        <v>926</v>
      </c>
      <c r="C11" s="875">
        <v>92695</v>
      </c>
      <c r="D11" s="875">
        <v>2820</v>
      </c>
      <c r="E11" s="876" t="s">
        <v>556</v>
      </c>
      <c r="F11" s="871">
        <f>'Z 1. 2 '!D723</f>
        <v>16000</v>
      </c>
      <c r="G11" s="872">
        <f>'Z 1. 2 '!E723</f>
        <v>16000</v>
      </c>
      <c r="H11" s="873">
        <f>G11/F11</f>
        <v>1</v>
      </c>
    </row>
    <row r="12" spans="1:8" ht="22.5" customHeight="1" thickBot="1">
      <c r="A12" s="1153" t="s">
        <v>324</v>
      </c>
      <c r="B12" s="1154"/>
      <c r="C12" s="1154"/>
      <c r="D12" s="1154"/>
      <c r="E12" s="1154"/>
      <c r="F12" s="332">
        <f>SUM(F8:F11)</f>
        <v>43538</v>
      </c>
      <c r="G12" s="339">
        <f>SUM(G8:G11)</f>
        <v>43522.24</v>
      </c>
      <c r="H12" s="337">
        <f>G12/F12</f>
        <v>0.9996380173641416</v>
      </c>
    </row>
    <row r="13" spans="5:10" ht="19.5" customHeight="1">
      <c r="E13" s="12"/>
      <c r="F13" s="12"/>
      <c r="G13" s="12"/>
      <c r="H13" s="12"/>
      <c r="I13" s="12"/>
      <c r="J13" s="12"/>
    </row>
    <row r="14" spans="7:8" ht="15.75" customHeight="1">
      <c r="G14" s="964" t="s">
        <v>479</v>
      </c>
      <c r="H14" s="964"/>
    </row>
    <row r="16" spans="7:8" ht="12.75">
      <c r="G16" s="964" t="s">
        <v>480</v>
      </c>
      <c r="H16" s="964"/>
    </row>
    <row r="17" ht="13.5" customHeight="1"/>
  </sheetData>
  <mergeCells count="4">
    <mergeCell ref="A12:E12"/>
    <mergeCell ref="A2:H2"/>
    <mergeCell ref="G14:H14"/>
    <mergeCell ref="G16:H16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5.00390625" style="0" customWidth="1"/>
    <col min="3" max="3" width="8.375" style="0" customWidth="1"/>
    <col min="4" max="4" width="5.25390625" style="0" customWidth="1"/>
    <col min="5" max="5" width="35.375" style="0" customWidth="1"/>
    <col min="6" max="7" width="14.875" style="0" customWidth="1"/>
    <col min="8" max="8" width="11.75390625" style="0" customWidth="1"/>
    <col min="9" max="9" width="8.375" style="0" customWidth="1"/>
  </cols>
  <sheetData>
    <row r="1" spans="6:9" ht="60" customHeight="1">
      <c r="F1" s="145"/>
      <c r="G1" s="401" t="s">
        <v>322</v>
      </c>
      <c r="H1" s="145"/>
      <c r="I1" s="145"/>
    </row>
    <row r="2" spans="1:9" ht="73.5" customHeight="1">
      <c r="A2" s="1155" t="s">
        <v>366</v>
      </c>
      <c r="B2" s="1155"/>
      <c r="C2" s="1155"/>
      <c r="D2" s="1155"/>
      <c r="E2" s="1155"/>
      <c r="F2" s="1155"/>
      <c r="G2" s="1155"/>
      <c r="H2" s="1155"/>
      <c r="I2" s="300"/>
    </row>
    <row r="3" spans="5:10" ht="12.75">
      <c r="E3" s="37"/>
      <c r="F3" s="37"/>
      <c r="G3" s="37"/>
      <c r="H3" s="37"/>
      <c r="I3" s="37"/>
      <c r="J3" s="12"/>
    </row>
    <row r="4" ht="12.75">
      <c r="J4" s="12"/>
    </row>
    <row r="5" spans="7:10" ht="7.5" customHeight="1" thickBot="1">
      <c r="G5" s="28"/>
      <c r="H5" s="28"/>
      <c r="I5" s="28"/>
      <c r="J5" s="12"/>
    </row>
    <row r="6" spans="1:8" ht="42.75" customHeight="1">
      <c r="A6" s="167" t="s">
        <v>938</v>
      </c>
      <c r="B6" s="168" t="s">
        <v>925</v>
      </c>
      <c r="C6" s="168" t="s">
        <v>926</v>
      </c>
      <c r="D6" s="168" t="s">
        <v>192</v>
      </c>
      <c r="E6" s="169" t="s">
        <v>159</v>
      </c>
      <c r="F6" s="333" t="s">
        <v>965</v>
      </c>
      <c r="G6" s="334" t="s">
        <v>354</v>
      </c>
      <c r="H6" s="336" t="s">
        <v>287</v>
      </c>
    </row>
    <row r="7" spans="1:8" ht="10.5" customHeight="1">
      <c r="A7" s="143">
        <v>1</v>
      </c>
      <c r="B7" s="27">
        <v>2</v>
      </c>
      <c r="C7" s="27">
        <v>3</v>
      </c>
      <c r="D7" s="27">
        <v>4</v>
      </c>
      <c r="E7" s="27">
        <v>5</v>
      </c>
      <c r="F7" s="330">
        <v>6</v>
      </c>
      <c r="G7" s="269">
        <v>7</v>
      </c>
      <c r="H7" s="335">
        <v>8</v>
      </c>
    </row>
    <row r="8" spans="1:8" ht="79.5" customHeight="1">
      <c r="A8" s="170" t="s">
        <v>982</v>
      </c>
      <c r="B8" s="165">
        <v>801</v>
      </c>
      <c r="C8" s="165">
        <v>80197</v>
      </c>
      <c r="D8" s="165">
        <v>2660</v>
      </c>
      <c r="E8" s="166" t="s">
        <v>552</v>
      </c>
      <c r="F8" s="331">
        <f>'Z 1. 2 '!D436</f>
        <v>87000</v>
      </c>
      <c r="G8" s="855">
        <f>'Z 1. 2 '!E436</f>
        <v>87000</v>
      </c>
      <c r="H8" s="338">
        <f>G8/F8</f>
        <v>1</v>
      </c>
    </row>
    <row r="9" spans="1:8" ht="22.5" customHeight="1" thickBot="1">
      <c r="A9" s="1153" t="s">
        <v>324</v>
      </c>
      <c r="B9" s="1154"/>
      <c r="C9" s="1154"/>
      <c r="D9" s="1154"/>
      <c r="E9" s="1154"/>
      <c r="F9" s="332">
        <f>F8</f>
        <v>87000</v>
      </c>
      <c r="G9" s="339">
        <f>G8</f>
        <v>87000</v>
      </c>
      <c r="H9" s="337">
        <f>G9/F9</f>
        <v>1</v>
      </c>
    </row>
    <row r="10" spans="5:10" ht="19.5" customHeight="1">
      <c r="E10" s="12"/>
      <c r="F10" s="12"/>
      <c r="G10" s="12"/>
      <c r="H10" s="12"/>
      <c r="I10" s="12"/>
      <c r="J10" s="12"/>
    </row>
    <row r="11" ht="14.25" customHeight="1"/>
    <row r="12" ht="12.75">
      <c r="G12" s="533" t="s">
        <v>479</v>
      </c>
    </row>
    <row r="14" ht="13.5" customHeight="1">
      <c r="G14" s="533" t="s">
        <v>480</v>
      </c>
    </row>
  </sheetData>
  <mergeCells count="2">
    <mergeCell ref="A9:E9"/>
    <mergeCell ref="A2:H2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">
      <selection activeCell="G23" sqref="G23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7.875" style="0" customWidth="1"/>
    <col min="4" max="4" width="6.625" style="0" customWidth="1"/>
    <col min="5" max="5" width="61.875" style="0" customWidth="1"/>
    <col min="6" max="7" width="17.875" style="0" customWidth="1"/>
    <col min="8" max="8" width="14.125" style="0" customWidth="1"/>
    <col min="9" max="9" width="9.625" style="0" bestFit="1" customWidth="1"/>
  </cols>
  <sheetData>
    <row r="1" spans="7:8" ht="12.75" customHeight="1">
      <c r="G1" s="987" t="s">
        <v>218</v>
      </c>
      <c r="H1" s="987"/>
    </row>
    <row r="2" spans="1:8" ht="51.75" customHeight="1" thickBot="1">
      <c r="A2" s="1157" t="s">
        <v>367</v>
      </c>
      <c r="B2" s="1157"/>
      <c r="C2" s="1157"/>
      <c r="D2" s="1157"/>
      <c r="E2" s="1157"/>
      <c r="F2" s="1157"/>
      <c r="G2" s="1157"/>
      <c r="H2" s="1157"/>
    </row>
    <row r="3" spans="1:8" ht="24.75" customHeight="1">
      <c r="A3" s="139" t="s">
        <v>972</v>
      </c>
      <c r="B3" s="140" t="s">
        <v>925</v>
      </c>
      <c r="C3" s="141" t="s">
        <v>926</v>
      </c>
      <c r="D3" s="140" t="s">
        <v>192</v>
      </c>
      <c r="E3" s="140" t="s">
        <v>132</v>
      </c>
      <c r="F3" s="320" t="s">
        <v>224</v>
      </c>
      <c r="G3" s="141" t="s">
        <v>354</v>
      </c>
      <c r="H3" s="142" t="s">
        <v>225</v>
      </c>
    </row>
    <row r="4" spans="1:8" ht="10.5" customHeight="1">
      <c r="A4" s="143">
        <v>1</v>
      </c>
      <c r="B4" s="27">
        <v>2</v>
      </c>
      <c r="C4" s="27">
        <v>3</v>
      </c>
      <c r="D4" s="27">
        <v>4</v>
      </c>
      <c r="E4" s="27">
        <v>5</v>
      </c>
      <c r="F4" s="321">
        <v>6</v>
      </c>
      <c r="G4" s="27">
        <v>7</v>
      </c>
      <c r="H4" s="144">
        <v>8</v>
      </c>
    </row>
    <row r="5" spans="1:9" ht="18.75" customHeight="1">
      <c r="A5" s="304" t="s">
        <v>982</v>
      </c>
      <c r="B5" s="66">
        <v>801</v>
      </c>
      <c r="C5" s="66"/>
      <c r="D5" s="66"/>
      <c r="E5" s="84" t="s">
        <v>177</v>
      </c>
      <c r="F5" s="856">
        <f>F6+F7</f>
        <v>48869</v>
      </c>
      <c r="G5" s="857">
        <f>G6+G7</f>
        <v>48869</v>
      </c>
      <c r="H5" s="297">
        <f>G5/F5</f>
        <v>1</v>
      </c>
      <c r="I5" s="29"/>
    </row>
    <row r="6" spans="1:9" ht="17.25" customHeight="1">
      <c r="A6" s="160"/>
      <c r="B6" s="43"/>
      <c r="C6" s="43">
        <v>80120</v>
      </c>
      <c r="D6" s="43">
        <v>2540</v>
      </c>
      <c r="E6" s="151" t="s">
        <v>180</v>
      </c>
      <c r="F6" s="858">
        <v>37782</v>
      </c>
      <c r="G6" s="351">
        <v>37782</v>
      </c>
      <c r="H6" s="324">
        <f>G6/F6</f>
        <v>1</v>
      </c>
      <c r="I6" s="29"/>
    </row>
    <row r="7" spans="1:8" ht="17.25" customHeight="1">
      <c r="A7" s="160"/>
      <c r="B7" s="43"/>
      <c r="C7" s="43">
        <v>80130</v>
      </c>
      <c r="D7" s="43">
        <v>2540</v>
      </c>
      <c r="E7" s="42" t="s">
        <v>181</v>
      </c>
      <c r="F7" s="859">
        <v>11087</v>
      </c>
      <c r="G7" s="351">
        <v>11087</v>
      </c>
      <c r="H7" s="324">
        <f aca="true" t="shared" si="0" ref="H7:H26">G7/F7</f>
        <v>1</v>
      </c>
    </row>
    <row r="8" spans="1:8" ht="12.75" hidden="1">
      <c r="A8" s="160"/>
      <c r="B8" s="43"/>
      <c r="C8" s="43"/>
      <c r="D8" s="43"/>
      <c r="E8" s="44" t="s">
        <v>138</v>
      </c>
      <c r="F8" s="860">
        <v>0</v>
      </c>
      <c r="G8" s="351"/>
      <c r="H8" s="324" t="e">
        <f t="shared" si="0"/>
        <v>#DIV/0!</v>
      </c>
    </row>
    <row r="9" spans="1:8" ht="24.75" customHeight="1">
      <c r="A9" s="304" t="s">
        <v>983</v>
      </c>
      <c r="B9" s="66">
        <v>801</v>
      </c>
      <c r="C9" s="66"/>
      <c r="D9" s="66"/>
      <c r="E9" s="84" t="s">
        <v>182</v>
      </c>
      <c r="F9" s="856">
        <f>F10+F11</f>
        <v>367519</v>
      </c>
      <c r="G9" s="857">
        <f>G10+G11</f>
        <v>367519</v>
      </c>
      <c r="H9" s="297">
        <f t="shared" si="0"/>
        <v>1</v>
      </c>
    </row>
    <row r="10" spans="1:8" ht="18.75" customHeight="1">
      <c r="A10" s="160"/>
      <c r="B10" s="43"/>
      <c r="C10" s="43">
        <v>80120</v>
      </c>
      <c r="D10" s="43">
        <v>2540</v>
      </c>
      <c r="E10" s="151" t="s">
        <v>183</v>
      </c>
      <c r="F10" s="865">
        <v>244851</v>
      </c>
      <c r="G10" s="351">
        <v>244851</v>
      </c>
      <c r="H10" s="324">
        <f t="shared" si="0"/>
        <v>1</v>
      </c>
    </row>
    <row r="11" spans="1:8" ht="18.75" customHeight="1">
      <c r="A11" s="160"/>
      <c r="B11" s="43"/>
      <c r="C11" s="43">
        <v>80130</v>
      </c>
      <c r="D11" s="43">
        <v>2540</v>
      </c>
      <c r="E11" s="42" t="s">
        <v>184</v>
      </c>
      <c r="F11" s="859">
        <v>122668</v>
      </c>
      <c r="G11" s="351">
        <v>122668</v>
      </c>
      <c r="H11" s="324">
        <f t="shared" si="0"/>
        <v>1</v>
      </c>
    </row>
    <row r="12" spans="1:8" ht="12.75" hidden="1">
      <c r="A12" s="160" t="s">
        <v>987</v>
      </c>
      <c r="B12" s="43"/>
      <c r="C12" s="43"/>
      <c r="D12" s="43"/>
      <c r="E12" s="41" t="s">
        <v>133</v>
      </c>
      <c r="F12" s="861">
        <f>F13</f>
        <v>0</v>
      </c>
      <c r="G12" s="351"/>
      <c r="H12" s="324" t="e">
        <f t="shared" si="0"/>
        <v>#DIV/0!</v>
      </c>
    </row>
    <row r="13" spans="1:8" ht="24" customHeight="1" hidden="1">
      <c r="A13" s="160"/>
      <c r="B13" s="43"/>
      <c r="C13" s="43"/>
      <c r="D13" s="43"/>
      <c r="E13" s="44" t="s">
        <v>137</v>
      </c>
      <c r="F13" s="860">
        <v>0</v>
      </c>
      <c r="G13" s="351"/>
      <c r="H13" s="324" t="e">
        <f t="shared" si="0"/>
        <v>#DIV/0!</v>
      </c>
    </row>
    <row r="14" spans="1:9" ht="25.5" customHeight="1">
      <c r="A14" s="304" t="s">
        <v>985</v>
      </c>
      <c r="B14" s="66">
        <v>801</v>
      </c>
      <c r="C14" s="66"/>
      <c r="D14" s="66"/>
      <c r="E14" s="84" t="s">
        <v>185</v>
      </c>
      <c r="F14" s="856">
        <f>F15+F16+F17+F18</f>
        <v>1725093</v>
      </c>
      <c r="G14" s="857">
        <f>G15+G16+G17+G18</f>
        <v>1725093</v>
      </c>
      <c r="H14" s="297">
        <f t="shared" si="0"/>
        <v>1</v>
      </c>
      <c r="I14" s="29"/>
    </row>
    <row r="15" spans="1:8" ht="12.75">
      <c r="A15" s="160"/>
      <c r="B15" s="43"/>
      <c r="C15" s="43">
        <v>80102</v>
      </c>
      <c r="D15" s="43">
        <v>2540</v>
      </c>
      <c r="E15" s="152" t="s">
        <v>87</v>
      </c>
      <c r="F15" s="485">
        <f>'Z 1. 2 '!D237</f>
        <v>737227</v>
      </c>
      <c r="G15" s="351">
        <f>'Z 1. 2 '!E237</f>
        <v>737227</v>
      </c>
      <c r="H15" s="324">
        <f t="shared" si="0"/>
        <v>1</v>
      </c>
    </row>
    <row r="16" spans="1:8" ht="12.75">
      <c r="A16" s="160"/>
      <c r="B16" s="43"/>
      <c r="C16" s="43">
        <v>80105</v>
      </c>
      <c r="D16" s="43">
        <v>2540</v>
      </c>
      <c r="E16" s="45" t="s">
        <v>86</v>
      </c>
      <c r="F16" s="485">
        <f>'Z 1. 2 '!D255</f>
        <v>375588</v>
      </c>
      <c r="G16" s="351">
        <f>'Z 1. 2 '!E255</f>
        <v>375588</v>
      </c>
      <c r="H16" s="324">
        <f t="shared" si="0"/>
        <v>1</v>
      </c>
    </row>
    <row r="17" spans="1:8" ht="12.75">
      <c r="A17" s="160"/>
      <c r="B17" s="43"/>
      <c r="C17" s="43">
        <v>80111</v>
      </c>
      <c r="D17" s="43">
        <v>2540</v>
      </c>
      <c r="E17" s="45" t="s">
        <v>186</v>
      </c>
      <c r="F17" s="485">
        <f>'Z 1. 2 '!D257</f>
        <v>224455</v>
      </c>
      <c r="G17" s="351">
        <f>'Z 1. 2 '!E257</f>
        <v>224455</v>
      </c>
      <c r="H17" s="324">
        <f t="shared" si="0"/>
        <v>1</v>
      </c>
    </row>
    <row r="18" spans="1:8" ht="12.75">
      <c r="A18" s="160"/>
      <c r="B18" s="43"/>
      <c r="C18" s="43">
        <v>80134</v>
      </c>
      <c r="D18" s="43">
        <v>2540</v>
      </c>
      <c r="E18" s="46" t="s">
        <v>187</v>
      </c>
      <c r="F18" s="485">
        <f>'Z 1. 2 '!D366</f>
        <v>387823</v>
      </c>
      <c r="G18" s="351">
        <f>'Z 1. 2 '!E366</f>
        <v>387823</v>
      </c>
      <c r="H18" s="324">
        <f t="shared" si="0"/>
        <v>1</v>
      </c>
    </row>
    <row r="19" spans="1:8" ht="12.75" hidden="1">
      <c r="A19" s="160"/>
      <c r="B19" s="43"/>
      <c r="C19" s="43"/>
      <c r="D19" s="43"/>
      <c r="E19" s="60"/>
      <c r="F19" s="862"/>
      <c r="G19" s="351"/>
      <c r="H19" s="324" t="e">
        <f t="shared" si="0"/>
        <v>#DIV/0!</v>
      </c>
    </row>
    <row r="20" spans="1:8" ht="28.5" customHeight="1">
      <c r="A20" s="304" t="s">
        <v>987</v>
      </c>
      <c r="B20" s="66">
        <v>801</v>
      </c>
      <c r="C20" s="66"/>
      <c r="D20" s="66"/>
      <c r="E20" s="84" t="s">
        <v>760</v>
      </c>
      <c r="F20" s="856">
        <f>F21</f>
        <v>6560</v>
      </c>
      <c r="G20" s="857">
        <f>G21</f>
        <v>6560</v>
      </c>
      <c r="H20" s="297">
        <f t="shared" si="0"/>
        <v>1</v>
      </c>
    </row>
    <row r="21" spans="1:8" ht="15" customHeight="1" thickBot="1">
      <c r="A21" s="323"/>
      <c r="B21" s="9"/>
      <c r="C21" s="43">
        <v>80120</v>
      </c>
      <c r="D21" s="43">
        <v>2540</v>
      </c>
      <c r="E21" s="60" t="s">
        <v>183</v>
      </c>
      <c r="F21" s="862">
        <v>6560</v>
      </c>
      <c r="G21" s="351">
        <v>6560</v>
      </c>
      <c r="H21" s="324">
        <f t="shared" si="0"/>
        <v>1</v>
      </c>
    </row>
    <row r="22" spans="1:8" ht="20.25" customHeight="1" thickBot="1">
      <c r="A22" s="325"/>
      <c r="B22" s="326"/>
      <c r="C22" s="327"/>
      <c r="D22" s="327"/>
      <c r="E22" s="328" t="s">
        <v>576</v>
      </c>
      <c r="F22" s="863">
        <f>F5+F9+F14+F20</f>
        <v>2148041</v>
      </c>
      <c r="G22" s="864">
        <f>G5+G9+G14+G20</f>
        <v>2148041</v>
      </c>
      <c r="H22" s="413">
        <f t="shared" si="0"/>
        <v>1</v>
      </c>
    </row>
    <row r="23" spans="1:8" ht="43.5" customHeight="1" thickBot="1">
      <c r="A23" s="698" t="s">
        <v>1002</v>
      </c>
      <c r="B23" s="699">
        <v>854</v>
      </c>
      <c r="C23" s="699"/>
      <c r="D23" s="699"/>
      <c r="E23" s="700" t="s">
        <v>574</v>
      </c>
      <c r="F23" s="701">
        <f>F24</f>
        <v>113169</v>
      </c>
      <c r="G23" s="702">
        <f>G24</f>
        <v>113169</v>
      </c>
      <c r="H23" s="697">
        <f>G23/F23</f>
        <v>1</v>
      </c>
    </row>
    <row r="24" spans="1:8" ht="20.25" customHeight="1" thickBot="1">
      <c r="A24" s="703"/>
      <c r="B24" s="704"/>
      <c r="C24" s="705">
        <v>85406</v>
      </c>
      <c r="D24" s="705">
        <v>2540</v>
      </c>
      <c r="E24" s="709" t="s">
        <v>558</v>
      </c>
      <c r="F24" s="706">
        <v>113169</v>
      </c>
      <c r="G24" s="707">
        <v>113169</v>
      </c>
      <c r="H24" s="708">
        <f>G24/F24</f>
        <v>1</v>
      </c>
    </row>
    <row r="25" spans="1:8" ht="20.25" customHeight="1" thickBot="1">
      <c r="A25" s="325"/>
      <c r="B25" s="695">
        <v>854</v>
      </c>
      <c r="C25" s="696"/>
      <c r="D25" s="696"/>
      <c r="E25" s="328" t="s">
        <v>575</v>
      </c>
      <c r="F25" s="329">
        <f>F23</f>
        <v>113169</v>
      </c>
      <c r="G25" s="411">
        <f>G23</f>
        <v>113169</v>
      </c>
      <c r="H25" s="413">
        <f>G25/F25</f>
        <v>1</v>
      </c>
    </row>
    <row r="26" spans="1:8" ht="18" customHeight="1" thickBot="1">
      <c r="A26" s="148"/>
      <c r="B26" s="149"/>
      <c r="C26" s="149"/>
      <c r="D26" s="149"/>
      <c r="E26" s="150" t="s">
        <v>761</v>
      </c>
      <c r="F26" s="322">
        <f>F22+F25</f>
        <v>2261210</v>
      </c>
      <c r="G26" s="1183">
        <f>G22+G25</f>
        <v>2261210</v>
      </c>
      <c r="H26" s="412">
        <f t="shared" si="0"/>
        <v>1</v>
      </c>
    </row>
    <row r="27" spans="1:8" ht="12.75">
      <c r="A27" s="19"/>
      <c r="B27" s="19"/>
      <c r="C27" s="19"/>
      <c r="D27" s="19"/>
      <c r="E27" s="19"/>
      <c r="F27" s="89"/>
      <c r="G27" s="89"/>
      <c r="H27" s="89"/>
    </row>
    <row r="28" spans="1:8" ht="12.75">
      <c r="A28" s="19"/>
      <c r="B28" s="19"/>
      <c r="C28" s="19"/>
      <c r="D28" s="19"/>
      <c r="F28" s="89"/>
      <c r="G28" s="987" t="s">
        <v>479</v>
      </c>
      <c r="H28" s="987"/>
    </row>
    <row r="29" spans="1:8" ht="16.5" customHeight="1">
      <c r="A29" s="19"/>
      <c r="B29" s="19"/>
      <c r="C29" s="19"/>
      <c r="D29" s="19"/>
      <c r="E29" s="19"/>
      <c r="F29" s="89"/>
      <c r="G29" s="89"/>
      <c r="H29" s="89"/>
    </row>
    <row r="30" spans="1:8" ht="15" customHeight="1">
      <c r="A30" s="19"/>
      <c r="B30" s="19"/>
      <c r="C30" s="19"/>
      <c r="D30" s="19"/>
      <c r="F30" s="61"/>
      <c r="G30" s="1156" t="s">
        <v>480</v>
      </c>
      <c r="H30" s="1156"/>
    </row>
    <row r="31" spans="1:8" ht="12.75">
      <c r="A31" s="19"/>
      <c r="B31" s="19"/>
      <c r="C31" s="19"/>
      <c r="D31" s="19"/>
      <c r="E31" s="19"/>
      <c r="F31" s="89"/>
      <c r="G31" s="89"/>
      <c r="H31" s="89"/>
    </row>
    <row r="32" spans="1:8" ht="12.75">
      <c r="A32" s="19"/>
      <c r="B32" s="19"/>
      <c r="C32" s="19"/>
      <c r="D32" s="19"/>
      <c r="E32" s="19"/>
      <c r="F32" s="89"/>
      <c r="G32" s="89"/>
      <c r="H32" s="89"/>
    </row>
    <row r="33" spans="1:8" ht="12.75">
      <c r="A33" s="19"/>
      <c r="B33" s="19"/>
      <c r="C33" s="19"/>
      <c r="D33" s="19"/>
      <c r="E33" s="19"/>
      <c r="F33" s="89"/>
      <c r="G33" s="89"/>
      <c r="H33" s="89"/>
    </row>
    <row r="34" spans="1:8" ht="12.75">
      <c r="A34" s="19"/>
      <c r="B34" s="19"/>
      <c r="C34" s="19"/>
      <c r="D34" s="19"/>
      <c r="E34" s="19"/>
      <c r="F34" s="89"/>
      <c r="G34" s="89"/>
      <c r="H34" s="89"/>
    </row>
    <row r="35" spans="1:8" ht="12.75">
      <c r="A35" s="19"/>
      <c r="B35" s="19"/>
      <c r="C35" s="19"/>
      <c r="D35" s="19"/>
      <c r="E35" s="19"/>
      <c r="F35" s="89"/>
      <c r="G35" s="89"/>
      <c r="H35" s="89"/>
    </row>
    <row r="36" spans="1:8" ht="12.75">
      <c r="A36" s="19"/>
      <c r="B36" s="19"/>
      <c r="C36" s="19"/>
      <c r="D36" s="19"/>
      <c r="E36" s="19"/>
      <c r="F36" s="89"/>
      <c r="G36" s="89"/>
      <c r="H36" s="89"/>
    </row>
    <row r="37" spans="1:8" ht="12.75">
      <c r="A37" s="19"/>
      <c r="B37" s="19"/>
      <c r="C37" s="19"/>
      <c r="D37" s="19"/>
      <c r="E37" s="19"/>
      <c r="F37" s="89"/>
      <c r="G37" s="89"/>
      <c r="H37" s="89"/>
    </row>
    <row r="38" spans="1:8" ht="12.75">
      <c r="A38" s="19"/>
      <c r="B38" s="19"/>
      <c r="C38" s="19"/>
      <c r="D38" s="19"/>
      <c r="E38" s="19"/>
      <c r="F38" s="89"/>
      <c r="G38" s="89"/>
      <c r="H38" s="89"/>
    </row>
    <row r="39" spans="1:8" ht="12.75">
      <c r="A39" s="19"/>
      <c r="B39" s="19"/>
      <c r="C39" s="19"/>
      <c r="D39" s="19"/>
      <c r="E39" s="19"/>
      <c r="F39" s="89"/>
      <c r="G39" s="89"/>
      <c r="H39" s="89"/>
    </row>
    <row r="40" spans="1:8" ht="12.75">
      <c r="A40" s="19"/>
      <c r="B40" s="19"/>
      <c r="C40" s="19"/>
      <c r="D40" s="19"/>
      <c r="E40" s="19"/>
      <c r="F40" s="19"/>
      <c r="G40" s="19"/>
      <c r="H40" s="19"/>
    </row>
  </sheetData>
  <mergeCells count="4">
    <mergeCell ref="G30:H30"/>
    <mergeCell ref="G1:H1"/>
    <mergeCell ref="G28:H28"/>
    <mergeCell ref="A2:H2"/>
  </mergeCells>
  <printOptions horizontalCentered="1"/>
  <pageMargins left="0.5905511811023623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C1">
      <selection activeCell="F15" sqref="F15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12.625" style="0" customWidth="1"/>
    <col min="4" max="4" width="12.00390625" style="0" customWidth="1"/>
    <col min="5" max="5" width="11.75390625" style="0" customWidth="1"/>
    <col min="6" max="6" width="13.25390625" style="0" customWidth="1"/>
    <col min="7" max="7" width="11.125" style="0" customWidth="1"/>
    <col min="8" max="8" width="11.75390625" style="0" customWidth="1"/>
    <col min="9" max="9" width="12.375" style="0" customWidth="1"/>
    <col min="10" max="10" width="11.125" style="0" customWidth="1"/>
    <col min="11" max="11" width="10.125" style="0" customWidth="1"/>
    <col min="12" max="12" width="11.875" style="0" customWidth="1"/>
    <col min="13" max="13" width="12.375" style="0" customWidth="1"/>
    <col min="14" max="14" width="9.00390625" style="0" customWidth="1"/>
  </cols>
  <sheetData>
    <row r="1" spans="4:13" ht="12.75">
      <c r="D1" s="1169"/>
      <c r="E1" s="1169"/>
      <c r="F1" s="1169"/>
      <c r="G1" s="1169"/>
      <c r="H1" s="1169"/>
      <c r="I1" s="1169"/>
      <c r="J1" s="1169"/>
      <c r="K1" s="1169"/>
      <c r="L1" s="1169"/>
      <c r="M1" s="1169"/>
    </row>
    <row r="2" spans="3:13" ht="21" customHeight="1">
      <c r="C2" s="1170" t="s">
        <v>217</v>
      </c>
      <c r="D2" s="1170"/>
      <c r="E2" s="1170"/>
      <c r="F2" s="1170"/>
      <c r="G2" s="1170"/>
      <c r="H2" s="1170"/>
      <c r="I2" s="1170"/>
      <c r="J2" s="1170"/>
      <c r="K2" s="1170"/>
      <c r="L2" s="1170"/>
      <c r="M2" s="1170"/>
    </row>
    <row r="3" spans="3:13" ht="21" customHeight="1">
      <c r="C3" s="54"/>
      <c r="D3" s="301"/>
      <c r="E3" s="301"/>
      <c r="F3" s="301"/>
      <c r="G3" s="301"/>
      <c r="H3" s="54"/>
      <c r="I3" s="54"/>
      <c r="J3" s="54"/>
      <c r="K3" s="54"/>
      <c r="L3" s="54"/>
      <c r="M3" s="54"/>
    </row>
    <row r="4" spans="3:13" ht="12.75"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5" spans="1:13" ht="28.5" customHeight="1">
      <c r="A5" s="1171" t="s">
        <v>368</v>
      </c>
      <c r="B5" s="1171"/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</row>
    <row r="6" spans="1:13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 thickBot="1">
      <c r="A7" s="1173" t="s">
        <v>109</v>
      </c>
      <c r="B7" s="1175" t="s">
        <v>100</v>
      </c>
      <c r="C7" s="1177" t="s">
        <v>557</v>
      </c>
      <c r="D7" s="1164" t="s">
        <v>106</v>
      </c>
      <c r="E7" s="1165"/>
      <c r="F7" s="1166" t="s">
        <v>369</v>
      </c>
      <c r="G7" s="1167"/>
      <c r="H7" s="1167"/>
      <c r="I7" s="1168"/>
      <c r="J7" s="1160" t="s">
        <v>967</v>
      </c>
      <c r="K7" s="1162" t="s">
        <v>373</v>
      </c>
      <c r="L7" s="1158" t="s">
        <v>236</v>
      </c>
      <c r="M7" s="1179" t="s">
        <v>229</v>
      </c>
    </row>
    <row r="8" spans="1:13" ht="69.75" customHeight="1">
      <c r="A8" s="1174"/>
      <c r="B8" s="1176"/>
      <c r="C8" s="1178"/>
      <c r="D8" s="600" t="s">
        <v>966</v>
      </c>
      <c r="E8" s="608" t="s">
        <v>325</v>
      </c>
      <c r="F8" s="612" t="s">
        <v>371</v>
      </c>
      <c r="G8" s="601" t="s">
        <v>372</v>
      </c>
      <c r="H8" s="600" t="s">
        <v>370</v>
      </c>
      <c r="I8" s="602" t="s">
        <v>325</v>
      </c>
      <c r="J8" s="1161"/>
      <c r="K8" s="1163"/>
      <c r="L8" s="1159"/>
      <c r="M8" s="1180"/>
    </row>
    <row r="9" spans="1:14" ht="14.25" customHeight="1">
      <c r="A9" s="276">
        <v>1</v>
      </c>
      <c r="B9" s="272">
        <v>2</v>
      </c>
      <c r="C9" s="273">
        <v>3</v>
      </c>
      <c r="D9" s="272">
        <v>4</v>
      </c>
      <c r="E9" s="609">
        <v>5</v>
      </c>
      <c r="F9" s="613">
        <v>6</v>
      </c>
      <c r="G9" s="272">
        <v>7</v>
      </c>
      <c r="H9" s="272">
        <v>8</v>
      </c>
      <c r="I9" s="574">
        <v>9</v>
      </c>
      <c r="J9" s="615">
        <v>10</v>
      </c>
      <c r="K9" s="618">
        <v>11</v>
      </c>
      <c r="L9" s="611">
        <v>12</v>
      </c>
      <c r="M9" s="307">
        <v>13</v>
      </c>
      <c r="N9" s="599"/>
    </row>
    <row r="10" spans="1:13" ht="48" customHeight="1" thickBot="1">
      <c r="A10" s="603" t="s">
        <v>982</v>
      </c>
      <c r="B10" s="604" t="s">
        <v>235</v>
      </c>
      <c r="C10" s="605">
        <v>23887.66</v>
      </c>
      <c r="D10" s="606">
        <v>589580</v>
      </c>
      <c r="E10" s="610">
        <v>87000</v>
      </c>
      <c r="F10" s="614">
        <v>51867.06</v>
      </c>
      <c r="G10" s="605">
        <v>10850.64</v>
      </c>
      <c r="H10" s="605">
        <v>606457.78</v>
      </c>
      <c r="I10" s="607">
        <v>87000</v>
      </c>
      <c r="J10" s="616">
        <v>589580</v>
      </c>
      <c r="K10" s="619">
        <v>589092.54</v>
      </c>
      <c r="L10" s="617">
        <v>23763.51</v>
      </c>
      <c r="M10" s="607">
        <f>F10+G10-L10</f>
        <v>38954.19</v>
      </c>
    </row>
    <row r="13" spans="10:12" ht="12.75">
      <c r="J13" s="964" t="s">
        <v>479</v>
      </c>
      <c r="K13" s="964"/>
      <c r="L13" s="533"/>
    </row>
    <row r="15" spans="10:12" ht="12.75">
      <c r="J15" s="964" t="s">
        <v>480</v>
      </c>
      <c r="K15" s="964"/>
      <c r="L15" s="533"/>
    </row>
  </sheetData>
  <mergeCells count="15">
    <mergeCell ref="J13:K13"/>
    <mergeCell ref="J15:K15"/>
    <mergeCell ref="D1:M1"/>
    <mergeCell ref="C2:M2"/>
    <mergeCell ref="A5:M5"/>
    <mergeCell ref="C4:M4"/>
    <mergeCell ref="A7:A8"/>
    <mergeCell ref="B7:B8"/>
    <mergeCell ref="C7:C8"/>
    <mergeCell ref="M7:M8"/>
    <mergeCell ref="L7:L8"/>
    <mergeCell ref="J7:J8"/>
    <mergeCell ref="K7:K8"/>
    <mergeCell ref="D7:E7"/>
    <mergeCell ref="F7:I7"/>
  </mergeCells>
  <printOptions/>
  <pageMargins left="0" right="0" top="0.984251968503937" bottom="0.984251968503937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2">
      <selection activeCell="A21" sqref="A21"/>
    </sheetView>
  </sheetViews>
  <sheetFormatPr defaultColWidth="9.00390625" defaultRowHeight="12.75"/>
  <cols>
    <col min="1" max="1" width="4.625" style="0" customWidth="1"/>
    <col min="2" max="2" width="53.375" style="0" customWidth="1"/>
    <col min="3" max="3" width="13.75390625" style="0" customWidth="1"/>
    <col min="4" max="4" width="8.875" style="0" hidden="1" customWidth="1"/>
    <col min="5" max="5" width="14.00390625" style="0" customWidth="1"/>
    <col min="6" max="6" width="13.25390625" style="0" customWidth="1"/>
    <col min="7" max="7" width="13.75390625" style="0" customWidth="1"/>
    <col min="8" max="8" width="13.375" style="0" customWidth="1"/>
    <col min="9" max="9" width="13.00390625" style="0" customWidth="1"/>
    <col min="10" max="10" width="9.00390625" style="0" customWidth="1"/>
  </cols>
  <sheetData>
    <row r="1" spans="5:9" ht="12.75">
      <c r="E1" s="1169"/>
      <c r="F1" s="1169"/>
      <c r="G1" s="1169"/>
      <c r="H1" s="1169"/>
      <c r="I1" s="1169"/>
    </row>
    <row r="2" spans="3:9" ht="21" customHeight="1">
      <c r="C2" s="1170" t="s">
        <v>789</v>
      </c>
      <c r="D2" s="1170"/>
      <c r="E2" s="1170"/>
      <c r="F2" s="1170"/>
      <c r="G2" s="1170"/>
      <c r="H2" s="1170"/>
      <c r="I2" s="1170"/>
    </row>
    <row r="3" spans="3:9" ht="21" customHeight="1">
      <c r="C3" s="54"/>
      <c r="D3" s="54"/>
      <c r="E3" s="301"/>
      <c r="F3" s="54"/>
      <c r="G3" s="54"/>
      <c r="H3" s="54"/>
      <c r="I3" s="54"/>
    </row>
    <row r="4" spans="3:9" ht="12.75">
      <c r="C4" s="1172"/>
      <c r="D4" s="1172"/>
      <c r="E4" s="1172"/>
      <c r="F4" s="1172"/>
      <c r="G4" s="1172"/>
      <c r="H4" s="1172"/>
      <c r="I4" s="1172"/>
    </row>
    <row r="5" spans="1:9" ht="28.5" customHeight="1">
      <c r="A5" s="1171" t="s">
        <v>374</v>
      </c>
      <c r="B5" s="1171"/>
      <c r="C5" s="1171"/>
      <c r="D5" s="1171"/>
      <c r="E5" s="1171"/>
      <c r="F5" s="1171"/>
      <c r="G5" s="1171"/>
      <c r="H5" s="1171"/>
      <c r="I5" s="1171"/>
    </row>
    <row r="6" spans="1:9" ht="13.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53.25" customHeight="1">
      <c r="A7" s="263" t="s">
        <v>109</v>
      </c>
      <c r="B7" s="264" t="s">
        <v>100</v>
      </c>
      <c r="C7" s="302" t="s">
        <v>174</v>
      </c>
      <c r="D7" s="302"/>
      <c r="E7" s="302" t="s">
        <v>968</v>
      </c>
      <c r="F7" s="302" t="s">
        <v>375</v>
      </c>
      <c r="G7" s="302" t="s">
        <v>969</v>
      </c>
      <c r="H7" s="302" t="s">
        <v>358</v>
      </c>
      <c r="I7" s="303" t="s">
        <v>175</v>
      </c>
    </row>
    <row r="8" spans="1:9" ht="14.25" customHeight="1">
      <c r="A8" s="276">
        <v>1</v>
      </c>
      <c r="B8" s="272">
        <v>2</v>
      </c>
      <c r="C8" s="273">
        <v>3</v>
      </c>
      <c r="D8" s="273"/>
      <c r="E8" s="272">
        <v>4</v>
      </c>
      <c r="F8" s="272">
        <v>5</v>
      </c>
      <c r="G8" s="272">
        <v>6</v>
      </c>
      <c r="H8" s="272">
        <v>7</v>
      </c>
      <c r="I8" s="307">
        <v>8</v>
      </c>
    </row>
    <row r="9" spans="1:9" ht="24" customHeight="1">
      <c r="A9" s="304" t="s">
        <v>975</v>
      </c>
      <c r="B9" s="84" t="s">
        <v>275</v>
      </c>
      <c r="C9" s="312">
        <f>C10+C11+C12+C13+C14</f>
        <v>0</v>
      </c>
      <c r="D9" s="230" t="e">
        <f>D10+D11+D12+D13+#REF!+D14</f>
        <v>#REF!</v>
      </c>
      <c r="E9" s="230">
        <f>E10+E11+E12+E13+E14</f>
        <v>410745</v>
      </c>
      <c r="F9" s="312">
        <f>F10+F11+F12+F13+F14</f>
        <v>410446.16000000003</v>
      </c>
      <c r="G9" s="230">
        <f>G10+G11+G12+G13+G14</f>
        <v>410745</v>
      </c>
      <c r="H9" s="312">
        <f>H10+H11+H12+H13+H14</f>
        <v>410446.16000000003</v>
      </c>
      <c r="I9" s="316">
        <f>I10+I11+I12+I13+I14</f>
        <v>0</v>
      </c>
    </row>
    <row r="10" spans="1:9" ht="21" customHeight="1">
      <c r="A10" s="308" t="s">
        <v>982</v>
      </c>
      <c r="B10" s="6" t="s">
        <v>1063</v>
      </c>
      <c r="C10" s="313">
        <v>0</v>
      </c>
      <c r="D10" s="231">
        <v>2200</v>
      </c>
      <c r="E10" s="231">
        <v>120239</v>
      </c>
      <c r="F10" s="313">
        <v>120232.45</v>
      </c>
      <c r="G10" s="231">
        <v>120239</v>
      </c>
      <c r="H10" s="313">
        <v>120232.45</v>
      </c>
      <c r="I10" s="317">
        <f>C10+F10+-H10</f>
        <v>0</v>
      </c>
    </row>
    <row r="11" spans="1:9" ht="27.75" customHeight="1">
      <c r="A11" s="31">
        <v>2</v>
      </c>
      <c r="B11" s="6" t="s">
        <v>381</v>
      </c>
      <c r="C11" s="313">
        <v>0</v>
      </c>
      <c r="D11" s="231">
        <v>6009</v>
      </c>
      <c r="E11" s="231">
        <v>138250</v>
      </c>
      <c r="F11" s="313">
        <v>137957.68</v>
      </c>
      <c r="G11" s="231">
        <v>138250</v>
      </c>
      <c r="H11" s="313">
        <v>137957.68</v>
      </c>
      <c r="I11" s="317">
        <f>C11+F11+-H11</f>
        <v>0</v>
      </c>
    </row>
    <row r="12" spans="1:9" ht="28.5" customHeight="1">
      <c r="A12" s="31">
        <v>3</v>
      </c>
      <c r="B12" s="6" t="s">
        <v>344</v>
      </c>
      <c r="C12" s="313">
        <v>0</v>
      </c>
      <c r="D12" s="231">
        <v>0</v>
      </c>
      <c r="E12" s="231">
        <v>6055</v>
      </c>
      <c r="F12" s="313">
        <v>6054.99</v>
      </c>
      <c r="G12" s="231">
        <v>6055</v>
      </c>
      <c r="H12" s="313">
        <v>6054.99</v>
      </c>
      <c r="I12" s="317">
        <f>C12+F12+-H12</f>
        <v>0</v>
      </c>
    </row>
    <row r="13" spans="1:9" ht="24" customHeight="1">
      <c r="A13" s="31">
        <v>4</v>
      </c>
      <c r="B13" s="6" t="s">
        <v>110</v>
      </c>
      <c r="C13" s="313">
        <v>0</v>
      </c>
      <c r="D13" s="231">
        <v>4534</v>
      </c>
      <c r="E13" s="231">
        <v>10563</v>
      </c>
      <c r="F13" s="313">
        <v>10563.4</v>
      </c>
      <c r="G13" s="231">
        <v>10563</v>
      </c>
      <c r="H13" s="313">
        <v>10563.4</v>
      </c>
      <c r="I13" s="317">
        <f>C13+F13+-H13</f>
        <v>0</v>
      </c>
    </row>
    <row r="14" spans="1:9" ht="29.25" customHeight="1" thickBot="1">
      <c r="A14" s="305">
        <v>6</v>
      </c>
      <c r="B14" s="306" t="s">
        <v>1065</v>
      </c>
      <c r="C14" s="315">
        <v>0</v>
      </c>
      <c r="D14" s="284"/>
      <c r="E14" s="284">
        <v>135638</v>
      </c>
      <c r="F14" s="315">
        <v>135637.64</v>
      </c>
      <c r="G14" s="284">
        <v>135638</v>
      </c>
      <c r="H14" s="315">
        <v>135637.64</v>
      </c>
      <c r="I14" s="318">
        <f>C14+F14+-H14</f>
        <v>0</v>
      </c>
    </row>
    <row r="17" spans="8:9" ht="12.75">
      <c r="H17" s="964" t="s">
        <v>479</v>
      </c>
      <c r="I17" s="964"/>
    </row>
    <row r="19" spans="8:9" ht="12.75">
      <c r="H19" s="964" t="s">
        <v>480</v>
      </c>
      <c r="I19" s="964"/>
    </row>
  </sheetData>
  <mergeCells count="6">
    <mergeCell ref="H17:I17"/>
    <mergeCell ref="H19:I19"/>
    <mergeCell ref="E1:I1"/>
    <mergeCell ref="C2:I2"/>
    <mergeCell ref="A5:I5"/>
    <mergeCell ref="C4:I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0">
      <selection activeCell="D25" sqref="D25"/>
    </sheetView>
  </sheetViews>
  <sheetFormatPr defaultColWidth="9.00390625" defaultRowHeight="12.75"/>
  <cols>
    <col min="1" max="1" width="7.375" style="0" customWidth="1"/>
    <col min="2" max="2" width="36.125" style="0" customWidth="1"/>
    <col min="3" max="3" width="16.375" style="0" customWidth="1"/>
    <col min="4" max="4" width="19.75390625" style="0" customWidth="1"/>
    <col min="5" max="5" width="15.75390625" style="0" customWidth="1"/>
  </cols>
  <sheetData>
    <row r="1" spans="3:5" ht="20.25" customHeight="1">
      <c r="C1" s="61"/>
      <c r="D1" s="61"/>
      <c r="E1" s="61"/>
    </row>
    <row r="2" spans="3:5" ht="20.25" customHeight="1">
      <c r="C2" s="61"/>
      <c r="D2" s="260" t="s">
        <v>790</v>
      </c>
      <c r="E2" s="61"/>
    </row>
    <row r="3" spans="1:5" ht="54.75" customHeight="1">
      <c r="A3" s="1093" t="s">
        <v>376</v>
      </c>
      <c r="B3" s="1093"/>
      <c r="C3" s="1093"/>
      <c r="D3" s="1093"/>
      <c r="E3" s="1093"/>
    </row>
    <row r="4" spans="1:5" ht="15.75">
      <c r="A4" s="25"/>
      <c r="B4" s="25"/>
      <c r="C4" s="1"/>
      <c r="D4" s="1"/>
      <c r="E4" s="1"/>
    </row>
    <row r="5" spans="3:5" ht="13.5" thickBot="1">
      <c r="C5" s="13"/>
      <c r="D5" s="13"/>
      <c r="E5" s="13"/>
    </row>
    <row r="6" spans="1:5" ht="46.5" customHeight="1">
      <c r="A6" s="221" t="s">
        <v>972</v>
      </c>
      <c r="B6" s="222" t="s">
        <v>100</v>
      </c>
      <c r="C6" s="310" t="s">
        <v>962</v>
      </c>
      <c r="D6" s="310" t="s">
        <v>377</v>
      </c>
      <c r="E6" s="311" t="s">
        <v>279</v>
      </c>
    </row>
    <row r="7" spans="1:5" ht="25.5">
      <c r="A7" s="225" t="s">
        <v>975</v>
      </c>
      <c r="B7" s="84" t="s">
        <v>101</v>
      </c>
      <c r="C7" s="230">
        <f>C8+C9-C10</f>
        <v>33231</v>
      </c>
      <c r="D7" s="534">
        <f>D8+D9-D10</f>
        <v>33230.61</v>
      </c>
      <c r="E7" s="298">
        <f>D7/C7</f>
        <v>0.9999882639703891</v>
      </c>
    </row>
    <row r="8" spans="1:5" ht="12.75">
      <c r="A8" s="17" t="s">
        <v>982</v>
      </c>
      <c r="B8" s="420" t="s">
        <v>102</v>
      </c>
      <c r="C8" s="416">
        <v>33231</v>
      </c>
      <c r="D8" s="417">
        <v>33230.61</v>
      </c>
      <c r="E8" s="418">
        <f>D8/C8</f>
        <v>0.9999882639703891</v>
      </c>
    </row>
    <row r="9" spans="1:5" ht="12.75">
      <c r="A9" s="17" t="s">
        <v>983</v>
      </c>
      <c r="B9" s="420" t="s">
        <v>103</v>
      </c>
      <c r="C9" s="416">
        <v>0</v>
      </c>
      <c r="D9" s="417"/>
      <c r="E9" s="418">
        <v>0</v>
      </c>
    </row>
    <row r="10" spans="1:5" ht="12.75">
      <c r="A10" s="17" t="s">
        <v>985</v>
      </c>
      <c r="B10" s="420" t="s">
        <v>104</v>
      </c>
      <c r="C10" s="416">
        <v>0</v>
      </c>
      <c r="D10" s="417"/>
      <c r="E10" s="418">
        <v>0</v>
      </c>
    </row>
    <row r="11" spans="1:5" ht="12.75">
      <c r="A11" s="17" t="s">
        <v>987</v>
      </c>
      <c r="B11" s="420" t="s">
        <v>105</v>
      </c>
      <c r="C11" s="416">
        <v>0</v>
      </c>
      <c r="D11" s="417"/>
      <c r="E11" s="418">
        <v>0</v>
      </c>
    </row>
    <row r="12" spans="1:5" ht="18.75" customHeight="1">
      <c r="A12" s="225" t="s">
        <v>977</v>
      </c>
      <c r="B12" s="84" t="s">
        <v>106</v>
      </c>
      <c r="C12" s="230">
        <f>C13</f>
        <v>90000</v>
      </c>
      <c r="D12" s="312">
        <f>D13</f>
        <v>90747.91</v>
      </c>
      <c r="E12" s="299">
        <f aca="true" t="shared" si="0" ref="E12:E25">D12/C12</f>
        <v>1.0083101111111112</v>
      </c>
    </row>
    <row r="13" spans="1:5" ht="26.25" customHeight="1">
      <c r="A13" s="17" t="s">
        <v>982</v>
      </c>
      <c r="B13" s="227" t="s">
        <v>161</v>
      </c>
      <c r="C13" s="416">
        <v>90000</v>
      </c>
      <c r="D13" s="417">
        <v>90747.91</v>
      </c>
      <c r="E13" s="418">
        <f t="shared" si="0"/>
        <v>1.0083101111111112</v>
      </c>
    </row>
    <row r="14" spans="1:5" ht="21" customHeight="1">
      <c r="A14" s="225" t="s">
        <v>980</v>
      </c>
      <c r="B14" s="84" t="s">
        <v>924</v>
      </c>
      <c r="C14" s="230">
        <f>C15+C22</f>
        <v>122500</v>
      </c>
      <c r="D14" s="312">
        <f>D15+D22</f>
        <v>71744.15</v>
      </c>
      <c r="E14" s="297">
        <f t="shared" si="0"/>
        <v>0.5856665306122448</v>
      </c>
    </row>
    <row r="15" spans="1:5" ht="21" customHeight="1">
      <c r="A15" s="224" t="s">
        <v>982</v>
      </c>
      <c r="B15" s="3" t="s">
        <v>107</v>
      </c>
      <c r="C15" s="249">
        <f>SUM(C16:C21)</f>
        <v>32500</v>
      </c>
      <c r="D15" s="314">
        <f>SUM(D16:D21)</f>
        <v>27214.15</v>
      </c>
      <c r="E15" s="415">
        <f t="shared" si="0"/>
        <v>0.8373584615384616</v>
      </c>
    </row>
    <row r="16" spans="1:5" ht="47.25" customHeight="1">
      <c r="A16" s="17"/>
      <c r="B16" s="227" t="s">
        <v>317</v>
      </c>
      <c r="C16" s="416">
        <v>8000</v>
      </c>
      <c r="D16" s="417">
        <v>6670</v>
      </c>
      <c r="E16" s="418">
        <f t="shared" si="0"/>
        <v>0.83375</v>
      </c>
    </row>
    <row r="17" spans="1:5" ht="50.25" customHeight="1">
      <c r="A17" s="17"/>
      <c r="B17" s="227" t="s">
        <v>316</v>
      </c>
      <c r="C17" s="416">
        <v>3000</v>
      </c>
      <c r="D17" s="417">
        <v>2000</v>
      </c>
      <c r="E17" s="418">
        <f t="shared" si="0"/>
        <v>0.6666666666666666</v>
      </c>
    </row>
    <row r="18" spans="1:5" ht="26.25" customHeight="1">
      <c r="A18" s="17"/>
      <c r="B18" s="227" t="s">
        <v>315</v>
      </c>
      <c r="C18" s="416">
        <v>15000</v>
      </c>
      <c r="D18" s="417">
        <v>14707.01</v>
      </c>
      <c r="E18" s="418">
        <f t="shared" si="0"/>
        <v>0.9804673333333334</v>
      </c>
    </row>
    <row r="19" spans="1:5" ht="17.25" customHeight="1">
      <c r="A19" s="17"/>
      <c r="B19" s="227" t="s">
        <v>314</v>
      </c>
      <c r="C19" s="416">
        <v>3500</v>
      </c>
      <c r="D19" s="417">
        <v>2988.38</v>
      </c>
      <c r="E19" s="418">
        <f t="shared" si="0"/>
        <v>0.8538228571428572</v>
      </c>
    </row>
    <row r="20" spans="1:5" ht="17.25" customHeight="1">
      <c r="A20" s="17"/>
      <c r="B20" s="227" t="s">
        <v>313</v>
      </c>
      <c r="C20" s="416">
        <v>1000</v>
      </c>
      <c r="D20" s="417">
        <v>200</v>
      </c>
      <c r="E20" s="418">
        <f t="shared" si="0"/>
        <v>0.2</v>
      </c>
    </row>
    <row r="21" spans="1:5" ht="17.25" customHeight="1">
      <c r="A21" s="17"/>
      <c r="B21" s="227" t="s">
        <v>318</v>
      </c>
      <c r="C21" s="416">
        <v>2000</v>
      </c>
      <c r="D21" s="417">
        <v>648.76</v>
      </c>
      <c r="E21" s="418">
        <f t="shared" si="0"/>
        <v>0.32438</v>
      </c>
    </row>
    <row r="22" spans="1:5" ht="21" customHeight="1">
      <c r="A22" s="224" t="s">
        <v>983</v>
      </c>
      <c r="B22" s="3" t="s">
        <v>118</v>
      </c>
      <c r="C22" s="249">
        <f>C23</f>
        <v>90000</v>
      </c>
      <c r="D22" s="249">
        <f>D23</f>
        <v>44530</v>
      </c>
      <c r="E22" s="415">
        <f t="shared" si="0"/>
        <v>0.49477777777777776</v>
      </c>
    </row>
    <row r="23" spans="1:5" ht="24">
      <c r="A23" s="220"/>
      <c r="B23" s="219" t="s">
        <v>117</v>
      </c>
      <c r="C23" s="228">
        <v>90000</v>
      </c>
      <c r="D23" s="343">
        <v>44530</v>
      </c>
      <c r="E23" s="419">
        <f t="shared" si="0"/>
        <v>0.49477777777777776</v>
      </c>
    </row>
    <row r="24" spans="1:5" ht="12.75">
      <c r="A24" s="225" t="s">
        <v>57</v>
      </c>
      <c r="B24" s="84" t="s">
        <v>108</v>
      </c>
      <c r="C24" s="230">
        <f>C7+C12-C14</f>
        <v>731</v>
      </c>
      <c r="D24" s="312">
        <f>D7+D12-D14</f>
        <v>52234.37000000001</v>
      </c>
      <c r="E24" s="299">
        <f t="shared" si="0"/>
        <v>71.45604651162792</v>
      </c>
    </row>
    <row r="25" spans="1:5" ht="12.75">
      <c r="A25" s="17" t="s">
        <v>982</v>
      </c>
      <c r="B25" s="420" t="s">
        <v>102</v>
      </c>
      <c r="C25" s="416">
        <f>C24</f>
        <v>731</v>
      </c>
      <c r="D25" s="417">
        <f>D24</f>
        <v>52234.37000000001</v>
      </c>
      <c r="E25" s="418">
        <f t="shared" si="0"/>
        <v>71.45604651162792</v>
      </c>
    </row>
    <row r="26" spans="1:5" ht="12.75">
      <c r="A26" s="17" t="s">
        <v>983</v>
      </c>
      <c r="B26" s="420" t="s">
        <v>103</v>
      </c>
      <c r="C26" s="421">
        <v>0</v>
      </c>
      <c r="D26" s="417">
        <v>0</v>
      </c>
      <c r="E26" s="418">
        <v>0</v>
      </c>
    </row>
    <row r="27" spans="1:5" ht="13.5" thickBot="1">
      <c r="A27" s="14" t="s">
        <v>985</v>
      </c>
      <c r="B27" s="422" t="s">
        <v>104</v>
      </c>
      <c r="C27" s="423">
        <v>0</v>
      </c>
      <c r="D27" s="424">
        <v>0</v>
      </c>
      <c r="E27" s="425">
        <v>0</v>
      </c>
    </row>
    <row r="28" ht="21" customHeight="1"/>
    <row r="29" spans="4:5" ht="12.75">
      <c r="D29" s="964" t="s">
        <v>479</v>
      </c>
      <c r="E29" s="964"/>
    </row>
    <row r="31" spans="4:5" ht="12.75">
      <c r="D31" s="964" t="s">
        <v>480</v>
      </c>
      <c r="E31" s="964"/>
    </row>
    <row r="32" ht="10.5" customHeight="1"/>
    <row r="33" ht="12.75" hidden="1"/>
    <row r="34" ht="12.75" hidden="1"/>
  </sheetData>
  <mergeCells count="3">
    <mergeCell ref="D29:E29"/>
    <mergeCell ref="A3:E3"/>
    <mergeCell ref="D31:E3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20">
      <selection activeCell="D29" sqref="D29"/>
    </sheetView>
  </sheetViews>
  <sheetFormatPr defaultColWidth="9.00390625" defaultRowHeight="12.75"/>
  <cols>
    <col min="1" max="1" width="5.125" style="0" customWidth="1"/>
    <col min="2" max="2" width="36.875" style="0" customWidth="1"/>
    <col min="3" max="3" width="18.00390625" style="0" customWidth="1"/>
    <col min="4" max="4" width="13.875" style="0" customWidth="1"/>
    <col min="5" max="5" width="14.125" style="0" customWidth="1"/>
  </cols>
  <sheetData>
    <row r="1" spans="3:5" ht="20.25" customHeight="1">
      <c r="C1" s="162"/>
      <c r="D1" s="162"/>
      <c r="E1" s="162"/>
    </row>
    <row r="2" spans="4:5" ht="12.75">
      <c r="D2" s="162" t="s">
        <v>323</v>
      </c>
      <c r="E2" s="162"/>
    </row>
    <row r="3" spans="3:5" ht="12.75">
      <c r="C3" s="161"/>
      <c r="D3" s="161"/>
      <c r="E3" s="161"/>
    </row>
    <row r="4" spans="1:5" ht="25.5" customHeight="1">
      <c r="A4" s="1093" t="s">
        <v>378</v>
      </c>
      <c r="B4" s="1093"/>
      <c r="C4" s="1093"/>
      <c r="D4" s="1093"/>
      <c r="E4" s="1093"/>
    </row>
    <row r="5" spans="1:5" ht="13.5" customHeight="1">
      <c r="A5" s="1093"/>
      <c r="B5" s="1093"/>
      <c r="C5" s="1093"/>
      <c r="D5" s="1093"/>
      <c r="E5" s="1093"/>
    </row>
    <row r="6" spans="3:5" ht="13.5" thickBot="1">
      <c r="C6" s="28"/>
      <c r="D6" s="28"/>
      <c r="E6" s="28"/>
    </row>
    <row r="7" spans="1:5" ht="40.5" customHeight="1">
      <c r="A7" s="221" t="s">
        <v>972</v>
      </c>
      <c r="B7" s="222" t="s">
        <v>100</v>
      </c>
      <c r="C7" s="222" t="s">
        <v>962</v>
      </c>
      <c r="D7" s="310" t="s">
        <v>379</v>
      </c>
      <c r="E7" s="223" t="s">
        <v>278</v>
      </c>
    </row>
    <row r="8" spans="1:5" ht="21.75" customHeight="1">
      <c r="A8" s="414" t="s">
        <v>975</v>
      </c>
      <c r="B8" s="427" t="s">
        <v>101</v>
      </c>
      <c r="C8" s="428">
        <f>C9+C10-C11</f>
        <v>319763</v>
      </c>
      <c r="D8" s="429">
        <f>D9+D10-D11</f>
        <v>319763.02</v>
      </c>
      <c r="E8" s="430">
        <f>D8/C8</f>
        <v>1.0000000625463235</v>
      </c>
    </row>
    <row r="9" spans="1:5" ht="15.75" customHeight="1">
      <c r="A9" s="17" t="s">
        <v>982</v>
      </c>
      <c r="B9" s="15" t="s">
        <v>102</v>
      </c>
      <c r="C9" s="416">
        <v>309558</v>
      </c>
      <c r="D9" s="417">
        <v>309557.88</v>
      </c>
      <c r="E9" s="418">
        <f aca="true" t="shared" si="0" ref="E9:E32">D9/C9</f>
        <v>0.9999996123505127</v>
      </c>
    </row>
    <row r="10" spans="1:5" ht="18.75" customHeight="1">
      <c r="A10" s="17" t="s">
        <v>983</v>
      </c>
      <c r="B10" s="15" t="s">
        <v>103</v>
      </c>
      <c r="C10" s="416">
        <v>10315</v>
      </c>
      <c r="D10" s="417">
        <v>10315.14</v>
      </c>
      <c r="E10" s="418">
        <f t="shared" si="0"/>
        <v>1.0000135724672805</v>
      </c>
    </row>
    <row r="11" spans="1:5" ht="17.25" customHeight="1">
      <c r="A11" s="17" t="s">
        <v>985</v>
      </c>
      <c r="B11" s="15" t="s">
        <v>104</v>
      </c>
      <c r="C11" s="416">
        <v>110</v>
      </c>
      <c r="D11" s="417">
        <v>110</v>
      </c>
      <c r="E11" s="418">
        <f t="shared" si="0"/>
        <v>1</v>
      </c>
    </row>
    <row r="12" spans="1:5" ht="16.5" customHeight="1">
      <c r="A12" s="17" t="s">
        <v>987</v>
      </c>
      <c r="B12" s="15" t="s">
        <v>105</v>
      </c>
      <c r="C12" s="416">
        <v>0</v>
      </c>
      <c r="D12" s="417">
        <v>0</v>
      </c>
      <c r="E12" s="418">
        <v>0</v>
      </c>
    </row>
    <row r="13" spans="1:5" ht="20.25" customHeight="1">
      <c r="A13" s="225" t="s">
        <v>977</v>
      </c>
      <c r="B13" s="84" t="s">
        <v>106</v>
      </c>
      <c r="C13" s="230">
        <f>C14+C15</f>
        <v>150000</v>
      </c>
      <c r="D13" s="312">
        <f>D14+D15</f>
        <v>183685.3</v>
      </c>
      <c r="E13" s="297">
        <f t="shared" si="0"/>
        <v>1.2245686666666666</v>
      </c>
    </row>
    <row r="14" spans="1:5" ht="16.5" customHeight="1">
      <c r="A14" s="17" t="s">
        <v>982</v>
      </c>
      <c r="B14" s="6" t="s">
        <v>115</v>
      </c>
      <c r="C14" s="416">
        <v>146000</v>
      </c>
      <c r="D14" s="417">
        <v>174435.08</v>
      </c>
      <c r="E14" s="418">
        <f t="shared" si="0"/>
        <v>1.194760821917808</v>
      </c>
    </row>
    <row r="15" spans="1:5" ht="16.5" customHeight="1">
      <c r="A15" s="17">
        <v>2</v>
      </c>
      <c r="B15" s="6" t="s">
        <v>116</v>
      </c>
      <c r="C15" s="416">
        <v>4000</v>
      </c>
      <c r="D15" s="417">
        <v>9250.22</v>
      </c>
      <c r="E15" s="418">
        <f t="shared" si="0"/>
        <v>2.3125549999999997</v>
      </c>
    </row>
    <row r="16" spans="1:5" ht="18" customHeight="1">
      <c r="A16" s="225" t="s">
        <v>980</v>
      </c>
      <c r="B16" s="84" t="s">
        <v>924</v>
      </c>
      <c r="C16" s="230">
        <f>C17+C27</f>
        <v>433000</v>
      </c>
      <c r="D16" s="312">
        <f>D17+D27</f>
        <v>263461.04</v>
      </c>
      <c r="E16" s="297">
        <f t="shared" si="0"/>
        <v>0.6084550577367205</v>
      </c>
    </row>
    <row r="17" spans="1:5" ht="21" customHeight="1">
      <c r="A17" s="224" t="s">
        <v>982</v>
      </c>
      <c r="B17" s="3" t="s">
        <v>107</v>
      </c>
      <c r="C17" s="249">
        <f>C18+C21+C22+C23++C24+C25+C26</f>
        <v>383000</v>
      </c>
      <c r="D17" s="314">
        <f>D18+D21++D22+D23++D24+D25+D26</f>
        <v>263461.04</v>
      </c>
      <c r="E17" s="415">
        <f t="shared" si="0"/>
        <v>0.6878878328981722</v>
      </c>
    </row>
    <row r="18" spans="1:5" ht="17.25" customHeight="1">
      <c r="A18" s="17"/>
      <c r="B18" s="6" t="s">
        <v>151</v>
      </c>
      <c r="C18" s="416">
        <f>C19+C20</f>
        <v>30000</v>
      </c>
      <c r="D18" s="417">
        <f>D19+D20</f>
        <v>36738</v>
      </c>
      <c r="E18" s="418">
        <f t="shared" si="0"/>
        <v>1.2246</v>
      </c>
    </row>
    <row r="19" spans="1:5" ht="17.25" customHeight="1">
      <c r="A19" s="17"/>
      <c r="B19" s="15" t="s">
        <v>80</v>
      </c>
      <c r="C19" s="416">
        <v>15000</v>
      </c>
      <c r="D19" s="417">
        <v>18369</v>
      </c>
      <c r="E19" s="418">
        <f t="shared" si="0"/>
        <v>1.2246</v>
      </c>
    </row>
    <row r="20" spans="1:5" ht="17.25" customHeight="1">
      <c r="A20" s="17"/>
      <c r="B20" s="15" t="s">
        <v>81</v>
      </c>
      <c r="C20" s="416">
        <v>15000</v>
      </c>
      <c r="D20" s="417">
        <v>18369</v>
      </c>
      <c r="E20" s="418">
        <f t="shared" si="0"/>
        <v>1.2246</v>
      </c>
    </row>
    <row r="21" spans="1:5" ht="17.25" customHeight="1">
      <c r="A21" s="17"/>
      <c r="B21" s="6" t="s">
        <v>152</v>
      </c>
      <c r="C21" s="416">
        <v>30000</v>
      </c>
      <c r="D21" s="417">
        <v>15965.79</v>
      </c>
      <c r="E21" s="418">
        <f t="shared" si="0"/>
        <v>0.532193</v>
      </c>
    </row>
    <row r="22" spans="1:5" ht="16.5" customHeight="1">
      <c r="A22" s="17"/>
      <c r="B22" s="6" t="s">
        <v>153</v>
      </c>
      <c r="C22" s="416">
        <v>45000</v>
      </c>
      <c r="D22" s="417">
        <v>27575.93</v>
      </c>
      <c r="E22" s="418">
        <f t="shared" si="0"/>
        <v>0.6127984444444444</v>
      </c>
    </row>
    <row r="23" spans="1:5" ht="19.5" customHeight="1">
      <c r="A23" s="17"/>
      <c r="B23" s="6" t="s">
        <v>154</v>
      </c>
      <c r="C23" s="416">
        <v>244000</v>
      </c>
      <c r="D23" s="417">
        <v>168039.49</v>
      </c>
      <c r="E23" s="418">
        <f t="shared" si="0"/>
        <v>0.6886864344262295</v>
      </c>
    </row>
    <row r="24" spans="1:5" ht="29.25" customHeight="1">
      <c r="A24" s="17"/>
      <c r="B24" s="6" t="s">
        <v>757</v>
      </c>
      <c r="C24" s="416">
        <v>7000</v>
      </c>
      <c r="D24" s="417">
        <v>3007</v>
      </c>
      <c r="E24" s="418">
        <f t="shared" si="0"/>
        <v>0.42957142857142855</v>
      </c>
    </row>
    <row r="25" spans="1:5" ht="18" customHeight="1">
      <c r="A25" s="17"/>
      <c r="B25" s="6" t="s">
        <v>758</v>
      </c>
      <c r="C25" s="416">
        <v>7000</v>
      </c>
      <c r="D25" s="417">
        <v>1313.09</v>
      </c>
      <c r="E25" s="418">
        <f t="shared" si="0"/>
        <v>0.1875842857142857</v>
      </c>
    </row>
    <row r="26" spans="1:5" ht="18" customHeight="1">
      <c r="A26" s="17"/>
      <c r="B26" s="6" t="s">
        <v>759</v>
      </c>
      <c r="C26" s="416">
        <v>20000</v>
      </c>
      <c r="D26" s="417">
        <v>10821.74</v>
      </c>
      <c r="E26" s="418">
        <f t="shared" si="0"/>
        <v>0.541087</v>
      </c>
    </row>
    <row r="27" spans="1:5" ht="15.75" customHeight="1">
      <c r="A27" s="224" t="s">
        <v>983</v>
      </c>
      <c r="B27" s="16" t="s">
        <v>155</v>
      </c>
      <c r="C27" s="249">
        <f>C28</f>
        <v>50000</v>
      </c>
      <c r="D27" s="314">
        <f>D28</f>
        <v>0</v>
      </c>
      <c r="E27" s="415">
        <f t="shared" si="0"/>
        <v>0</v>
      </c>
    </row>
    <row r="28" spans="1:5" ht="27.75" customHeight="1">
      <c r="A28" s="17"/>
      <c r="B28" s="15" t="s">
        <v>156</v>
      </c>
      <c r="C28" s="416">
        <v>50000</v>
      </c>
      <c r="D28" s="417">
        <v>0</v>
      </c>
      <c r="E28" s="418">
        <f t="shared" si="0"/>
        <v>0</v>
      </c>
    </row>
    <row r="29" spans="1:5" ht="16.5" customHeight="1">
      <c r="A29" s="225" t="s">
        <v>995</v>
      </c>
      <c r="B29" s="84" t="s">
        <v>108</v>
      </c>
      <c r="C29" s="230">
        <f>C30+C31-C32</f>
        <v>36763</v>
      </c>
      <c r="D29" s="312">
        <f>D30+D31-D32</f>
        <v>239987.28</v>
      </c>
      <c r="E29" s="297">
        <f t="shared" si="0"/>
        <v>6.527956913200772</v>
      </c>
    </row>
    <row r="30" spans="1:5" ht="15.75" customHeight="1">
      <c r="A30" s="17" t="s">
        <v>982</v>
      </c>
      <c r="B30" s="15" t="s">
        <v>102</v>
      </c>
      <c r="C30" s="416">
        <v>32763</v>
      </c>
      <c r="D30" s="417">
        <v>237335.75</v>
      </c>
      <c r="E30" s="418">
        <f t="shared" si="0"/>
        <v>7.244017641852089</v>
      </c>
    </row>
    <row r="31" spans="1:5" ht="15" customHeight="1">
      <c r="A31" s="17" t="s">
        <v>983</v>
      </c>
      <c r="B31" s="15" t="s">
        <v>103</v>
      </c>
      <c r="C31" s="416">
        <v>5000</v>
      </c>
      <c r="D31" s="417">
        <v>11675.53</v>
      </c>
      <c r="E31" s="418">
        <f t="shared" si="0"/>
        <v>2.335106</v>
      </c>
    </row>
    <row r="32" spans="1:5" ht="15" customHeight="1" thickBot="1">
      <c r="A32" s="14" t="s">
        <v>985</v>
      </c>
      <c r="B32" s="309" t="s">
        <v>104</v>
      </c>
      <c r="C32" s="426">
        <v>1000</v>
      </c>
      <c r="D32" s="424">
        <v>9024</v>
      </c>
      <c r="E32" s="425">
        <f t="shared" si="0"/>
        <v>9.024</v>
      </c>
    </row>
    <row r="35" spans="4:5" ht="12.75">
      <c r="D35" s="964" t="s">
        <v>479</v>
      </c>
      <c r="E35" s="964"/>
    </row>
    <row r="37" spans="4:5" ht="12.75">
      <c r="D37" s="964" t="s">
        <v>480</v>
      </c>
      <c r="E37" s="964"/>
    </row>
    <row r="40" spans="1:5" ht="12.75" hidden="1">
      <c r="A40" s="12"/>
      <c r="B40" s="12"/>
      <c r="C40" s="1182"/>
      <c r="D40" s="32"/>
      <c r="E40" s="32"/>
    </row>
    <row r="41" spans="1:5" ht="12" customHeight="1" hidden="1">
      <c r="A41" s="12"/>
      <c r="B41" s="12"/>
      <c r="C41" s="1182"/>
      <c r="D41" s="32"/>
      <c r="E41" s="32"/>
    </row>
    <row r="42" spans="1:5" ht="14.25" customHeight="1">
      <c r="A42" s="1181"/>
      <c r="B42" s="1181"/>
      <c r="C42" s="12"/>
      <c r="D42" s="12"/>
      <c r="E42" s="12"/>
    </row>
    <row r="43" spans="1:5" ht="15.75">
      <c r="A43" s="33"/>
      <c r="B43" s="33"/>
      <c r="C43" s="32"/>
      <c r="D43" s="32"/>
      <c r="E43" s="32"/>
    </row>
    <row r="44" spans="1:5" ht="12.75">
      <c r="A44" s="12"/>
      <c r="B44" s="12"/>
      <c r="C44" s="34"/>
      <c r="D44" s="34"/>
      <c r="E44" s="34"/>
    </row>
    <row r="45" spans="1:5" ht="12.75">
      <c r="A45" s="23"/>
      <c r="B45" s="23"/>
      <c r="C45" s="30"/>
      <c r="D45" s="30"/>
      <c r="E45" s="30"/>
    </row>
    <row r="46" spans="1:5" ht="12.75">
      <c r="A46" s="23"/>
      <c r="B46" s="20"/>
      <c r="C46" s="20"/>
      <c r="D46" s="20"/>
      <c r="E46" s="20"/>
    </row>
    <row r="47" spans="1:5" ht="12.75">
      <c r="A47" s="26"/>
      <c r="B47" s="35"/>
      <c r="C47" s="12"/>
      <c r="D47" s="12"/>
      <c r="E47" s="12"/>
    </row>
    <row r="48" spans="1:5" ht="12.75">
      <c r="A48" s="26"/>
      <c r="B48" s="35"/>
      <c r="C48" s="12"/>
      <c r="D48" s="12"/>
      <c r="E48" s="12"/>
    </row>
    <row r="49" spans="1:5" ht="12.75">
      <c r="A49" s="26"/>
      <c r="B49" s="35"/>
      <c r="C49" s="12"/>
      <c r="D49" s="12"/>
      <c r="E49" s="12"/>
    </row>
    <row r="50" spans="1:5" ht="12.75">
      <c r="A50" s="26"/>
      <c r="B50" s="35"/>
      <c r="C50" s="12"/>
      <c r="D50" s="12"/>
      <c r="E50" s="12"/>
    </row>
    <row r="51" spans="1:5" ht="12.75">
      <c r="A51" s="23"/>
      <c r="B51" s="20"/>
      <c r="C51" s="20"/>
      <c r="D51" s="20"/>
      <c r="E51" s="20"/>
    </row>
    <row r="52" spans="1:5" ht="12.75">
      <c r="A52" s="26"/>
      <c r="B52" s="12"/>
      <c r="C52" s="12"/>
      <c r="D52" s="12"/>
      <c r="E52" s="12"/>
    </row>
    <row r="53" spans="1:5" ht="12.75">
      <c r="A53" s="23"/>
      <c r="B53" s="20"/>
      <c r="C53" s="20"/>
      <c r="D53" s="20"/>
      <c r="E53" s="20"/>
    </row>
    <row r="54" spans="1:5" ht="12.75">
      <c r="A54" s="23"/>
      <c r="B54" s="20"/>
      <c r="C54" s="20"/>
      <c r="D54" s="20"/>
      <c r="E54" s="20"/>
    </row>
    <row r="55" spans="1:5" ht="12.75">
      <c r="A55" s="26"/>
      <c r="B55" s="34"/>
      <c r="C55" s="12"/>
      <c r="D55" s="12"/>
      <c r="E55" s="12"/>
    </row>
    <row r="56" spans="1:5" ht="12.75">
      <c r="A56" s="26"/>
      <c r="B56" s="34"/>
      <c r="C56" s="12"/>
      <c r="D56" s="12"/>
      <c r="E56" s="12"/>
    </row>
    <row r="57" spans="1:5" ht="12.75">
      <c r="A57" s="36"/>
      <c r="B57" s="20"/>
      <c r="C57" s="20"/>
      <c r="D57" s="20"/>
      <c r="E57" s="20"/>
    </row>
    <row r="58" spans="1:5" ht="12.75">
      <c r="A58" s="26"/>
      <c r="B58" s="34"/>
      <c r="C58" s="12"/>
      <c r="D58" s="12"/>
      <c r="E58" s="12"/>
    </row>
    <row r="59" spans="1:5" ht="12.75">
      <c r="A59" s="23"/>
      <c r="B59" s="20"/>
      <c r="C59" s="20"/>
      <c r="D59" s="20"/>
      <c r="E59" s="20"/>
    </row>
    <row r="60" spans="1:5" ht="12.75">
      <c r="A60" s="26"/>
      <c r="B60" s="35"/>
      <c r="C60" s="12"/>
      <c r="D60" s="12"/>
      <c r="E60" s="12"/>
    </row>
    <row r="61" spans="1:5" ht="12.75">
      <c r="A61" s="26"/>
      <c r="B61" s="35"/>
      <c r="C61" s="21"/>
      <c r="D61" s="21"/>
      <c r="E61" s="21"/>
    </row>
    <row r="62" spans="1:5" ht="12.75">
      <c r="A62" s="26"/>
      <c r="B62" s="35"/>
      <c r="C62" s="21"/>
      <c r="D62" s="21"/>
      <c r="E62" s="21"/>
    </row>
    <row r="63" spans="1:5" ht="12.75">
      <c r="A63" s="12"/>
      <c r="B63" s="12"/>
      <c r="C63" s="12"/>
      <c r="D63" s="12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/>
      <c r="B77" s="12"/>
      <c r="C77" s="12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</sheetData>
  <mergeCells count="5">
    <mergeCell ref="A42:B42"/>
    <mergeCell ref="C40:C41"/>
    <mergeCell ref="D35:E35"/>
    <mergeCell ref="A4:E5"/>
    <mergeCell ref="D37:E3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6">
      <selection activeCell="H34" sqref="H34"/>
    </sheetView>
  </sheetViews>
  <sheetFormatPr defaultColWidth="9.00390625" defaultRowHeight="12.75"/>
  <cols>
    <col min="1" max="1" width="3.125" style="0" customWidth="1"/>
    <col min="2" max="2" width="5.00390625" style="0" customWidth="1"/>
    <col min="3" max="3" width="5.625" style="0" customWidth="1"/>
    <col min="4" max="4" width="4.75390625" style="0" customWidth="1"/>
    <col min="5" max="5" width="23.25390625" style="0" customWidth="1"/>
    <col min="6" max="6" width="18.75390625" style="0" customWidth="1"/>
    <col min="7" max="7" width="11.375" style="0" customWidth="1"/>
    <col min="8" max="8" width="13.125" style="0" customWidth="1"/>
    <col min="9" max="9" width="10.375" style="0" customWidth="1"/>
    <col min="10" max="12" width="8.625" style="0" hidden="1" customWidth="1"/>
    <col min="13" max="13" width="9.125" style="0" hidden="1" customWidth="1"/>
  </cols>
  <sheetData>
    <row r="2" ht="12.75">
      <c r="H2" s="146" t="s">
        <v>791</v>
      </c>
    </row>
    <row r="5" spans="3:8" ht="19.5" customHeight="1">
      <c r="C5" s="1169" t="s">
        <v>380</v>
      </c>
      <c r="D5" s="1169"/>
      <c r="E5" s="1169"/>
      <c r="F5" s="1169"/>
      <c r="G5" s="1169"/>
      <c r="H5" s="1169"/>
    </row>
    <row r="6" spans="1:9" ht="21" customHeight="1" thickBot="1">
      <c r="A6" s="12"/>
      <c r="B6" s="12"/>
      <c r="C6" s="12"/>
      <c r="D6" s="12"/>
      <c r="E6" s="12"/>
      <c r="F6" s="12"/>
      <c r="G6" s="12"/>
      <c r="H6" s="12"/>
      <c r="I6" s="12"/>
    </row>
    <row r="7" spans="1:9" ht="36.75" customHeight="1">
      <c r="A7" s="157" t="s">
        <v>972</v>
      </c>
      <c r="B7" s="158" t="s">
        <v>925</v>
      </c>
      <c r="C7" s="158" t="s">
        <v>328</v>
      </c>
      <c r="D7" s="158" t="s">
        <v>192</v>
      </c>
      <c r="E7" s="159" t="s">
        <v>159</v>
      </c>
      <c r="F7" s="159" t="s">
        <v>329</v>
      </c>
      <c r="G7" s="159" t="s">
        <v>962</v>
      </c>
      <c r="H7" s="159" t="s">
        <v>354</v>
      </c>
      <c r="I7" s="377" t="s">
        <v>213</v>
      </c>
    </row>
    <row r="8" spans="1:9" ht="10.5" customHeight="1">
      <c r="A8" s="378">
        <v>1</v>
      </c>
      <c r="B8" s="371">
        <v>2</v>
      </c>
      <c r="C8" s="371">
        <v>3</v>
      </c>
      <c r="D8" s="371">
        <v>4</v>
      </c>
      <c r="E8" s="371">
        <v>5</v>
      </c>
      <c r="F8" s="371">
        <v>6</v>
      </c>
      <c r="G8" s="371">
        <v>7</v>
      </c>
      <c r="H8" s="371">
        <v>8</v>
      </c>
      <c r="I8" s="379">
        <v>9</v>
      </c>
    </row>
    <row r="9" spans="1:9" ht="19.5" customHeight="1">
      <c r="A9" s="380">
        <v>1</v>
      </c>
      <c r="B9" s="127" t="s">
        <v>193</v>
      </c>
      <c r="C9" s="93"/>
      <c r="D9" s="93"/>
      <c r="E9" s="93" t="s">
        <v>9</v>
      </c>
      <c r="F9" s="93" t="s">
        <v>330</v>
      </c>
      <c r="G9" s="234">
        <f>G10</f>
        <v>479</v>
      </c>
      <c r="H9" s="387">
        <f>H10</f>
        <v>480.13</v>
      </c>
      <c r="I9" s="386">
        <v>0</v>
      </c>
    </row>
    <row r="10" spans="1:9" ht="20.25" customHeight="1">
      <c r="A10" s="381"/>
      <c r="B10" s="367"/>
      <c r="C10" s="367" t="s">
        <v>82</v>
      </c>
      <c r="D10" s="367"/>
      <c r="E10" s="372" t="s">
        <v>331</v>
      </c>
      <c r="F10" s="373" t="s">
        <v>330</v>
      </c>
      <c r="G10" s="374">
        <f>G11+G12</f>
        <v>479</v>
      </c>
      <c r="H10" s="388">
        <f>H11+H12</f>
        <v>480.13</v>
      </c>
      <c r="I10" s="389">
        <v>0</v>
      </c>
    </row>
    <row r="11" spans="1:9" ht="13.5" customHeight="1">
      <c r="A11" s="160"/>
      <c r="B11" s="367"/>
      <c r="C11" s="367"/>
      <c r="D11" s="367" t="s">
        <v>121</v>
      </c>
      <c r="E11" s="43" t="s">
        <v>15</v>
      </c>
      <c r="F11" s="43"/>
      <c r="G11" s="238">
        <v>479</v>
      </c>
      <c r="H11" s="388">
        <v>478.43</v>
      </c>
      <c r="I11" s="389">
        <v>0</v>
      </c>
    </row>
    <row r="12" spans="1:9" ht="13.5" customHeight="1">
      <c r="A12" s="160"/>
      <c r="B12" s="367"/>
      <c r="C12" s="367"/>
      <c r="D12" s="367" t="s">
        <v>120</v>
      </c>
      <c r="E12" s="43" t="s">
        <v>12</v>
      </c>
      <c r="F12" s="43"/>
      <c r="G12" s="238"/>
      <c r="H12" s="388">
        <v>1.7</v>
      </c>
      <c r="I12" s="389"/>
    </row>
    <row r="13" spans="1:9" ht="21" customHeight="1">
      <c r="A13" s="380">
        <v>2</v>
      </c>
      <c r="B13" s="127" t="s">
        <v>535</v>
      </c>
      <c r="C13" s="375"/>
      <c r="D13" s="375"/>
      <c r="E13" s="93" t="s">
        <v>332</v>
      </c>
      <c r="F13" s="93" t="s">
        <v>330</v>
      </c>
      <c r="G13" s="376">
        <f>G14</f>
        <v>289000</v>
      </c>
      <c r="H13" s="398">
        <f>H14</f>
        <v>450028.62</v>
      </c>
      <c r="I13" s="391">
        <f>H13/G13</f>
        <v>1.557192456747405</v>
      </c>
    </row>
    <row r="14" spans="1:9" ht="22.5" customHeight="1">
      <c r="A14" s="160"/>
      <c r="B14" s="367"/>
      <c r="C14" s="367" t="s">
        <v>536</v>
      </c>
      <c r="D14" s="367"/>
      <c r="E14" s="372" t="s">
        <v>333</v>
      </c>
      <c r="F14" s="373" t="s">
        <v>330</v>
      </c>
      <c r="G14" s="238">
        <f>SUM(G15:G20)</f>
        <v>289000</v>
      </c>
      <c r="H14" s="399">
        <f>SUM(H15:H20)</f>
        <v>450028.62</v>
      </c>
      <c r="I14" s="390">
        <f>H14/G14</f>
        <v>1.557192456747405</v>
      </c>
    </row>
    <row r="15" spans="1:9" ht="21" customHeight="1">
      <c r="A15" s="160"/>
      <c r="B15" s="367"/>
      <c r="C15" s="367"/>
      <c r="D15" s="367" t="s">
        <v>334</v>
      </c>
      <c r="E15" s="42" t="s">
        <v>335</v>
      </c>
      <c r="F15" s="43"/>
      <c r="G15" s="238">
        <v>200000</v>
      </c>
      <c r="H15" s="399">
        <v>255394.43</v>
      </c>
      <c r="I15" s="390">
        <f>H15/G15</f>
        <v>1.27697215</v>
      </c>
    </row>
    <row r="16" spans="1:9" ht="13.5" customHeight="1">
      <c r="A16" s="160"/>
      <c r="B16" s="367"/>
      <c r="C16" s="367"/>
      <c r="D16" s="367" t="s">
        <v>121</v>
      </c>
      <c r="E16" s="43" t="s">
        <v>15</v>
      </c>
      <c r="F16" s="43"/>
      <c r="G16" s="238">
        <v>200</v>
      </c>
      <c r="H16" s="399">
        <v>316.8</v>
      </c>
      <c r="I16" s="390">
        <v>0</v>
      </c>
    </row>
    <row r="17" spans="1:9" ht="15" customHeight="1">
      <c r="A17" s="160"/>
      <c r="B17" s="367"/>
      <c r="C17" s="367"/>
      <c r="D17" s="367" t="s">
        <v>122</v>
      </c>
      <c r="E17" s="43" t="s">
        <v>336</v>
      </c>
      <c r="F17" s="43"/>
      <c r="G17" s="238">
        <v>3000</v>
      </c>
      <c r="H17" s="399">
        <v>4620.41</v>
      </c>
      <c r="I17" s="390">
        <f>H17/G17</f>
        <v>1.5401366666666667</v>
      </c>
    </row>
    <row r="18" spans="1:9" ht="34.5" customHeight="1">
      <c r="A18" s="160"/>
      <c r="B18" s="367"/>
      <c r="C18" s="367"/>
      <c r="D18" s="367" t="s">
        <v>337</v>
      </c>
      <c r="E18" s="42" t="s">
        <v>338</v>
      </c>
      <c r="F18" s="43"/>
      <c r="G18" s="238">
        <v>30000</v>
      </c>
      <c r="H18" s="399">
        <v>40913.91</v>
      </c>
      <c r="I18" s="390">
        <f>H18/G18</f>
        <v>1.3637970000000001</v>
      </c>
    </row>
    <row r="19" spans="1:9" ht="22.5" customHeight="1">
      <c r="A19" s="160"/>
      <c r="B19" s="367"/>
      <c r="C19" s="367"/>
      <c r="D19" s="367" t="s">
        <v>339</v>
      </c>
      <c r="E19" s="42" t="s">
        <v>340</v>
      </c>
      <c r="F19" s="43"/>
      <c r="G19" s="238">
        <v>55000</v>
      </c>
      <c r="H19" s="399">
        <v>146923.37</v>
      </c>
      <c r="I19" s="390">
        <v>0</v>
      </c>
    </row>
    <row r="20" spans="1:9" ht="13.5" customHeight="1">
      <c r="A20" s="160"/>
      <c r="B20" s="367"/>
      <c r="C20" s="367"/>
      <c r="D20" s="367" t="s">
        <v>120</v>
      </c>
      <c r="E20" s="43" t="s">
        <v>12</v>
      </c>
      <c r="F20" s="43"/>
      <c r="G20" s="238">
        <v>800</v>
      </c>
      <c r="H20" s="399">
        <v>1859.7</v>
      </c>
      <c r="I20" s="390">
        <v>0</v>
      </c>
    </row>
    <row r="21" spans="1:9" ht="32.25" customHeight="1">
      <c r="A21" s="382" t="s">
        <v>210</v>
      </c>
      <c r="B21" s="369" t="s">
        <v>539</v>
      </c>
      <c r="C21" s="369"/>
      <c r="D21" s="369"/>
      <c r="E21" s="369" t="s">
        <v>58</v>
      </c>
      <c r="F21" s="394" t="s">
        <v>214</v>
      </c>
      <c r="G21" s="376">
        <f>SUM(G22)</f>
        <v>0</v>
      </c>
      <c r="H21" s="398">
        <f>SUM(H22)</f>
        <v>180.03</v>
      </c>
      <c r="I21" s="391">
        <v>0</v>
      </c>
    </row>
    <row r="22" spans="1:9" ht="23.25" customHeight="1">
      <c r="A22" s="160"/>
      <c r="B22" s="367"/>
      <c r="C22" s="368" t="s">
        <v>545</v>
      </c>
      <c r="D22" s="367"/>
      <c r="E22" s="393" t="s">
        <v>546</v>
      </c>
      <c r="F22" s="396" t="s">
        <v>214</v>
      </c>
      <c r="G22" s="238">
        <f>G23</f>
        <v>0</v>
      </c>
      <c r="H22" s="399">
        <f>H23+H24</f>
        <v>180.03</v>
      </c>
      <c r="I22" s="390">
        <v>0</v>
      </c>
    </row>
    <row r="23" spans="1:9" ht="14.25" customHeight="1">
      <c r="A23" s="160"/>
      <c r="B23" s="367"/>
      <c r="C23" s="367"/>
      <c r="D23" s="367" t="s">
        <v>121</v>
      </c>
      <c r="E23" s="43" t="s">
        <v>15</v>
      </c>
      <c r="F23" s="43"/>
      <c r="G23" s="238">
        <v>0</v>
      </c>
      <c r="H23" s="399">
        <v>180</v>
      </c>
      <c r="I23" s="390">
        <v>0</v>
      </c>
    </row>
    <row r="24" spans="1:9" ht="14.25" customHeight="1">
      <c r="A24" s="160"/>
      <c r="B24" s="367"/>
      <c r="C24" s="367"/>
      <c r="D24" s="367" t="s">
        <v>120</v>
      </c>
      <c r="E24" s="43" t="s">
        <v>12</v>
      </c>
      <c r="F24" s="43"/>
      <c r="G24" s="238">
        <v>0</v>
      </c>
      <c r="H24" s="399">
        <v>0.03</v>
      </c>
      <c r="I24" s="390">
        <v>0</v>
      </c>
    </row>
    <row r="25" spans="1:9" ht="14.25" customHeight="1">
      <c r="A25" s="382" t="s">
        <v>211</v>
      </c>
      <c r="B25" s="369" t="s">
        <v>548</v>
      </c>
      <c r="C25" s="369"/>
      <c r="D25" s="369"/>
      <c r="E25" s="369" t="s">
        <v>40</v>
      </c>
      <c r="F25" s="93" t="s">
        <v>330</v>
      </c>
      <c r="G25" s="376">
        <f>G26</f>
        <v>0</v>
      </c>
      <c r="H25" s="398">
        <f>H26</f>
        <v>106.36</v>
      </c>
      <c r="I25" s="391">
        <v>0</v>
      </c>
    </row>
    <row r="26" spans="1:9" ht="14.25" customHeight="1">
      <c r="A26" s="160"/>
      <c r="B26" s="367"/>
      <c r="C26" s="367" t="s">
        <v>550</v>
      </c>
      <c r="D26" s="367"/>
      <c r="E26" s="393" t="s">
        <v>551</v>
      </c>
      <c r="F26" s="373" t="s">
        <v>330</v>
      </c>
      <c r="G26" s="238">
        <f>G27</f>
        <v>0</v>
      </c>
      <c r="H26" s="399">
        <f>H27</f>
        <v>106.36</v>
      </c>
      <c r="I26" s="390">
        <v>0</v>
      </c>
    </row>
    <row r="27" spans="1:9" ht="14.25" customHeight="1">
      <c r="A27" s="160"/>
      <c r="B27" s="367"/>
      <c r="C27" s="367"/>
      <c r="D27" s="367" t="s">
        <v>120</v>
      </c>
      <c r="E27" s="43" t="s">
        <v>12</v>
      </c>
      <c r="F27" s="43"/>
      <c r="G27" s="238">
        <v>0</v>
      </c>
      <c r="H27" s="399">
        <v>106.36</v>
      </c>
      <c r="I27" s="390">
        <v>0</v>
      </c>
    </row>
    <row r="28" spans="1:9" ht="33" customHeight="1">
      <c r="A28" s="382" t="s">
        <v>212</v>
      </c>
      <c r="B28" s="369" t="s">
        <v>631</v>
      </c>
      <c r="C28" s="369"/>
      <c r="D28" s="369"/>
      <c r="E28" s="394" t="s">
        <v>44</v>
      </c>
      <c r="F28" s="397" t="s">
        <v>215</v>
      </c>
      <c r="G28" s="370">
        <f>SUM(G29)</f>
        <v>0</v>
      </c>
      <c r="H28" s="398">
        <f>SUM(H29)</f>
        <v>63221.34999999999</v>
      </c>
      <c r="I28" s="391">
        <v>0</v>
      </c>
    </row>
    <row r="29" spans="1:9" ht="35.25" customHeight="1">
      <c r="A29" s="160"/>
      <c r="B29" s="367"/>
      <c r="C29" s="367" t="s">
        <v>650</v>
      </c>
      <c r="D29" s="367"/>
      <c r="E29" s="395" t="s">
        <v>947</v>
      </c>
      <c r="F29" s="395" t="s">
        <v>215</v>
      </c>
      <c r="G29" s="238">
        <f>G33</f>
        <v>0</v>
      </c>
      <c r="H29" s="399">
        <f>SUM(H30:H33)</f>
        <v>63221.34999999999</v>
      </c>
      <c r="I29" s="390">
        <v>0</v>
      </c>
    </row>
    <row r="30" spans="1:9" ht="35.25" customHeight="1">
      <c r="A30" s="160"/>
      <c r="B30" s="367"/>
      <c r="C30" s="367"/>
      <c r="D30" s="367" t="s">
        <v>603</v>
      </c>
      <c r="E30" s="395" t="s">
        <v>604</v>
      </c>
      <c r="F30" s="395"/>
      <c r="G30" s="238">
        <v>0</v>
      </c>
      <c r="H30" s="399">
        <v>63192.06</v>
      </c>
      <c r="I30" s="390">
        <v>0</v>
      </c>
    </row>
    <row r="31" spans="1:9" ht="21.75" customHeight="1">
      <c r="A31" s="160"/>
      <c r="B31" s="367"/>
      <c r="C31" s="367"/>
      <c r="D31" s="367" t="s">
        <v>890</v>
      </c>
      <c r="E31" s="395" t="s">
        <v>850</v>
      </c>
      <c r="F31" s="395"/>
      <c r="G31" s="238"/>
      <c r="H31" s="399">
        <v>9</v>
      </c>
      <c r="I31" s="390">
        <v>0</v>
      </c>
    </row>
    <row r="32" spans="1:9" ht="17.25" customHeight="1">
      <c r="A32" s="160"/>
      <c r="B32" s="367"/>
      <c r="C32" s="367"/>
      <c r="D32" s="367" t="s">
        <v>120</v>
      </c>
      <c r="E32" s="43" t="s">
        <v>12</v>
      </c>
      <c r="F32" s="395"/>
      <c r="G32" s="238"/>
      <c r="H32" s="399">
        <v>0.77</v>
      </c>
      <c r="I32" s="390">
        <v>0</v>
      </c>
    </row>
    <row r="33" spans="1:9" ht="14.25" customHeight="1">
      <c r="A33" s="160"/>
      <c r="B33" s="367"/>
      <c r="C33" s="367"/>
      <c r="D33" s="367" t="s">
        <v>124</v>
      </c>
      <c r="E33" s="43" t="s">
        <v>43</v>
      </c>
      <c r="F33" s="43"/>
      <c r="G33" s="238">
        <v>0</v>
      </c>
      <c r="H33" s="399">
        <v>19.52</v>
      </c>
      <c r="I33" s="390">
        <v>0</v>
      </c>
    </row>
    <row r="34" spans="1:9" ht="21" customHeight="1" thickBot="1">
      <c r="A34" s="383"/>
      <c r="B34" s="384"/>
      <c r="C34" s="384"/>
      <c r="D34" s="384"/>
      <c r="E34" s="179" t="s">
        <v>341</v>
      </c>
      <c r="F34" s="384"/>
      <c r="G34" s="385">
        <f>G9+G13+G21+G25+G28</f>
        <v>289479</v>
      </c>
      <c r="H34" s="400">
        <f>H9+H13+H21+H25+H28</f>
        <v>514016.49</v>
      </c>
      <c r="I34" s="392">
        <f>H34/G34</f>
        <v>1.7756607215031142</v>
      </c>
    </row>
    <row r="35" spans="1:9" ht="17.25" customHeight="1" hidden="1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4.25" customHeight="1">
      <c r="A36" s="40"/>
      <c r="B36" s="40" t="s">
        <v>140</v>
      </c>
      <c r="C36" s="40"/>
      <c r="D36" s="40"/>
      <c r="E36" s="40"/>
      <c r="F36" s="40"/>
      <c r="G36" s="40"/>
      <c r="H36" s="40"/>
      <c r="I36" s="40"/>
    </row>
    <row r="37" spans="1:9" ht="10.5" customHeigh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964" t="s">
        <v>479</v>
      </c>
      <c r="H38" s="964"/>
      <c r="I38" s="40"/>
    </row>
    <row r="39" ht="11.25" customHeight="1"/>
    <row r="40" spans="7:8" ht="15.75" customHeight="1">
      <c r="G40" s="964" t="s">
        <v>480</v>
      </c>
      <c r="H40" s="964"/>
    </row>
    <row r="41" spans="1:13" ht="16.5" customHeight="1">
      <c r="A41" s="156"/>
      <c r="B41" s="156"/>
      <c r="C41" s="156"/>
      <c r="D41" s="156"/>
      <c r="E41" s="156"/>
      <c r="F41" s="342"/>
      <c r="G41" s="342"/>
      <c r="H41" s="342"/>
      <c r="I41" s="342"/>
      <c r="J41" s="342"/>
      <c r="K41" s="342"/>
      <c r="L41" s="342"/>
      <c r="M41" s="342"/>
    </row>
    <row r="42" ht="16.5" customHeight="1"/>
    <row r="43" ht="12.75" customHeight="1" hidden="1">
      <c r="J43" s="28"/>
    </row>
  </sheetData>
  <mergeCells count="3">
    <mergeCell ref="G38:H38"/>
    <mergeCell ref="G40:H40"/>
    <mergeCell ref="C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72"/>
  <sheetViews>
    <sheetView zoomScaleSheetLayoutView="100" workbookViewId="0" topLeftCell="A181">
      <selection activeCell="G190" sqref="G190"/>
    </sheetView>
  </sheetViews>
  <sheetFormatPr defaultColWidth="9.00390625" defaultRowHeight="12.75"/>
  <cols>
    <col min="1" max="1" width="5.125" style="0" customWidth="1"/>
    <col min="2" max="2" width="7.625" style="0" bestFit="1" customWidth="1"/>
    <col min="3" max="3" width="37.625" style="0" customWidth="1"/>
    <col min="4" max="4" width="10.25390625" style="0" customWidth="1"/>
    <col min="5" max="5" width="10.625" style="0" customWidth="1"/>
    <col min="6" max="6" width="11.00390625" style="0" customWidth="1"/>
    <col min="7" max="7" width="10.125" style="0" customWidth="1"/>
    <col min="8" max="8" width="11.875" style="0" customWidth="1"/>
    <col min="9" max="9" width="11.125" style="0" customWidth="1"/>
    <col min="10" max="10" width="9.75390625" style="0" customWidth="1"/>
    <col min="11" max="11" width="10.37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14.25" customHeight="1">
      <c r="D1" s="182"/>
      <c r="E1" s="182"/>
      <c r="F1" s="182"/>
      <c r="G1" s="182"/>
      <c r="H1" s="182"/>
      <c r="I1" s="948" t="s">
        <v>222</v>
      </c>
      <c r="J1" s="948"/>
      <c r="K1" s="948"/>
      <c r="L1" s="948"/>
      <c r="M1" s="948"/>
      <c r="N1" s="185"/>
    </row>
    <row r="2" spans="2:18" ht="18.75" customHeight="1" thickBot="1">
      <c r="B2" s="952" t="s">
        <v>345</v>
      </c>
      <c r="C2" s="944"/>
      <c r="D2" s="944"/>
      <c r="E2" s="944"/>
      <c r="F2" s="944"/>
      <c r="G2" s="944"/>
      <c r="H2" s="944"/>
      <c r="I2" s="944"/>
      <c r="J2" s="944"/>
      <c r="K2" s="944"/>
      <c r="L2" s="13"/>
      <c r="M2" s="13"/>
      <c r="N2" s="13"/>
      <c r="O2" s="13"/>
      <c r="P2" s="13"/>
      <c r="Q2" s="13"/>
      <c r="R2" s="13"/>
    </row>
    <row r="3" spans="1:87" ht="13.5" customHeight="1">
      <c r="A3" s="950" t="s">
        <v>306</v>
      </c>
      <c r="B3" s="945" t="s">
        <v>192</v>
      </c>
      <c r="C3" s="959" t="s">
        <v>923</v>
      </c>
      <c r="D3" s="959" t="s">
        <v>1045</v>
      </c>
      <c r="E3" s="959" t="s">
        <v>346</v>
      </c>
      <c r="F3" s="959" t="s">
        <v>286</v>
      </c>
      <c r="G3" s="959" t="s">
        <v>287</v>
      </c>
      <c r="H3" s="959" t="s">
        <v>888</v>
      </c>
      <c r="I3" s="959"/>
      <c r="J3" s="959"/>
      <c r="K3" s="959"/>
      <c r="L3" s="959"/>
      <c r="M3" s="959"/>
      <c r="N3" s="961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</row>
    <row r="4" spans="1:87" ht="12.75" customHeight="1">
      <c r="A4" s="951"/>
      <c r="B4" s="946"/>
      <c r="C4" s="960"/>
      <c r="D4" s="960"/>
      <c r="E4" s="960"/>
      <c r="F4" s="960"/>
      <c r="G4" s="960"/>
      <c r="H4" s="960" t="s">
        <v>107</v>
      </c>
      <c r="I4" s="960" t="s">
        <v>970</v>
      </c>
      <c r="J4" s="960"/>
      <c r="K4" s="960"/>
      <c r="L4" s="960"/>
      <c r="M4" s="960"/>
      <c r="N4" s="962" t="s">
        <v>155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</row>
    <row r="5" spans="1:87" ht="21" customHeight="1">
      <c r="A5" s="951"/>
      <c r="B5" s="946"/>
      <c r="C5" s="960"/>
      <c r="D5" s="960"/>
      <c r="E5" s="960"/>
      <c r="F5" s="960"/>
      <c r="G5" s="960"/>
      <c r="H5" s="960"/>
      <c r="I5" s="963" t="s">
        <v>686</v>
      </c>
      <c r="J5" s="963" t="s">
        <v>685</v>
      </c>
      <c r="K5" s="963" t="s">
        <v>942</v>
      </c>
      <c r="L5" s="963" t="s">
        <v>684</v>
      </c>
      <c r="M5" s="963" t="s">
        <v>277</v>
      </c>
      <c r="N5" s="962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</row>
    <row r="6" spans="1:87" ht="16.5" customHeight="1">
      <c r="A6" s="951"/>
      <c r="B6" s="946"/>
      <c r="C6" s="960"/>
      <c r="D6" s="960"/>
      <c r="E6" s="960"/>
      <c r="F6" s="960"/>
      <c r="G6" s="960"/>
      <c r="H6" s="960"/>
      <c r="I6" s="963"/>
      <c r="J6" s="963"/>
      <c r="K6" s="963"/>
      <c r="L6" s="963"/>
      <c r="M6" s="963"/>
      <c r="N6" s="962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</row>
    <row r="7" spans="1:87" ht="12" customHeight="1">
      <c r="A7" s="121">
        <v>1</v>
      </c>
      <c r="B7" s="538">
        <v>2</v>
      </c>
      <c r="C7" s="371">
        <v>3</v>
      </c>
      <c r="D7" s="371">
        <v>4</v>
      </c>
      <c r="E7" s="371">
        <v>5</v>
      </c>
      <c r="F7" s="371">
        <v>6</v>
      </c>
      <c r="G7" s="371">
        <v>7</v>
      </c>
      <c r="H7" s="371">
        <v>8</v>
      </c>
      <c r="I7" s="371">
        <v>9</v>
      </c>
      <c r="J7" s="371">
        <v>10</v>
      </c>
      <c r="K7" s="371">
        <v>11</v>
      </c>
      <c r="L7" s="371">
        <v>12</v>
      </c>
      <c r="M7" s="371">
        <v>13</v>
      </c>
      <c r="N7" s="379">
        <v>14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</row>
    <row r="8" spans="1:87" ht="27" customHeight="1">
      <c r="A8" s="111" t="s">
        <v>193</v>
      </c>
      <c r="B8" s="112"/>
      <c r="C8" s="73" t="s">
        <v>195</v>
      </c>
      <c r="D8" s="153">
        <f>D9+D11</f>
        <v>66700</v>
      </c>
      <c r="E8" s="347">
        <f>E9+E11</f>
        <v>66700</v>
      </c>
      <c r="F8" s="553">
        <f>E8/D8</f>
        <v>1</v>
      </c>
      <c r="G8" s="553">
        <f>E8/$E$724</f>
        <v>0.0015085998826482997</v>
      </c>
      <c r="H8" s="347">
        <f aca="true" t="shared" si="0" ref="H8:N8">H9+H11</f>
        <v>66700</v>
      </c>
      <c r="I8" s="347">
        <f t="shared" si="0"/>
        <v>0</v>
      </c>
      <c r="J8" s="347">
        <f t="shared" si="0"/>
        <v>0</v>
      </c>
      <c r="K8" s="347">
        <f t="shared" si="0"/>
        <v>1700</v>
      </c>
      <c r="L8" s="347">
        <f t="shared" si="0"/>
        <v>0</v>
      </c>
      <c r="M8" s="347">
        <f t="shared" si="0"/>
        <v>0</v>
      </c>
      <c r="N8" s="353">
        <f t="shared" si="0"/>
        <v>0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</row>
    <row r="9" spans="1:87" ht="22.5" customHeight="1">
      <c r="A9" s="108" t="s">
        <v>507</v>
      </c>
      <c r="B9" s="109"/>
      <c r="C9" s="85" t="s">
        <v>1062</v>
      </c>
      <c r="D9" s="253">
        <f>D10</f>
        <v>65000</v>
      </c>
      <c r="E9" s="346">
        <f>E10</f>
        <v>65000</v>
      </c>
      <c r="F9" s="554">
        <f>E9/D9</f>
        <v>1</v>
      </c>
      <c r="G9" s="554">
        <f>E9/$E$724</f>
        <v>0.001470149810676754</v>
      </c>
      <c r="H9" s="346">
        <f>H10</f>
        <v>65000</v>
      </c>
      <c r="I9" s="346">
        <f aca="true" t="shared" si="1" ref="I9:N9">I10</f>
        <v>0</v>
      </c>
      <c r="J9" s="346">
        <f t="shared" si="1"/>
        <v>0</v>
      </c>
      <c r="K9" s="346">
        <f t="shared" si="1"/>
        <v>0</v>
      </c>
      <c r="L9" s="346">
        <f t="shared" si="1"/>
        <v>0</v>
      </c>
      <c r="M9" s="346">
        <f t="shared" si="1"/>
        <v>0</v>
      </c>
      <c r="N9" s="346">
        <f t="shared" si="1"/>
        <v>0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</row>
    <row r="10" spans="1:87" ht="18.75" customHeight="1">
      <c r="A10" s="110"/>
      <c r="B10" s="50" t="s">
        <v>499</v>
      </c>
      <c r="C10" s="42" t="s">
        <v>649</v>
      </c>
      <c r="D10" s="97">
        <v>65000</v>
      </c>
      <c r="E10" s="348">
        <v>65000</v>
      </c>
      <c r="F10" s="470">
        <f>E10/D10</f>
        <v>1</v>
      </c>
      <c r="G10" s="458">
        <f aca="true" t="shared" si="2" ref="G10:G43">E10/$E$724</f>
        <v>0.001470149810676754</v>
      </c>
      <c r="H10" s="348">
        <f>E10</f>
        <v>65000</v>
      </c>
      <c r="I10" s="348"/>
      <c r="J10" s="351"/>
      <c r="K10" s="352"/>
      <c r="L10" s="354"/>
      <c r="M10" s="354"/>
      <c r="N10" s="503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</row>
    <row r="11" spans="1:87" ht="18.75" customHeight="1">
      <c r="A11" s="108" t="s">
        <v>14</v>
      </c>
      <c r="B11" s="109"/>
      <c r="C11" s="85" t="s">
        <v>630</v>
      </c>
      <c r="D11" s="253">
        <f>D12</f>
        <v>1700</v>
      </c>
      <c r="E11" s="346">
        <f>E12</f>
        <v>1700</v>
      </c>
      <c r="F11" s="484">
        <f>E11/D11</f>
        <v>1</v>
      </c>
      <c r="G11" s="554">
        <f t="shared" si="2"/>
        <v>3.845007197154587E-05</v>
      </c>
      <c r="H11" s="346">
        <f aca="true" t="shared" si="3" ref="H11:N11">H12</f>
        <v>1700</v>
      </c>
      <c r="I11" s="346">
        <f t="shared" si="3"/>
        <v>0</v>
      </c>
      <c r="J11" s="346">
        <f t="shared" si="3"/>
        <v>0</v>
      </c>
      <c r="K11" s="346">
        <f t="shared" si="3"/>
        <v>1700</v>
      </c>
      <c r="L11" s="346">
        <f t="shared" si="3"/>
        <v>0</v>
      </c>
      <c r="M11" s="346">
        <f t="shared" si="3"/>
        <v>0</v>
      </c>
      <c r="N11" s="350">
        <f t="shared" si="3"/>
        <v>0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1:14" s="59" customFormat="1" ht="33" customHeight="1">
      <c r="A12" s="110"/>
      <c r="B12" s="50" t="s">
        <v>1067</v>
      </c>
      <c r="C12" s="42" t="s">
        <v>1</v>
      </c>
      <c r="D12" s="97">
        <v>1700</v>
      </c>
      <c r="E12" s="348">
        <v>1700</v>
      </c>
      <c r="F12" s="448">
        <f aca="true" t="shared" si="4" ref="F12:F79">E12/D12</f>
        <v>1</v>
      </c>
      <c r="G12" s="458">
        <f t="shared" si="2"/>
        <v>3.845007197154587E-05</v>
      </c>
      <c r="H12" s="348">
        <f>E12</f>
        <v>1700</v>
      </c>
      <c r="I12" s="348"/>
      <c r="J12" s="351"/>
      <c r="K12" s="351">
        <f>H12</f>
        <v>1700</v>
      </c>
      <c r="L12" s="354"/>
      <c r="M12" s="354"/>
      <c r="N12" s="503"/>
    </row>
    <row r="13" spans="1:14" s="59" customFormat="1" ht="21" customHeight="1">
      <c r="A13" s="111" t="s">
        <v>508</v>
      </c>
      <c r="B13" s="112"/>
      <c r="C13" s="67" t="s">
        <v>509</v>
      </c>
      <c r="D13" s="153">
        <f>D14+D16</f>
        <v>169683</v>
      </c>
      <c r="E13" s="347">
        <f>E14+E16</f>
        <v>169682.97</v>
      </c>
      <c r="F13" s="555">
        <f t="shared" si="4"/>
        <v>0.9999998231997312</v>
      </c>
      <c r="G13" s="553">
        <f t="shared" si="2"/>
        <v>0.003837836711085682</v>
      </c>
      <c r="H13" s="347">
        <f aca="true" t="shared" si="5" ref="H13:N13">H14+H16</f>
        <v>169682.97</v>
      </c>
      <c r="I13" s="347">
        <f t="shared" si="5"/>
        <v>0</v>
      </c>
      <c r="J13" s="347">
        <f t="shared" si="5"/>
        <v>0</v>
      </c>
      <c r="K13" s="347">
        <f t="shared" si="5"/>
        <v>0</v>
      </c>
      <c r="L13" s="347">
        <f t="shared" si="5"/>
        <v>0</v>
      </c>
      <c r="M13" s="347">
        <f t="shared" si="5"/>
        <v>0</v>
      </c>
      <c r="N13" s="353">
        <f t="shared" si="5"/>
        <v>0</v>
      </c>
    </row>
    <row r="14" spans="1:14" s="59" customFormat="1" ht="21" customHeight="1">
      <c r="A14" s="113" t="s">
        <v>114</v>
      </c>
      <c r="B14" s="556"/>
      <c r="C14" s="91" t="s">
        <v>113</v>
      </c>
      <c r="D14" s="253">
        <f>D15</f>
        <v>150943</v>
      </c>
      <c r="E14" s="346">
        <f>E15</f>
        <v>150942.97</v>
      </c>
      <c r="F14" s="484">
        <f t="shared" si="4"/>
        <v>0.9999998012494783</v>
      </c>
      <c r="G14" s="554">
        <f t="shared" si="2"/>
        <v>0.003413981211822876</v>
      </c>
      <c r="H14" s="346">
        <f aca="true" t="shared" si="6" ref="H14:N14">H15</f>
        <v>150942.97</v>
      </c>
      <c r="I14" s="346">
        <f t="shared" si="6"/>
        <v>0</v>
      </c>
      <c r="J14" s="346">
        <f t="shared" si="6"/>
        <v>0</v>
      </c>
      <c r="K14" s="346">
        <f t="shared" si="6"/>
        <v>0</v>
      </c>
      <c r="L14" s="346">
        <f t="shared" si="6"/>
        <v>0</v>
      </c>
      <c r="M14" s="346">
        <f t="shared" si="6"/>
        <v>0</v>
      </c>
      <c r="N14" s="350">
        <f t="shared" si="6"/>
        <v>0</v>
      </c>
    </row>
    <row r="15" spans="1:14" s="59" customFormat="1" ht="19.5" customHeight="1">
      <c r="A15" s="115"/>
      <c r="B15" s="117" t="s">
        <v>485</v>
      </c>
      <c r="C15" s="43" t="s">
        <v>523</v>
      </c>
      <c r="D15" s="97">
        <v>150943</v>
      </c>
      <c r="E15" s="348">
        <v>150942.97</v>
      </c>
      <c r="F15" s="448">
        <f t="shared" si="4"/>
        <v>0.9999998012494783</v>
      </c>
      <c r="G15" s="458">
        <f t="shared" si="2"/>
        <v>0.003413981211822876</v>
      </c>
      <c r="H15" s="348">
        <f>E15</f>
        <v>150942.97</v>
      </c>
      <c r="I15" s="348"/>
      <c r="J15" s="351"/>
      <c r="K15" s="352"/>
      <c r="L15" s="354"/>
      <c r="M15" s="354"/>
      <c r="N15" s="503"/>
    </row>
    <row r="16" spans="1:14" s="59" customFormat="1" ht="18.75" customHeight="1">
      <c r="A16" s="113" t="s">
        <v>510</v>
      </c>
      <c r="B16" s="114"/>
      <c r="C16" s="85" t="s">
        <v>511</v>
      </c>
      <c r="D16" s="253">
        <f>SUM(D17:D20)</f>
        <v>18740</v>
      </c>
      <c r="E16" s="346">
        <f>SUM(E17:E20)</f>
        <v>18740</v>
      </c>
      <c r="F16" s="484">
        <f t="shared" si="4"/>
        <v>1</v>
      </c>
      <c r="G16" s="554">
        <f t="shared" si="2"/>
        <v>0.0004238554992628057</v>
      </c>
      <c r="H16" s="346">
        <f>SUM(H17:H20)</f>
        <v>18740</v>
      </c>
      <c r="I16" s="346">
        <f aca="true" t="shared" si="7" ref="I16:N16">SUM(I17:I20)</f>
        <v>0</v>
      </c>
      <c r="J16" s="346">
        <f t="shared" si="7"/>
        <v>0</v>
      </c>
      <c r="K16" s="346">
        <f t="shared" si="7"/>
        <v>0</v>
      </c>
      <c r="L16" s="346">
        <f t="shared" si="7"/>
        <v>0</v>
      </c>
      <c r="M16" s="346">
        <f t="shared" si="7"/>
        <v>0</v>
      </c>
      <c r="N16" s="346">
        <f t="shared" si="7"/>
        <v>0</v>
      </c>
    </row>
    <row r="17" spans="1:14" s="59" customFormat="1" ht="18.75" customHeight="1">
      <c r="A17" s="116"/>
      <c r="B17" s="50" t="s">
        <v>493</v>
      </c>
      <c r="C17" s="43" t="s">
        <v>670</v>
      </c>
      <c r="D17" s="97">
        <v>611</v>
      </c>
      <c r="E17" s="348">
        <v>611</v>
      </c>
      <c r="F17" s="448">
        <f t="shared" si="4"/>
        <v>1</v>
      </c>
      <c r="G17" s="458">
        <f t="shared" si="2"/>
        <v>1.3819408220361487E-05</v>
      </c>
      <c r="H17" s="348">
        <f>E17</f>
        <v>611</v>
      </c>
      <c r="I17" s="348"/>
      <c r="J17" s="348"/>
      <c r="K17" s="354"/>
      <c r="L17" s="354"/>
      <c r="M17" s="354"/>
      <c r="N17" s="503"/>
    </row>
    <row r="18" spans="1:14" s="59" customFormat="1" ht="18.75" customHeight="1">
      <c r="A18" s="116"/>
      <c r="B18" s="50" t="s">
        <v>499</v>
      </c>
      <c r="C18" s="43" t="s">
        <v>649</v>
      </c>
      <c r="D18" s="97">
        <v>16900</v>
      </c>
      <c r="E18" s="348">
        <v>16900</v>
      </c>
      <c r="F18" s="448">
        <f t="shared" si="4"/>
        <v>1</v>
      </c>
      <c r="G18" s="458">
        <f t="shared" si="2"/>
        <v>0.00038223895077595603</v>
      </c>
      <c r="H18" s="348">
        <f>E18</f>
        <v>16900</v>
      </c>
      <c r="I18" s="348"/>
      <c r="J18" s="348"/>
      <c r="K18" s="354"/>
      <c r="L18" s="354"/>
      <c r="M18" s="354"/>
      <c r="N18" s="503"/>
    </row>
    <row r="19" spans="1:14" s="59" customFormat="1" ht="18.75" customHeight="1">
      <c r="A19" s="116"/>
      <c r="B19" s="50" t="s">
        <v>823</v>
      </c>
      <c r="C19" s="42" t="s">
        <v>207</v>
      </c>
      <c r="D19" s="97">
        <v>229</v>
      </c>
      <c r="E19" s="348">
        <v>229</v>
      </c>
      <c r="F19" s="448">
        <f t="shared" si="4"/>
        <v>1</v>
      </c>
      <c r="G19" s="458">
        <f t="shared" si="2"/>
        <v>5.179450871461179E-06</v>
      </c>
      <c r="H19" s="348">
        <f>E19</f>
        <v>229</v>
      </c>
      <c r="I19" s="348"/>
      <c r="J19" s="348"/>
      <c r="K19" s="354"/>
      <c r="L19" s="354"/>
      <c r="M19" s="354"/>
      <c r="N19" s="503"/>
    </row>
    <row r="20" spans="1:14" s="59" customFormat="1" ht="20.25" customHeight="1">
      <c r="A20" s="115"/>
      <c r="B20" s="50" t="s">
        <v>824</v>
      </c>
      <c r="C20" s="42" t="s">
        <v>208</v>
      </c>
      <c r="D20" s="97">
        <v>1000</v>
      </c>
      <c r="E20" s="348">
        <v>1000</v>
      </c>
      <c r="F20" s="448">
        <f t="shared" si="4"/>
        <v>1</v>
      </c>
      <c r="G20" s="458">
        <f t="shared" si="2"/>
        <v>2.2617689395026983E-05</v>
      </c>
      <c r="H20" s="348">
        <f>E20</f>
        <v>1000</v>
      </c>
      <c r="I20" s="348"/>
      <c r="J20" s="351"/>
      <c r="K20" s="352"/>
      <c r="L20" s="354"/>
      <c r="M20" s="354"/>
      <c r="N20" s="503"/>
    </row>
    <row r="21" spans="1:14" s="59" customFormat="1" ht="20.25" customHeight="1">
      <c r="A21" s="111" t="s">
        <v>512</v>
      </c>
      <c r="B21" s="112"/>
      <c r="C21" s="73" t="s">
        <v>513</v>
      </c>
      <c r="D21" s="153">
        <f aca="true" t="shared" si="8" ref="D21:N21">D22</f>
        <v>6302451</v>
      </c>
      <c r="E21" s="347">
        <f t="shared" si="8"/>
        <v>6302451</v>
      </c>
      <c r="F21" s="555">
        <f t="shared" si="4"/>
        <v>1</v>
      </c>
      <c r="G21" s="553">
        <f t="shared" si="2"/>
        <v>0.1425468791453772</v>
      </c>
      <c r="H21" s="347">
        <f t="shared" si="8"/>
        <v>1856462.02</v>
      </c>
      <c r="I21" s="347">
        <f t="shared" si="8"/>
        <v>522183.48</v>
      </c>
      <c r="J21" s="347">
        <f t="shared" si="8"/>
        <v>91323.15</v>
      </c>
      <c r="K21" s="347">
        <f t="shared" si="8"/>
        <v>0</v>
      </c>
      <c r="L21" s="347">
        <f t="shared" si="8"/>
        <v>0</v>
      </c>
      <c r="M21" s="347">
        <f t="shared" si="8"/>
        <v>0</v>
      </c>
      <c r="N21" s="353">
        <f t="shared" si="8"/>
        <v>4445988.98</v>
      </c>
    </row>
    <row r="22" spans="1:15" s="59" customFormat="1" ht="16.5" customHeight="1">
      <c r="A22" s="113" t="s">
        <v>514</v>
      </c>
      <c r="B22" s="114"/>
      <c r="C22" s="91" t="s">
        <v>515</v>
      </c>
      <c r="D22" s="253">
        <f>SUM(D23:D48)</f>
        <v>6302451</v>
      </c>
      <c r="E22" s="346">
        <f>SUM(E23:E48)</f>
        <v>6302451</v>
      </c>
      <c r="F22" s="484">
        <f t="shared" si="4"/>
        <v>1</v>
      </c>
      <c r="G22" s="554">
        <f t="shared" si="2"/>
        <v>0.1425468791453772</v>
      </c>
      <c r="H22" s="346">
        <f>SUM(H23:H48)</f>
        <v>1856462.02</v>
      </c>
      <c r="I22" s="346">
        <f aca="true" t="shared" si="9" ref="I22:N22">SUM(I23:I48)</f>
        <v>522183.48</v>
      </c>
      <c r="J22" s="346">
        <f t="shared" si="9"/>
        <v>91323.15</v>
      </c>
      <c r="K22" s="346">
        <f t="shared" si="9"/>
        <v>0</v>
      </c>
      <c r="L22" s="346">
        <f t="shared" si="9"/>
        <v>0</v>
      </c>
      <c r="M22" s="346">
        <f t="shared" si="9"/>
        <v>0</v>
      </c>
      <c r="N22" s="350">
        <f t="shared" si="9"/>
        <v>4445988.98</v>
      </c>
      <c r="O22" s="502">
        <f>SUM(O23:O44)</f>
        <v>0</v>
      </c>
    </row>
    <row r="23" spans="1:14" s="90" customFormat="1" ht="15.75" customHeight="1">
      <c r="A23" s="110"/>
      <c r="B23" s="50" t="s">
        <v>196</v>
      </c>
      <c r="C23" s="43" t="s">
        <v>522</v>
      </c>
      <c r="D23" s="255">
        <v>4258</v>
      </c>
      <c r="E23" s="355">
        <v>4257.9</v>
      </c>
      <c r="F23" s="448">
        <f t="shared" si="4"/>
        <v>0.9999765147956786</v>
      </c>
      <c r="G23" s="458">
        <f t="shared" si="2"/>
        <v>9.630385967508538E-05</v>
      </c>
      <c r="H23" s="354">
        <f>E23</f>
        <v>4257.9</v>
      </c>
      <c r="I23" s="355"/>
      <c r="J23" s="351"/>
      <c r="K23" s="352"/>
      <c r="L23" s="354"/>
      <c r="M23" s="354"/>
      <c r="N23" s="503"/>
    </row>
    <row r="24" spans="1:14" s="59" customFormat="1" ht="15" customHeight="1">
      <c r="A24" s="110"/>
      <c r="B24" s="50" t="s">
        <v>486</v>
      </c>
      <c r="C24" s="42" t="s">
        <v>200</v>
      </c>
      <c r="D24" s="97">
        <v>485029</v>
      </c>
      <c r="E24" s="348">
        <v>485029</v>
      </c>
      <c r="F24" s="448">
        <f t="shared" si="4"/>
        <v>1</v>
      </c>
      <c r="G24" s="458">
        <f t="shared" si="2"/>
        <v>0.010970235269580544</v>
      </c>
      <c r="H24" s="354">
        <f aca="true" t="shared" si="10" ref="H24:H89">E24</f>
        <v>485029</v>
      </c>
      <c r="I24" s="348">
        <f>H24</f>
        <v>485029</v>
      </c>
      <c r="J24" s="351"/>
      <c r="K24" s="352"/>
      <c r="L24" s="354"/>
      <c r="M24" s="354"/>
      <c r="N24" s="503"/>
    </row>
    <row r="25" spans="1:14" s="59" customFormat="1" ht="15.75" customHeight="1">
      <c r="A25" s="110"/>
      <c r="B25" s="50" t="s">
        <v>489</v>
      </c>
      <c r="C25" s="42" t="s">
        <v>490</v>
      </c>
      <c r="D25" s="97">
        <v>36154</v>
      </c>
      <c r="E25" s="348">
        <v>36154.48</v>
      </c>
      <c r="F25" s="448">
        <f t="shared" si="4"/>
        <v>1.0000132765392489</v>
      </c>
      <c r="G25" s="458">
        <f t="shared" si="2"/>
        <v>0.0008177307988787153</v>
      </c>
      <c r="H25" s="354">
        <f t="shared" si="10"/>
        <v>36154.48</v>
      </c>
      <c r="I25" s="348">
        <f>H25</f>
        <v>36154.48</v>
      </c>
      <c r="J25" s="351"/>
      <c r="K25" s="352"/>
      <c r="L25" s="354"/>
      <c r="M25" s="354"/>
      <c r="N25" s="503"/>
    </row>
    <row r="26" spans="1:14" s="59" customFormat="1" ht="15" customHeight="1">
      <c r="A26" s="110"/>
      <c r="B26" s="118" t="s">
        <v>516</v>
      </c>
      <c r="C26" s="42" t="s">
        <v>527</v>
      </c>
      <c r="D26" s="97">
        <v>78013</v>
      </c>
      <c r="E26" s="348">
        <v>78012.68</v>
      </c>
      <c r="F26" s="448">
        <f t="shared" si="4"/>
        <v>0.999995898119544</v>
      </c>
      <c r="G26" s="458">
        <f t="shared" si="2"/>
        <v>0.0017644665651136335</v>
      </c>
      <c r="H26" s="354">
        <f t="shared" si="10"/>
        <v>78012.68</v>
      </c>
      <c r="I26" s="348"/>
      <c r="J26" s="351">
        <f>H26</f>
        <v>78012.68</v>
      </c>
      <c r="K26" s="352"/>
      <c r="L26" s="354"/>
      <c r="M26" s="354"/>
      <c r="N26" s="503"/>
    </row>
    <row r="27" spans="1:14" s="59" customFormat="1" ht="14.25" customHeight="1">
      <c r="A27" s="110"/>
      <c r="B27" s="118" t="s">
        <v>491</v>
      </c>
      <c r="C27" s="42" t="s">
        <v>492</v>
      </c>
      <c r="D27" s="97">
        <v>13310</v>
      </c>
      <c r="E27" s="348">
        <v>13310.47</v>
      </c>
      <c r="F27" s="448">
        <f t="shared" si="4"/>
        <v>1.0000353117956424</v>
      </c>
      <c r="G27" s="458">
        <f t="shared" si="2"/>
        <v>0.0003010520761618248</v>
      </c>
      <c r="H27" s="354">
        <f t="shared" si="10"/>
        <v>13310.47</v>
      </c>
      <c r="I27" s="348"/>
      <c r="J27" s="351">
        <f>H27</f>
        <v>13310.47</v>
      </c>
      <c r="K27" s="352"/>
      <c r="L27" s="354"/>
      <c r="M27" s="354"/>
      <c r="N27" s="503"/>
    </row>
    <row r="28" spans="1:14" s="59" customFormat="1" ht="14.25" customHeight="1">
      <c r="A28" s="110"/>
      <c r="B28" s="118" t="s">
        <v>95</v>
      </c>
      <c r="C28" s="42" t="s">
        <v>96</v>
      </c>
      <c r="D28" s="97">
        <v>1000</v>
      </c>
      <c r="E28" s="348">
        <v>1000</v>
      </c>
      <c r="F28" s="448">
        <f t="shared" si="4"/>
        <v>1</v>
      </c>
      <c r="G28" s="458">
        <f t="shared" si="2"/>
        <v>2.2617689395026983E-05</v>
      </c>
      <c r="H28" s="354">
        <f t="shared" si="10"/>
        <v>1000</v>
      </c>
      <c r="I28" s="348">
        <f>H28</f>
        <v>1000</v>
      </c>
      <c r="J28" s="351"/>
      <c r="K28" s="352"/>
      <c r="L28" s="354"/>
      <c r="M28" s="354"/>
      <c r="N28" s="503"/>
    </row>
    <row r="29" spans="1:14" s="59" customFormat="1" ht="12.75" customHeight="1">
      <c r="A29" s="110"/>
      <c r="B29" s="50" t="s">
        <v>493</v>
      </c>
      <c r="C29" s="42" t="s">
        <v>670</v>
      </c>
      <c r="D29" s="97">
        <v>536124</v>
      </c>
      <c r="E29" s="348">
        <v>536124.55</v>
      </c>
      <c r="F29" s="448">
        <f t="shared" si="4"/>
        <v>1.0000010258820722</v>
      </c>
      <c r="G29" s="458">
        <f t="shared" si="2"/>
        <v>0.012125898548948615</v>
      </c>
      <c r="H29" s="354">
        <f t="shared" si="10"/>
        <v>536124.55</v>
      </c>
      <c r="I29" s="348"/>
      <c r="J29" s="351"/>
      <c r="K29" s="352"/>
      <c r="L29" s="354"/>
      <c r="M29" s="354"/>
      <c r="N29" s="503"/>
    </row>
    <row r="30" spans="1:14" s="59" customFormat="1" ht="13.5" customHeight="1">
      <c r="A30" s="110"/>
      <c r="B30" s="50" t="s">
        <v>495</v>
      </c>
      <c r="C30" s="42" t="s">
        <v>647</v>
      </c>
      <c r="D30" s="97">
        <v>38979</v>
      </c>
      <c r="E30" s="348">
        <v>38978.81</v>
      </c>
      <c r="F30" s="448">
        <f t="shared" si="4"/>
        <v>0.9999951255804407</v>
      </c>
      <c r="G30" s="458">
        <f t="shared" si="2"/>
        <v>0.0008816106175677717</v>
      </c>
      <c r="H30" s="354">
        <f t="shared" si="10"/>
        <v>38978.81</v>
      </c>
      <c r="I30" s="348"/>
      <c r="J30" s="351"/>
      <c r="K30" s="352"/>
      <c r="L30" s="354"/>
      <c r="M30" s="354"/>
      <c r="N30" s="503"/>
    </row>
    <row r="31" spans="1:14" s="59" customFormat="1" ht="13.5" customHeight="1">
      <c r="A31" s="110"/>
      <c r="B31" s="50" t="s">
        <v>497</v>
      </c>
      <c r="C31" s="42" t="s">
        <v>648</v>
      </c>
      <c r="D31" s="97">
        <v>123672</v>
      </c>
      <c r="E31" s="348">
        <v>123672.39</v>
      </c>
      <c r="F31" s="448">
        <f t="shared" si="4"/>
        <v>1.000003153502814</v>
      </c>
      <c r="G31" s="458">
        <f t="shared" si="2"/>
        <v>0.0027971837037606413</v>
      </c>
      <c r="H31" s="354">
        <f t="shared" si="10"/>
        <v>123672.39</v>
      </c>
      <c r="I31" s="348"/>
      <c r="J31" s="351"/>
      <c r="K31" s="352"/>
      <c r="L31" s="354"/>
      <c r="M31" s="354"/>
      <c r="N31" s="503"/>
    </row>
    <row r="32" spans="1:14" s="59" customFormat="1" ht="13.5" customHeight="1">
      <c r="A32" s="110"/>
      <c r="B32" s="50" t="s">
        <v>634</v>
      </c>
      <c r="C32" s="42" t="s">
        <v>635</v>
      </c>
      <c r="D32" s="97">
        <v>730</v>
      </c>
      <c r="E32" s="348">
        <v>730</v>
      </c>
      <c r="F32" s="448">
        <f t="shared" si="4"/>
        <v>1</v>
      </c>
      <c r="G32" s="458">
        <f t="shared" si="2"/>
        <v>1.6510913258369698E-05</v>
      </c>
      <c r="H32" s="354">
        <f t="shared" si="10"/>
        <v>730</v>
      </c>
      <c r="I32" s="348"/>
      <c r="J32" s="351"/>
      <c r="K32" s="352"/>
      <c r="L32" s="354"/>
      <c r="M32" s="354"/>
      <c r="N32" s="503"/>
    </row>
    <row r="33" spans="1:14" s="59" customFormat="1" ht="14.25" customHeight="1">
      <c r="A33" s="110"/>
      <c r="B33" s="50" t="s">
        <v>499</v>
      </c>
      <c r="C33" s="42" t="s">
        <v>649</v>
      </c>
      <c r="D33" s="97">
        <v>476873</v>
      </c>
      <c r="E33" s="348">
        <v>476874.39</v>
      </c>
      <c r="F33" s="448">
        <f t="shared" si="4"/>
        <v>1.0000029148221854</v>
      </c>
      <c r="G33" s="458">
        <f t="shared" si="2"/>
        <v>0.010785796833462962</v>
      </c>
      <c r="H33" s="354">
        <f t="shared" si="10"/>
        <v>476874.39</v>
      </c>
      <c r="I33" s="348"/>
      <c r="J33" s="351"/>
      <c r="K33" s="352"/>
      <c r="L33" s="354"/>
      <c r="M33" s="354"/>
      <c r="N33" s="503"/>
    </row>
    <row r="34" spans="1:14" s="59" customFormat="1" ht="14.25" customHeight="1">
      <c r="A34" s="110"/>
      <c r="B34" s="50" t="s">
        <v>97</v>
      </c>
      <c r="C34" s="42" t="s">
        <v>98</v>
      </c>
      <c r="D34" s="97">
        <v>2112</v>
      </c>
      <c r="E34" s="348">
        <v>2112.01</v>
      </c>
      <c r="F34" s="448">
        <f t="shared" si="4"/>
        <v>1.0000047348484848</v>
      </c>
      <c r="G34" s="458">
        <f t="shared" si="2"/>
        <v>4.776878617919094E-05</v>
      </c>
      <c r="H34" s="354">
        <f t="shared" si="10"/>
        <v>2112.01</v>
      </c>
      <c r="I34" s="348"/>
      <c r="J34" s="351"/>
      <c r="K34" s="352"/>
      <c r="L34" s="354"/>
      <c r="M34" s="354"/>
      <c r="N34" s="503"/>
    </row>
    <row r="35" spans="1:14" s="59" customFormat="1" ht="14.25" customHeight="1">
      <c r="A35" s="110"/>
      <c r="B35" s="50" t="s">
        <v>828</v>
      </c>
      <c r="C35" s="42" t="s">
        <v>203</v>
      </c>
      <c r="D35" s="97">
        <v>5864</v>
      </c>
      <c r="E35" s="348">
        <v>5864.47</v>
      </c>
      <c r="F35" s="448">
        <f t="shared" si="4"/>
        <v>1.0000801500682128</v>
      </c>
      <c r="G35" s="458">
        <f t="shared" si="2"/>
        <v>0.0001326407609264539</v>
      </c>
      <c r="H35" s="354">
        <f t="shared" si="10"/>
        <v>5864.47</v>
      </c>
      <c r="I35" s="348"/>
      <c r="J35" s="351"/>
      <c r="K35" s="352"/>
      <c r="L35" s="354"/>
      <c r="M35" s="354"/>
      <c r="N35" s="503"/>
    </row>
    <row r="36" spans="1:14" s="59" customFormat="1" ht="14.25" customHeight="1">
      <c r="A36" s="110"/>
      <c r="B36" s="50" t="s">
        <v>821</v>
      </c>
      <c r="C36" s="42" t="s">
        <v>204</v>
      </c>
      <c r="D36" s="97">
        <v>3695</v>
      </c>
      <c r="E36" s="348">
        <v>3694.76</v>
      </c>
      <c r="F36" s="448">
        <f t="shared" si="4"/>
        <v>0.9999350473612991</v>
      </c>
      <c r="G36" s="458">
        <f t="shared" si="2"/>
        <v>8.35669340691699E-05</v>
      </c>
      <c r="H36" s="354">
        <f t="shared" si="10"/>
        <v>3694.76</v>
      </c>
      <c r="I36" s="348"/>
      <c r="J36" s="351"/>
      <c r="K36" s="352"/>
      <c r="L36" s="354"/>
      <c r="M36" s="354"/>
      <c r="N36" s="503"/>
    </row>
    <row r="37" spans="1:14" s="59" customFormat="1" ht="14.25" customHeight="1">
      <c r="A37" s="110"/>
      <c r="B37" s="50" t="s">
        <v>501</v>
      </c>
      <c r="C37" s="42" t="s">
        <v>502</v>
      </c>
      <c r="D37" s="97">
        <v>732</v>
      </c>
      <c r="E37" s="348">
        <v>732</v>
      </c>
      <c r="F37" s="448">
        <f t="shared" si="4"/>
        <v>1</v>
      </c>
      <c r="G37" s="458">
        <f t="shared" si="2"/>
        <v>1.6556148637159752E-05</v>
      </c>
      <c r="H37" s="354">
        <f t="shared" si="10"/>
        <v>732</v>
      </c>
      <c r="I37" s="348"/>
      <c r="J37" s="351"/>
      <c r="K37" s="352"/>
      <c r="L37" s="354"/>
      <c r="M37" s="354"/>
      <c r="N37" s="503"/>
    </row>
    <row r="38" spans="1:14" s="59" customFormat="1" ht="13.5" customHeight="1">
      <c r="A38" s="110"/>
      <c r="B38" s="50" t="s">
        <v>505</v>
      </c>
      <c r="C38" s="42" t="s">
        <v>506</v>
      </c>
      <c r="D38" s="97">
        <v>17331</v>
      </c>
      <c r="E38" s="348">
        <v>17330.69</v>
      </c>
      <c r="F38" s="448">
        <f t="shared" si="4"/>
        <v>0.9999821129767468</v>
      </c>
      <c r="G38" s="458">
        <f t="shared" si="2"/>
        <v>0.0003919801634215002</v>
      </c>
      <c r="H38" s="354">
        <f t="shared" si="10"/>
        <v>17330.69</v>
      </c>
      <c r="I38" s="348"/>
      <c r="J38" s="351"/>
      <c r="K38" s="352"/>
      <c r="L38" s="354"/>
      <c r="M38" s="354"/>
      <c r="N38" s="503"/>
    </row>
    <row r="39" spans="1:14" s="59" customFormat="1" ht="16.5" customHeight="1">
      <c r="A39" s="110"/>
      <c r="B39" s="50" t="s">
        <v>531</v>
      </c>
      <c r="C39" s="42" t="s">
        <v>532</v>
      </c>
      <c r="D39" s="97">
        <v>16417</v>
      </c>
      <c r="E39" s="348">
        <v>16417</v>
      </c>
      <c r="F39" s="448">
        <f t="shared" si="4"/>
        <v>1</v>
      </c>
      <c r="G39" s="458">
        <f t="shared" si="2"/>
        <v>0.000371314606798158</v>
      </c>
      <c r="H39" s="354">
        <f t="shared" si="10"/>
        <v>16417</v>
      </c>
      <c r="I39" s="348"/>
      <c r="J39" s="351"/>
      <c r="K39" s="352"/>
      <c r="L39" s="354"/>
      <c r="M39" s="354"/>
      <c r="N39" s="503"/>
    </row>
    <row r="40" spans="1:14" s="59" customFormat="1" ht="16.5" customHeight="1">
      <c r="A40" s="110"/>
      <c r="B40" s="50" t="s">
        <v>831</v>
      </c>
      <c r="C40" s="42" t="s">
        <v>205</v>
      </c>
      <c r="D40" s="97">
        <v>829</v>
      </c>
      <c r="E40" s="348">
        <v>829.04</v>
      </c>
      <c r="F40" s="448">
        <f t="shared" si="4"/>
        <v>1.0000482509047044</v>
      </c>
      <c r="G40" s="458">
        <f t="shared" si="2"/>
        <v>1.875096921605317E-05</v>
      </c>
      <c r="H40" s="354">
        <f t="shared" si="10"/>
        <v>829.04</v>
      </c>
      <c r="I40" s="348"/>
      <c r="J40" s="351"/>
      <c r="K40" s="352"/>
      <c r="L40" s="354"/>
      <c r="M40" s="354"/>
      <c r="N40" s="503"/>
    </row>
    <row r="41" spans="1:14" s="59" customFormat="1" ht="15" customHeight="1">
      <c r="A41" s="110"/>
      <c r="B41" s="50" t="s">
        <v>822</v>
      </c>
      <c r="C41" s="42" t="s">
        <v>206</v>
      </c>
      <c r="D41" s="97">
        <v>2854</v>
      </c>
      <c r="E41" s="348">
        <v>2853.5</v>
      </c>
      <c r="F41" s="448">
        <f t="shared" si="4"/>
        <v>0.9998248072880168</v>
      </c>
      <c r="G41" s="458">
        <f t="shared" si="2"/>
        <v>6.45395766887095E-05</v>
      </c>
      <c r="H41" s="354">
        <f t="shared" si="10"/>
        <v>2853.5</v>
      </c>
      <c r="I41" s="348"/>
      <c r="J41" s="351"/>
      <c r="K41" s="352"/>
      <c r="L41" s="354"/>
      <c r="M41" s="354"/>
      <c r="N41" s="503"/>
    </row>
    <row r="42" spans="1:14" s="59" customFormat="1" ht="14.25" customHeight="1">
      <c r="A42" s="110"/>
      <c r="B42" s="50" t="s">
        <v>823</v>
      </c>
      <c r="C42" s="42" t="s">
        <v>207</v>
      </c>
      <c r="D42" s="97">
        <v>1500</v>
      </c>
      <c r="E42" s="348">
        <v>1499.57</v>
      </c>
      <c r="F42" s="448">
        <f t="shared" si="4"/>
        <v>0.9997133333333333</v>
      </c>
      <c r="G42" s="458">
        <f t="shared" si="2"/>
        <v>3.391680848610061E-05</v>
      </c>
      <c r="H42" s="354">
        <f t="shared" si="10"/>
        <v>1499.57</v>
      </c>
      <c r="I42" s="348"/>
      <c r="J42" s="351"/>
      <c r="K42" s="352"/>
      <c r="L42" s="354"/>
      <c r="M42" s="354"/>
      <c r="N42" s="503"/>
    </row>
    <row r="43" spans="1:14" s="59" customFormat="1" ht="14.25" customHeight="1">
      <c r="A43" s="110"/>
      <c r="B43" s="50" t="s">
        <v>824</v>
      </c>
      <c r="C43" s="42" t="s">
        <v>208</v>
      </c>
      <c r="D43" s="97">
        <v>10984</v>
      </c>
      <c r="E43" s="348">
        <v>10984.31</v>
      </c>
      <c r="F43" s="448">
        <f t="shared" si="4"/>
        <v>1.0000282228696284</v>
      </c>
      <c r="G43" s="458">
        <f t="shared" si="2"/>
        <v>0.0002484397117986888</v>
      </c>
      <c r="H43" s="354">
        <f t="shared" si="10"/>
        <v>10984.31</v>
      </c>
      <c r="I43" s="348"/>
      <c r="J43" s="351"/>
      <c r="K43" s="352"/>
      <c r="L43" s="354"/>
      <c r="M43" s="354"/>
      <c r="N43" s="503"/>
    </row>
    <row r="44" spans="1:14" s="59" customFormat="1" ht="14.25" customHeight="1">
      <c r="A44" s="110"/>
      <c r="B44" s="50" t="s">
        <v>533</v>
      </c>
      <c r="C44" s="42" t="s">
        <v>875</v>
      </c>
      <c r="D44" s="97">
        <v>1159698</v>
      </c>
      <c r="E44" s="348">
        <v>1159696.25</v>
      </c>
      <c r="F44" s="448">
        <f t="shared" si="4"/>
        <v>0.9999984909864464</v>
      </c>
      <c r="G44" s="458">
        <f aca="true" t="shared" si="11" ref="G44:G62">E44/$E$724</f>
        <v>0.026229649575077563</v>
      </c>
      <c r="H44" s="354"/>
      <c r="I44" s="348"/>
      <c r="J44" s="351"/>
      <c r="K44" s="352"/>
      <c r="L44" s="354"/>
      <c r="M44" s="354"/>
      <c r="N44" s="505">
        <f>E44</f>
        <v>1159696.25</v>
      </c>
    </row>
    <row r="45" spans="1:14" s="59" customFormat="1" ht="14.25" customHeight="1">
      <c r="A45" s="110"/>
      <c r="B45" s="50" t="s">
        <v>892</v>
      </c>
      <c r="C45" s="42" t="s">
        <v>875</v>
      </c>
      <c r="D45" s="97">
        <v>1388779</v>
      </c>
      <c r="E45" s="348">
        <v>1388778.65</v>
      </c>
      <c r="F45" s="448">
        <f t="shared" si="4"/>
        <v>0.9999997479800601</v>
      </c>
      <c r="G45" s="458">
        <f t="shared" si="11"/>
        <v>0.03141096414414489</v>
      </c>
      <c r="H45" s="354"/>
      <c r="I45" s="348"/>
      <c r="J45" s="351"/>
      <c r="K45" s="352"/>
      <c r="L45" s="354"/>
      <c r="M45" s="354"/>
      <c r="N45" s="505">
        <f>E45</f>
        <v>1388778.65</v>
      </c>
    </row>
    <row r="46" spans="1:14" s="59" customFormat="1" ht="14.25" customHeight="1">
      <c r="A46" s="110"/>
      <c r="B46" s="50" t="s">
        <v>1012</v>
      </c>
      <c r="C46" s="42" t="s">
        <v>875</v>
      </c>
      <c r="D46" s="97">
        <v>1846714</v>
      </c>
      <c r="E46" s="348">
        <v>1846714.08</v>
      </c>
      <c r="F46" s="448">
        <f t="shared" si="4"/>
        <v>1.0000000433201892</v>
      </c>
      <c r="G46" s="458">
        <f t="shared" si="11"/>
        <v>0.04176840546286301</v>
      </c>
      <c r="H46" s="354"/>
      <c r="I46" s="348"/>
      <c r="J46" s="351"/>
      <c r="K46" s="352"/>
      <c r="L46" s="354"/>
      <c r="M46" s="354"/>
      <c r="N46" s="505">
        <f>E46</f>
        <v>1846714.08</v>
      </c>
    </row>
    <row r="47" spans="1:14" s="59" customFormat="1" ht="23.25" customHeight="1">
      <c r="A47" s="110"/>
      <c r="B47" s="50" t="s">
        <v>483</v>
      </c>
      <c r="C47" s="42" t="s">
        <v>1068</v>
      </c>
      <c r="D47" s="97">
        <v>39800</v>
      </c>
      <c r="E47" s="348">
        <v>39800</v>
      </c>
      <c r="F47" s="448">
        <f t="shared" si="4"/>
        <v>1</v>
      </c>
      <c r="G47" s="458">
        <f t="shared" si="11"/>
        <v>0.000900184037922074</v>
      </c>
      <c r="H47" s="354"/>
      <c r="I47" s="348"/>
      <c r="J47" s="351"/>
      <c r="K47" s="352"/>
      <c r="L47" s="354"/>
      <c r="M47" s="354"/>
      <c r="N47" s="505">
        <f>E47</f>
        <v>39800</v>
      </c>
    </row>
    <row r="48" spans="1:14" s="59" customFormat="1" ht="34.5" customHeight="1">
      <c r="A48" s="110"/>
      <c r="B48" s="50" t="s">
        <v>71</v>
      </c>
      <c r="C48" s="42" t="s">
        <v>1069</v>
      </c>
      <c r="D48" s="97">
        <v>11000</v>
      </c>
      <c r="E48" s="348">
        <v>11000</v>
      </c>
      <c r="F48" s="448">
        <f t="shared" si="4"/>
        <v>1</v>
      </c>
      <c r="G48" s="458">
        <f t="shared" si="11"/>
        <v>0.0002487945833452968</v>
      </c>
      <c r="H48" s="354"/>
      <c r="I48" s="348"/>
      <c r="J48" s="351"/>
      <c r="K48" s="352"/>
      <c r="L48" s="354"/>
      <c r="M48" s="354"/>
      <c r="N48" s="505">
        <f>E48</f>
        <v>11000</v>
      </c>
    </row>
    <row r="49" spans="1:14" s="59" customFormat="1" ht="18.75" customHeight="1">
      <c r="A49" s="382" t="s">
        <v>1070</v>
      </c>
      <c r="B49" s="654"/>
      <c r="C49" s="645" t="s">
        <v>1088</v>
      </c>
      <c r="D49" s="638">
        <f>D50</f>
        <v>2981</v>
      </c>
      <c r="E49" s="356">
        <f>E50</f>
        <v>2981</v>
      </c>
      <c r="F49" s="555">
        <f t="shared" si="4"/>
        <v>1</v>
      </c>
      <c r="G49" s="555">
        <f t="shared" si="11"/>
        <v>6.742333208657544E-05</v>
      </c>
      <c r="H49" s="356"/>
      <c r="I49" s="356"/>
      <c r="J49" s="655"/>
      <c r="K49" s="655"/>
      <c r="L49" s="356"/>
      <c r="M49" s="356"/>
      <c r="N49" s="738">
        <f>N50</f>
        <v>2981</v>
      </c>
    </row>
    <row r="50" spans="1:14" s="59" customFormat="1" ht="23.25" customHeight="1">
      <c r="A50" s="498" t="s">
        <v>1071</v>
      </c>
      <c r="B50" s="500"/>
      <c r="C50" s="496" t="s">
        <v>1072</v>
      </c>
      <c r="D50" s="497">
        <f>D51</f>
        <v>2981</v>
      </c>
      <c r="E50" s="349">
        <f>E51</f>
        <v>2981</v>
      </c>
      <c r="F50" s="484">
        <f t="shared" si="4"/>
        <v>1</v>
      </c>
      <c r="G50" s="484">
        <f t="shared" si="11"/>
        <v>6.742333208657544E-05</v>
      </c>
      <c r="H50" s="349"/>
      <c r="I50" s="349"/>
      <c r="J50" s="548"/>
      <c r="K50" s="548"/>
      <c r="L50" s="349"/>
      <c r="M50" s="349"/>
      <c r="N50" s="551">
        <f>N51</f>
        <v>2981</v>
      </c>
    </row>
    <row r="51" spans="1:14" s="59" customFormat="1" ht="45" customHeight="1">
      <c r="A51" s="110"/>
      <c r="B51" s="50" t="s">
        <v>1073</v>
      </c>
      <c r="C51" s="42" t="s">
        <v>1074</v>
      </c>
      <c r="D51" s="97">
        <v>2981</v>
      </c>
      <c r="E51" s="348">
        <v>2981</v>
      </c>
      <c r="F51" s="458">
        <f t="shared" si="4"/>
        <v>1</v>
      </c>
      <c r="G51" s="458">
        <f t="shared" si="11"/>
        <v>6.742333208657544E-05</v>
      </c>
      <c r="H51" s="354"/>
      <c r="I51" s="348"/>
      <c r="J51" s="351"/>
      <c r="K51" s="352"/>
      <c r="L51" s="354"/>
      <c r="M51" s="354"/>
      <c r="N51" s="505">
        <f>E51</f>
        <v>2981</v>
      </c>
    </row>
    <row r="52" spans="1:14" s="59" customFormat="1" ht="34.5" customHeight="1">
      <c r="A52" s="111" t="s">
        <v>535</v>
      </c>
      <c r="B52" s="119"/>
      <c r="C52" s="73" t="s">
        <v>387</v>
      </c>
      <c r="D52" s="153">
        <f>D53</f>
        <v>120000</v>
      </c>
      <c r="E52" s="347">
        <f>E53</f>
        <v>113519.53</v>
      </c>
      <c r="F52" s="555">
        <f t="shared" si="4"/>
        <v>0.9459960833333333</v>
      </c>
      <c r="G52" s="555">
        <f t="shared" si="11"/>
        <v>0.0025675494698094476</v>
      </c>
      <c r="H52" s="356">
        <f t="shared" si="10"/>
        <v>113519.53</v>
      </c>
      <c r="I52" s="356">
        <f aca="true" t="shared" si="12" ref="I52:N52">I53</f>
        <v>2550</v>
      </c>
      <c r="J52" s="356">
        <f t="shared" si="12"/>
        <v>0</v>
      </c>
      <c r="K52" s="356">
        <f t="shared" si="12"/>
        <v>0</v>
      </c>
      <c r="L52" s="356">
        <f t="shared" si="12"/>
        <v>0</v>
      </c>
      <c r="M52" s="356">
        <f t="shared" si="12"/>
        <v>0</v>
      </c>
      <c r="N52" s="357">
        <f t="shared" si="12"/>
        <v>0</v>
      </c>
    </row>
    <row r="53" spans="1:15" s="59" customFormat="1" ht="24" customHeight="1">
      <c r="A53" s="113" t="s">
        <v>536</v>
      </c>
      <c r="B53" s="114"/>
      <c r="C53" s="85" t="s">
        <v>537</v>
      </c>
      <c r="D53" s="253">
        <f>SUM(D54:D61)</f>
        <v>120000</v>
      </c>
      <c r="E53" s="346">
        <f>SUM(E54:E61)</f>
        <v>113519.53</v>
      </c>
      <c r="F53" s="484">
        <f t="shared" si="4"/>
        <v>0.9459960833333333</v>
      </c>
      <c r="G53" s="484">
        <f t="shared" si="11"/>
        <v>0.0025675494698094476</v>
      </c>
      <c r="H53" s="349">
        <f t="shared" si="10"/>
        <v>113519.53</v>
      </c>
      <c r="I53" s="349">
        <f aca="true" t="shared" si="13" ref="I53:O53">SUM(I54:I61)</f>
        <v>2550</v>
      </c>
      <c r="J53" s="349">
        <f t="shared" si="13"/>
        <v>0</v>
      </c>
      <c r="K53" s="349">
        <f t="shared" si="13"/>
        <v>0</v>
      </c>
      <c r="L53" s="349">
        <f t="shared" si="13"/>
        <v>0</v>
      </c>
      <c r="M53" s="349">
        <f t="shared" si="13"/>
        <v>0</v>
      </c>
      <c r="N53" s="361">
        <f t="shared" si="13"/>
        <v>0</v>
      </c>
      <c r="O53" s="502">
        <f t="shared" si="13"/>
        <v>0</v>
      </c>
    </row>
    <row r="54" spans="1:14" s="59" customFormat="1" ht="15.75" customHeight="1">
      <c r="A54" s="561"/>
      <c r="B54" s="117" t="s">
        <v>95</v>
      </c>
      <c r="C54" s="164" t="s">
        <v>96</v>
      </c>
      <c r="D54" s="256">
        <v>2550</v>
      </c>
      <c r="E54" s="358">
        <v>2550</v>
      </c>
      <c r="F54" s="448">
        <f t="shared" si="4"/>
        <v>1</v>
      </c>
      <c r="G54" s="458">
        <f t="shared" si="11"/>
        <v>5.767510795731881E-05</v>
      </c>
      <c r="H54" s="354">
        <f t="shared" si="10"/>
        <v>2550</v>
      </c>
      <c r="I54" s="358">
        <f>H54</f>
        <v>2550</v>
      </c>
      <c r="J54" s="358"/>
      <c r="K54" s="358"/>
      <c r="L54" s="358"/>
      <c r="M54" s="358"/>
      <c r="N54" s="562"/>
    </row>
    <row r="55" spans="1:14" s="59" customFormat="1" ht="15" customHeight="1">
      <c r="A55" s="561"/>
      <c r="B55" s="117" t="s">
        <v>493</v>
      </c>
      <c r="C55" s="42" t="s">
        <v>670</v>
      </c>
      <c r="D55" s="256">
        <v>3180</v>
      </c>
      <c r="E55" s="358">
        <v>3179.98</v>
      </c>
      <c r="F55" s="448">
        <f t="shared" si="4"/>
        <v>0.9999937106918239</v>
      </c>
      <c r="G55" s="458">
        <f t="shared" si="11"/>
        <v>7.19237999223979E-05</v>
      </c>
      <c r="H55" s="354">
        <f t="shared" si="10"/>
        <v>3179.98</v>
      </c>
      <c r="I55" s="358"/>
      <c r="J55" s="358"/>
      <c r="K55" s="358"/>
      <c r="L55" s="358"/>
      <c r="M55" s="358"/>
      <c r="N55" s="562"/>
    </row>
    <row r="56" spans="1:14" s="59" customFormat="1" ht="14.25" customHeight="1">
      <c r="A56" s="116"/>
      <c r="B56" s="50" t="s">
        <v>495</v>
      </c>
      <c r="C56" s="42" t="s">
        <v>647</v>
      </c>
      <c r="D56" s="97">
        <v>2898</v>
      </c>
      <c r="E56" s="348">
        <v>2898.36</v>
      </c>
      <c r="F56" s="448">
        <f t="shared" si="4"/>
        <v>1.0001242236024845</v>
      </c>
      <c r="G56" s="458">
        <f t="shared" si="11"/>
        <v>6.555420623497042E-05</v>
      </c>
      <c r="H56" s="354">
        <f t="shared" si="10"/>
        <v>2898.36</v>
      </c>
      <c r="I56" s="348"/>
      <c r="J56" s="348"/>
      <c r="K56" s="352"/>
      <c r="L56" s="354"/>
      <c r="M56" s="354"/>
      <c r="N56" s="503"/>
    </row>
    <row r="57" spans="1:14" s="59" customFormat="1" ht="17.25" customHeight="1">
      <c r="A57" s="115"/>
      <c r="B57" s="50" t="s">
        <v>499</v>
      </c>
      <c r="C57" s="42" t="s">
        <v>649</v>
      </c>
      <c r="D57" s="97">
        <v>65771</v>
      </c>
      <c r="E57" s="348">
        <v>61255.69</v>
      </c>
      <c r="F57" s="448">
        <f t="shared" si="4"/>
        <v>0.9313480105213544</v>
      </c>
      <c r="G57" s="458">
        <f t="shared" si="11"/>
        <v>0.0013854621700980605</v>
      </c>
      <c r="H57" s="354">
        <f t="shared" si="10"/>
        <v>61255.69</v>
      </c>
      <c r="I57" s="348"/>
      <c r="J57" s="348"/>
      <c r="K57" s="352"/>
      <c r="L57" s="354"/>
      <c r="M57" s="354"/>
      <c r="N57" s="503"/>
    </row>
    <row r="58" spans="1:14" s="59" customFormat="1" ht="17.25" customHeight="1">
      <c r="A58" s="115"/>
      <c r="B58" s="50" t="s">
        <v>503</v>
      </c>
      <c r="C58" s="42" t="s">
        <v>504</v>
      </c>
      <c r="D58" s="97">
        <v>20950</v>
      </c>
      <c r="E58" s="348">
        <v>20950</v>
      </c>
      <c r="F58" s="448">
        <f t="shared" si="4"/>
        <v>1</v>
      </c>
      <c r="G58" s="458">
        <f t="shared" si="11"/>
        <v>0.0004738405928258153</v>
      </c>
      <c r="H58" s="354">
        <f t="shared" si="10"/>
        <v>20950</v>
      </c>
      <c r="I58" s="348"/>
      <c r="J58" s="348"/>
      <c r="K58" s="352"/>
      <c r="L58" s="354"/>
      <c r="M58" s="354"/>
      <c r="N58" s="503"/>
    </row>
    <row r="59" spans="1:14" s="59" customFormat="1" ht="14.25" customHeight="1">
      <c r="A59" s="115"/>
      <c r="B59" s="50" t="s">
        <v>531</v>
      </c>
      <c r="C59" s="42" t="s">
        <v>532</v>
      </c>
      <c r="D59" s="97">
        <v>16900</v>
      </c>
      <c r="E59" s="348">
        <v>16900</v>
      </c>
      <c r="F59" s="448">
        <f t="shared" si="4"/>
        <v>1</v>
      </c>
      <c r="G59" s="458">
        <f t="shared" si="11"/>
        <v>0.00038223895077595603</v>
      </c>
      <c r="H59" s="354">
        <f t="shared" si="10"/>
        <v>16900</v>
      </c>
      <c r="I59" s="348"/>
      <c r="J59" s="348"/>
      <c r="K59" s="352"/>
      <c r="L59" s="354"/>
      <c r="M59" s="354"/>
      <c r="N59" s="503"/>
    </row>
    <row r="60" spans="1:14" s="59" customFormat="1" ht="14.25" customHeight="1">
      <c r="A60" s="115"/>
      <c r="B60" s="50" t="s">
        <v>633</v>
      </c>
      <c r="C60" s="42" t="s">
        <v>288</v>
      </c>
      <c r="D60" s="97">
        <v>4046</v>
      </c>
      <c r="E60" s="348">
        <v>4046</v>
      </c>
      <c r="F60" s="448">
        <f t="shared" si="4"/>
        <v>1</v>
      </c>
      <c r="G60" s="458">
        <f t="shared" si="11"/>
        <v>9.151117129227917E-05</v>
      </c>
      <c r="H60" s="354">
        <f t="shared" si="10"/>
        <v>4046</v>
      </c>
      <c r="I60" s="348"/>
      <c r="J60" s="348"/>
      <c r="K60" s="352"/>
      <c r="L60" s="354"/>
      <c r="M60" s="354"/>
      <c r="N60" s="503"/>
    </row>
    <row r="61" spans="1:14" s="59" customFormat="1" ht="14.25" customHeight="1">
      <c r="A61" s="115"/>
      <c r="B61" s="50" t="s">
        <v>652</v>
      </c>
      <c r="C61" s="42" t="s">
        <v>1009</v>
      </c>
      <c r="D61" s="97">
        <v>3705</v>
      </c>
      <c r="E61" s="348">
        <v>1739.5</v>
      </c>
      <c r="F61" s="448">
        <f t="shared" si="4"/>
        <v>0.46950067476383267</v>
      </c>
      <c r="G61" s="458">
        <f t="shared" si="11"/>
        <v>3.934347070264944E-05</v>
      </c>
      <c r="H61" s="354">
        <f t="shared" si="10"/>
        <v>1739.5</v>
      </c>
      <c r="I61" s="348"/>
      <c r="J61" s="348"/>
      <c r="K61" s="352"/>
      <c r="L61" s="354"/>
      <c r="M61" s="354"/>
      <c r="N61" s="503"/>
    </row>
    <row r="62" spans="1:14" s="59" customFormat="1" ht="18.75" customHeight="1">
      <c r="A62" s="111" t="s">
        <v>539</v>
      </c>
      <c r="B62" s="119"/>
      <c r="C62" s="73" t="s">
        <v>540</v>
      </c>
      <c r="D62" s="153">
        <f>D63+D65+D67</f>
        <v>327981</v>
      </c>
      <c r="E62" s="347">
        <f>E63+E65+E67</f>
        <v>327869.13</v>
      </c>
      <c r="F62" s="555">
        <f t="shared" si="4"/>
        <v>0.9996589131687507</v>
      </c>
      <c r="G62" s="555">
        <f t="shared" si="11"/>
        <v>0.0074156421445577235</v>
      </c>
      <c r="H62" s="356">
        <f t="shared" si="10"/>
        <v>327869.13</v>
      </c>
      <c r="I62" s="356">
        <f aca="true" t="shared" si="14" ref="I62:N62">I63+I65+I67</f>
        <v>203422.31999999998</v>
      </c>
      <c r="J62" s="356">
        <f t="shared" si="14"/>
        <v>35569.05</v>
      </c>
      <c r="K62" s="356">
        <f t="shared" si="14"/>
        <v>0</v>
      </c>
      <c r="L62" s="356">
        <f t="shared" si="14"/>
        <v>0</v>
      </c>
      <c r="M62" s="356">
        <f t="shared" si="14"/>
        <v>0</v>
      </c>
      <c r="N62" s="357">
        <f t="shared" si="14"/>
        <v>0</v>
      </c>
    </row>
    <row r="63" spans="1:14" s="59" customFormat="1" ht="24" customHeight="1">
      <c r="A63" s="113" t="s">
        <v>541</v>
      </c>
      <c r="B63" s="109"/>
      <c r="C63" s="85" t="s">
        <v>542</v>
      </c>
      <c r="D63" s="253">
        <f>D64</f>
        <v>46000</v>
      </c>
      <c r="E63" s="346">
        <f aca="true" t="shared" si="15" ref="E63:N63">E64</f>
        <v>46000</v>
      </c>
      <c r="F63" s="554">
        <f>E63/D63</f>
        <v>1</v>
      </c>
      <c r="G63" s="554">
        <f>F63/E63</f>
        <v>2.173913043478261E-05</v>
      </c>
      <c r="H63" s="346">
        <f t="shared" si="15"/>
        <v>46000</v>
      </c>
      <c r="I63" s="346">
        <f t="shared" si="15"/>
        <v>0</v>
      </c>
      <c r="J63" s="346">
        <f t="shared" si="15"/>
        <v>0</v>
      </c>
      <c r="K63" s="346">
        <f t="shared" si="15"/>
        <v>0</v>
      </c>
      <c r="L63" s="346">
        <f t="shared" si="15"/>
        <v>0</v>
      </c>
      <c r="M63" s="346">
        <f t="shared" si="15"/>
        <v>0</v>
      </c>
      <c r="N63" s="346">
        <f t="shared" si="15"/>
        <v>0</v>
      </c>
    </row>
    <row r="64" spans="1:14" s="59" customFormat="1" ht="16.5" customHeight="1">
      <c r="A64" s="115"/>
      <c r="B64" s="50" t="s">
        <v>499</v>
      </c>
      <c r="C64" s="42" t="s">
        <v>649</v>
      </c>
      <c r="D64" s="97">
        <v>46000</v>
      </c>
      <c r="E64" s="348">
        <v>46000</v>
      </c>
      <c r="F64" s="448">
        <f t="shared" si="4"/>
        <v>1</v>
      </c>
      <c r="G64" s="458">
        <f aca="true" t="shared" si="16" ref="G64:G95">E64/$E$724</f>
        <v>0.0010404137121712413</v>
      </c>
      <c r="H64" s="354">
        <f t="shared" si="10"/>
        <v>46000</v>
      </c>
      <c r="I64" s="348"/>
      <c r="J64" s="351"/>
      <c r="K64" s="351"/>
      <c r="L64" s="354"/>
      <c r="M64" s="354"/>
      <c r="N64" s="503"/>
    </row>
    <row r="65" spans="1:14" s="59" customFormat="1" ht="19.5" customHeight="1">
      <c r="A65" s="113" t="s">
        <v>543</v>
      </c>
      <c r="B65" s="109"/>
      <c r="C65" s="85" t="s">
        <v>176</v>
      </c>
      <c r="D65" s="253">
        <f>D66</f>
        <v>19000</v>
      </c>
      <c r="E65" s="346">
        <f>E66</f>
        <v>19000</v>
      </c>
      <c r="F65" s="557">
        <f t="shared" si="4"/>
        <v>1</v>
      </c>
      <c r="G65" s="554">
        <f t="shared" si="16"/>
        <v>0.0004297360985055127</v>
      </c>
      <c r="H65" s="359">
        <f t="shared" si="10"/>
        <v>19000</v>
      </c>
      <c r="I65" s="346">
        <f aca="true" t="shared" si="17" ref="I65:N65">I66</f>
        <v>0</v>
      </c>
      <c r="J65" s="346">
        <f t="shared" si="17"/>
        <v>0</v>
      </c>
      <c r="K65" s="346">
        <f t="shared" si="17"/>
        <v>0</v>
      </c>
      <c r="L65" s="346">
        <f t="shared" si="17"/>
        <v>0</v>
      </c>
      <c r="M65" s="346">
        <f t="shared" si="17"/>
        <v>0</v>
      </c>
      <c r="N65" s="350">
        <f t="shared" si="17"/>
        <v>0</v>
      </c>
    </row>
    <row r="66" spans="1:14" s="59" customFormat="1" ht="16.5" customHeight="1">
      <c r="A66" s="115"/>
      <c r="B66" s="50" t="s">
        <v>499</v>
      </c>
      <c r="C66" s="42" t="s">
        <v>649</v>
      </c>
      <c r="D66" s="97">
        <v>19000</v>
      </c>
      <c r="E66" s="348">
        <v>19000</v>
      </c>
      <c r="F66" s="448">
        <f t="shared" si="4"/>
        <v>1</v>
      </c>
      <c r="G66" s="458">
        <f t="shared" si="16"/>
        <v>0.0004297360985055127</v>
      </c>
      <c r="H66" s="354">
        <f t="shared" si="10"/>
        <v>19000</v>
      </c>
      <c r="I66" s="348"/>
      <c r="J66" s="351"/>
      <c r="K66" s="352"/>
      <c r="L66" s="354"/>
      <c r="M66" s="354"/>
      <c r="N66" s="503"/>
    </row>
    <row r="67" spans="1:14" s="59" customFormat="1" ht="16.5" customHeight="1">
      <c r="A67" s="113" t="s">
        <v>545</v>
      </c>
      <c r="B67" s="109"/>
      <c r="C67" s="85" t="s">
        <v>546</v>
      </c>
      <c r="D67" s="253">
        <f>SUM(D68:D85)</f>
        <v>262981</v>
      </c>
      <c r="E67" s="346">
        <f>SUM(E68:E85)</f>
        <v>262869.13</v>
      </c>
      <c r="F67" s="557">
        <f t="shared" si="4"/>
        <v>0.9995746080515323</v>
      </c>
      <c r="G67" s="554">
        <f t="shared" si="16"/>
        <v>0.00594549233388097</v>
      </c>
      <c r="H67" s="359">
        <f t="shared" si="10"/>
        <v>262869.13</v>
      </c>
      <c r="I67" s="346">
        <f aca="true" t="shared" si="18" ref="I67:N67">SUM(I68:I85)</f>
        <v>203422.31999999998</v>
      </c>
      <c r="J67" s="346">
        <f t="shared" si="18"/>
        <v>35569.05</v>
      </c>
      <c r="K67" s="346">
        <f t="shared" si="18"/>
        <v>0</v>
      </c>
      <c r="L67" s="346">
        <f t="shared" si="18"/>
        <v>0</v>
      </c>
      <c r="M67" s="346">
        <f t="shared" si="18"/>
        <v>0</v>
      </c>
      <c r="N67" s="350">
        <f t="shared" si="18"/>
        <v>0</v>
      </c>
    </row>
    <row r="68" spans="1:14" s="59" customFormat="1" ht="15" customHeight="1">
      <c r="A68" s="115"/>
      <c r="B68" s="50" t="s">
        <v>486</v>
      </c>
      <c r="C68" s="42" t="s">
        <v>292</v>
      </c>
      <c r="D68" s="97">
        <v>82195</v>
      </c>
      <c r="E68" s="348">
        <v>82195</v>
      </c>
      <c r="F68" s="448">
        <f t="shared" si="4"/>
        <v>1</v>
      </c>
      <c r="G68" s="458">
        <f t="shared" si="16"/>
        <v>0.0018590609798242428</v>
      </c>
      <c r="H68" s="354">
        <f t="shared" si="10"/>
        <v>82195</v>
      </c>
      <c r="I68" s="348">
        <f>H68</f>
        <v>82195</v>
      </c>
      <c r="J68" s="351"/>
      <c r="K68" s="352"/>
      <c r="L68" s="354"/>
      <c r="M68" s="354"/>
      <c r="N68" s="503"/>
    </row>
    <row r="69" spans="1:14" s="59" customFormat="1" ht="15" customHeight="1">
      <c r="A69" s="115"/>
      <c r="B69" s="50" t="s">
        <v>488</v>
      </c>
      <c r="C69" s="42" t="s">
        <v>289</v>
      </c>
      <c r="D69" s="97">
        <v>107620</v>
      </c>
      <c r="E69" s="348">
        <v>107525.17</v>
      </c>
      <c r="F69" s="448">
        <f t="shared" si="4"/>
        <v>0.9991188440810258</v>
      </c>
      <c r="G69" s="458">
        <f t="shared" si="16"/>
        <v>0.0024319708972074736</v>
      </c>
      <c r="H69" s="354">
        <f t="shared" si="10"/>
        <v>107525.17</v>
      </c>
      <c r="I69" s="348">
        <f>H69</f>
        <v>107525.17</v>
      </c>
      <c r="J69" s="351"/>
      <c r="K69" s="352"/>
      <c r="L69" s="354"/>
      <c r="M69" s="354"/>
      <c r="N69" s="503"/>
    </row>
    <row r="70" spans="1:14" s="59" customFormat="1" ht="16.5" customHeight="1">
      <c r="A70" s="115"/>
      <c r="B70" s="50" t="s">
        <v>489</v>
      </c>
      <c r="C70" s="42" t="s">
        <v>490</v>
      </c>
      <c r="D70" s="97">
        <v>13702</v>
      </c>
      <c r="E70" s="348">
        <v>13702.15</v>
      </c>
      <c r="F70" s="448">
        <f t="shared" si="4"/>
        <v>1.0000109473069625</v>
      </c>
      <c r="G70" s="458">
        <f t="shared" si="16"/>
        <v>0.000309910972744069</v>
      </c>
      <c r="H70" s="354">
        <f t="shared" si="10"/>
        <v>13702.15</v>
      </c>
      <c r="I70" s="348">
        <f>H70</f>
        <v>13702.15</v>
      </c>
      <c r="J70" s="351"/>
      <c r="K70" s="352"/>
      <c r="L70" s="354"/>
      <c r="M70" s="354"/>
      <c r="N70" s="503"/>
    </row>
    <row r="71" spans="1:14" s="59" customFormat="1" ht="16.5" customHeight="1">
      <c r="A71" s="115"/>
      <c r="B71" s="118" t="s">
        <v>547</v>
      </c>
      <c r="C71" s="42" t="s">
        <v>527</v>
      </c>
      <c r="D71" s="97">
        <v>30853</v>
      </c>
      <c r="E71" s="348">
        <v>30838.03</v>
      </c>
      <c r="F71" s="448">
        <f t="shared" si="4"/>
        <v>0.9995147959679771</v>
      </c>
      <c r="G71" s="458">
        <f t="shared" si="16"/>
        <v>0.0006974849840945239</v>
      </c>
      <c r="H71" s="354">
        <f t="shared" si="10"/>
        <v>30838.03</v>
      </c>
      <c r="I71" s="348"/>
      <c r="J71" s="351">
        <f>H71</f>
        <v>30838.03</v>
      </c>
      <c r="K71" s="352"/>
      <c r="L71" s="354"/>
      <c r="M71" s="354"/>
      <c r="N71" s="503"/>
    </row>
    <row r="72" spans="1:14" s="59" customFormat="1" ht="16.5" customHeight="1">
      <c r="A72" s="115"/>
      <c r="B72" s="118" t="s">
        <v>491</v>
      </c>
      <c r="C72" s="42" t="s">
        <v>492</v>
      </c>
      <c r="D72" s="97">
        <v>4733</v>
      </c>
      <c r="E72" s="348">
        <v>4731.02</v>
      </c>
      <c r="F72" s="448">
        <f t="shared" si="4"/>
        <v>0.9995816606803297</v>
      </c>
      <c r="G72" s="458">
        <f t="shared" si="16"/>
        <v>0.00010700474088166057</v>
      </c>
      <c r="H72" s="354">
        <f t="shared" si="10"/>
        <v>4731.02</v>
      </c>
      <c r="I72" s="348"/>
      <c r="J72" s="351">
        <f>H72</f>
        <v>4731.02</v>
      </c>
      <c r="K72" s="352"/>
      <c r="L72" s="354"/>
      <c r="M72" s="354"/>
      <c r="N72" s="503"/>
    </row>
    <row r="73" spans="1:14" s="59" customFormat="1" ht="15.75" customHeight="1">
      <c r="A73" s="115"/>
      <c r="B73" s="50" t="s">
        <v>493</v>
      </c>
      <c r="C73" s="42" t="s">
        <v>670</v>
      </c>
      <c r="D73" s="97">
        <v>5188</v>
      </c>
      <c r="E73" s="348">
        <v>5188.01</v>
      </c>
      <c r="F73" s="448">
        <f t="shared" si="4"/>
        <v>1.0000019275250578</v>
      </c>
      <c r="G73" s="458">
        <f t="shared" si="16"/>
        <v>0.00011734079875829395</v>
      </c>
      <c r="H73" s="354">
        <f t="shared" si="10"/>
        <v>5188.01</v>
      </c>
      <c r="I73" s="348"/>
      <c r="J73" s="351"/>
      <c r="K73" s="352"/>
      <c r="L73" s="354"/>
      <c r="M73" s="354"/>
      <c r="N73" s="503"/>
    </row>
    <row r="74" spans="1:14" s="59" customFormat="1" ht="14.25" customHeight="1">
      <c r="A74" s="115"/>
      <c r="B74" s="50" t="s">
        <v>495</v>
      </c>
      <c r="C74" s="42" t="s">
        <v>647</v>
      </c>
      <c r="D74" s="97">
        <v>2778</v>
      </c>
      <c r="E74" s="348">
        <v>2777.92</v>
      </c>
      <c r="F74" s="448">
        <f t="shared" si="4"/>
        <v>0.9999712023038158</v>
      </c>
      <c r="G74" s="458">
        <f t="shared" si="16"/>
        <v>6.283013172423336E-05</v>
      </c>
      <c r="H74" s="354">
        <f t="shared" si="10"/>
        <v>2777.92</v>
      </c>
      <c r="I74" s="348"/>
      <c r="J74" s="351"/>
      <c r="K74" s="352"/>
      <c r="L74" s="354"/>
      <c r="M74" s="354"/>
      <c r="N74" s="503"/>
    </row>
    <row r="75" spans="1:14" s="59" customFormat="1" ht="14.25" customHeight="1">
      <c r="A75" s="115"/>
      <c r="B75" s="50" t="s">
        <v>634</v>
      </c>
      <c r="C75" s="42" t="s">
        <v>635</v>
      </c>
      <c r="D75" s="97">
        <v>40</v>
      </c>
      <c r="E75" s="348">
        <v>40</v>
      </c>
      <c r="F75" s="448">
        <f t="shared" si="4"/>
        <v>1</v>
      </c>
      <c r="G75" s="458">
        <f t="shared" si="16"/>
        <v>9.047075758010793E-07</v>
      </c>
      <c r="H75" s="354">
        <f t="shared" si="10"/>
        <v>40</v>
      </c>
      <c r="I75" s="348"/>
      <c r="J75" s="351"/>
      <c r="K75" s="352"/>
      <c r="L75" s="354"/>
      <c r="M75" s="354"/>
      <c r="N75" s="503"/>
    </row>
    <row r="76" spans="1:14" s="59" customFormat="1" ht="15.75" customHeight="1">
      <c r="A76" s="115"/>
      <c r="B76" s="50" t="s">
        <v>499</v>
      </c>
      <c r="C76" s="42" t="s">
        <v>649</v>
      </c>
      <c r="D76" s="97">
        <v>4415</v>
      </c>
      <c r="E76" s="348">
        <v>4414.99</v>
      </c>
      <c r="F76" s="448">
        <f t="shared" si="4"/>
        <v>0.9999977349943374</v>
      </c>
      <c r="G76" s="458">
        <f t="shared" si="16"/>
        <v>9.985687250215017E-05</v>
      </c>
      <c r="H76" s="354">
        <f t="shared" si="10"/>
        <v>4414.99</v>
      </c>
      <c r="I76" s="348"/>
      <c r="J76" s="351"/>
      <c r="K76" s="352"/>
      <c r="L76" s="354"/>
      <c r="M76" s="354"/>
      <c r="N76" s="503"/>
    </row>
    <row r="77" spans="1:14" s="59" customFormat="1" ht="16.5" customHeight="1">
      <c r="A77" s="115"/>
      <c r="B77" s="50" t="s">
        <v>828</v>
      </c>
      <c r="C77" s="42" t="s">
        <v>203</v>
      </c>
      <c r="D77" s="97">
        <v>560</v>
      </c>
      <c r="E77" s="348">
        <v>560.21</v>
      </c>
      <c r="F77" s="448">
        <f t="shared" si="4"/>
        <v>1.000375</v>
      </c>
      <c r="G77" s="458">
        <f t="shared" si="16"/>
        <v>1.2670655775988068E-05</v>
      </c>
      <c r="H77" s="354">
        <f t="shared" si="10"/>
        <v>560.21</v>
      </c>
      <c r="I77" s="348"/>
      <c r="J77" s="351"/>
      <c r="K77" s="352"/>
      <c r="L77" s="354"/>
      <c r="M77" s="354"/>
      <c r="N77" s="503"/>
    </row>
    <row r="78" spans="1:14" s="59" customFormat="1" ht="15" customHeight="1">
      <c r="A78" s="115"/>
      <c r="B78" s="50" t="s">
        <v>821</v>
      </c>
      <c r="C78" s="42" t="s">
        <v>204</v>
      </c>
      <c r="D78" s="97">
        <v>1977</v>
      </c>
      <c r="E78" s="348">
        <v>1977.12</v>
      </c>
      <c r="F78" s="448">
        <f t="shared" si="4"/>
        <v>1.0000606980273141</v>
      </c>
      <c r="G78" s="458">
        <f t="shared" si="16"/>
        <v>4.4717886056695746E-05</v>
      </c>
      <c r="H78" s="354">
        <f t="shared" si="10"/>
        <v>1977.12</v>
      </c>
      <c r="I78" s="348"/>
      <c r="J78" s="351"/>
      <c r="K78" s="352"/>
      <c r="L78" s="354"/>
      <c r="M78" s="354"/>
      <c r="N78" s="503"/>
    </row>
    <row r="79" spans="1:14" s="59" customFormat="1" ht="22.5" customHeight="1">
      <c r="A79" s="115"/>
      <c r="B79" s="50" t="s">
        <v>1075</v>
      </c>
      <c r="C79" s="42" t="s">
        <v>1076</v>
      </c>
      <c r="D79" s="97">
        <v>15</v>
      </c>
      <c r="E79" s="348">
        <v>14.64</v>
      </c>
      <c r="F79" s="448">
        <f t="shared" si="4"/>
        <v>0.9760000000000001</v>
      </c>
      <c r="G79" s="458">
        <f t="shared" si="16"/>
        <v>3.3112297274319507E-07</v>
      </c>
      <c r="H79" s="354">
        <f t="shared" si="10"/>
        <v>14.64</v>
      </c>
      <c r="I79" s="348"/>
      <c r="J79" s="351"/>
      <c r="K79" s="352"/>
      <c r="L79" s="354"/>
      <c r="M79" s="354"/>
      <c r="N79" s="503"/>
    </row>
    <row r="80" spans="1:14" s="59" customFormat="1" ht="15.75" customHeight="1">
      <c r="A80" s="115"/>
      <c r="B80" s="50" t="s">
        <v>832</v>
      </c>
      <c r="C80" s="42" t="s">
        <v>290</v>
      </c>
      <c r="D80" s="97">
        <v>2970</v>
      </c>
      <c r="E80" s="348">
        <v>2970</v>
      </c>
      <c r="F80" s="448">
        <f aca="true" t="shared" si="19" ref="F80:F141">E80/D80</f>
        <v>1</v>
      </c>
      <c r="G80" s="458">
        <f t="shared" si="16"/>
        <v>6.717453750323015E-05</v>
      </c>
      <c r="H80" s="354">
        <f t="shared" si="10"/>
        <v>2970</v>
      </c>
      <c r="I80" s="348"/>
      <c r="J80" s="351"/>
      <c r="K80" s="352"/>
      <c r="L80" s="354"/>
      <c r="M80" s="354"/>
      <c r="N80" s="503"/>
    </row>
    <row r="81" spans="1:14" s="59" customFormat="1" ht="15" customHeight="1">
      <c r="A81" s="115"/>
      <c r="B81" s="50" t="s">
        <v>503</v>
      </c>
      <c r="C81" s="42" t="s">
        <v>504</v>
      </c>
      <c r="D81" s="97">
        <v>1095</v>
      </c>
      <c r="E81" s="348">
        <v>1095</v>
      </c>
      <c r="F81" s="448">
        <f t="shared" si="19"/>
        <v>1</v>
      </c>
      <c r="G81" s="458">
        <f t="shared" si="16"/>
        <v>2.476636988755455E-05</v>
      </c>
      <c r="H81" s="354">
        <f t="shared" si="10"/>
        <v>1095</v>
      </c>
      <c r="I81" s="348"/>
      <c r="J81" s="351"/>
      <c r="K81" s="352"/>
      <c r="L81" s="354"/>
      <c r="M81" s="354"/>
      <c r="N81" s="503"/>
    </row>
    <row r="82" spans="1:14" s="59" customFormat="1" ht="15" customHeight="1">
      <c r="A82" s="115"/>
      <c r="B82" s="50" t="s">
        <v>505</v>
      </c>
      <c r="C82" s="42" t="s">
        <v>506</v>
      </c>
      <c r="D82" s="97">
        <v>3500</v>
      </c>
      <c r="E82" s="348">
        <v>3500.14</v>
      </c>
      <c r="F82" s="448">
        <f t="shared" si="19"/>
        <v>1.00004</v>
      </c>
      <c r="G82" s="458">
        <f t="shared" si="16"/>
        <v>7.916507935910974E-05</v>
      </c>
      <c r="H82" s="354">
        <f t="shared" si="10"/>
        <v>3500.14</v>
      </c>
      <c r="I82" s="348"/>
      <c r="J82" s="351"/>
      <c r="K82" s="352"/>
      <c r="L82" s="354"/>
      <c r="M82" s="354"/>
      <c r="N82" s="503"/>
    </row>
    <row r="83" spans="1:14" s="59" customFormat="1" ht="18" customHeight="1">
      <c r="A83" s="115"/>
      <c r="B83" s="50" t="s">
        <v>112</v>
      </c>
      <c r="C83" s="42" t="s">
        <v>722</v>
      </c>
      <c r="D83" s="97">
        <v>159</v>
      </c>
      <c r="E83" s="348">
        <v>158.85</v>
      </c>
      <c r="F83" s="448">
        <f t="shared" si="19"/>
        <v>0.9990566037735849</v>
      </c>
      <c r="G83" s="458">
        <f t="shared" si="16"/>
        <v>3.5928199604000364E-06</v>
      </c>
      <c r="H83" s="354">
        <f t="shared" si="10"/>
        <v>158.85</v>
      </c>
      <c r="I83" s="348"/>
      <c r="J83" s="351"/>
      <c r="K83" s="352"/>
      <c r="L83" s="354"/>
      <c r="M83" s="354"/>
      <c r="N83" s="503"/>
    </row>
    <row r="84" spans="1:14" s="59" customFormat="1" ht="15" customHeight="1">
      <c r="A84" s="115"/>
      <c r="B84" s="50" t="s">
        <v>823</v>
      </c>
      <c r="C84" s="42" t="s">
        <v>291</v>
      </c>
      <c r="D84" s="97">
        <v>315</v>
      </c>
      <c r="E84" s="348">
        <v>314.88</v>
      </c>
      <c r="F84" s="448">
        <f t="shared" si="19"/>
        <v>0.9996190476190476</v>
      </c>
      <c r="G84" s="458">
        <f t="shared" si="16"/>
        <v>7.121858036706096E-06</v>
      </c>
      <c r="H84" s="354">
        <f t="shared" si="10"/>
        <v>314.88</v>
      </c>
      <c r="I84" s="348"/>
      <c r="J84" s="351"/>
      <c r="K84" s="352"/>
      <c r="L84" s="354"/>
      <c r="M84" s="354"/>
      <c r="N84" s="503"/>
    </row>
    <row r="85" spans="1:14" s="59" customFormat="1" ht="18" customHeight="1">
      <c r="A85" s="115"/>
      <c r="B85" s="50" t="s">
        <v>824</v>
      </c>
      <c r="C85" s="42" t="s">
        <v>208</v>
      </c>
      <c r="D85" s="97">
        <v>866</v>
      </c>
      <c r="E85" s="348">
        <v>866</v>
      </c>
      <c r="F85" s="448">
        <f t="shared" si="19"/>
        <v>1</v>
      </c>
      <c r="G85" s="458">
        <f t="shared" si="16"/>
        <v>1.9586919016093368E-05</v>
      </c>
      <c r="H85" s="354">
        <f t="shared" si="10"/>
        <v>866</v>
      </c>
      <c r="I85" s="348"/>
      <c r="J85" s="351"/>
      <c r="K85" s="352"/>
      <c r="L85" s="354"/>
      <c r="M85" s="354"/>
      <c r="N85" s="503"/>
    </row>
    <row r="86" spans="1:14" s="59" customFormat="1" ht="16.5" customHeight="1">
      <c r="A86" s="111" t="s">
        <v>548</v>
      </c>
      <c r="B86" s="119"/>
      <c r="C86" s="73" t="s">
        <v>549</v>
      </c>
      <c r="D86" s="153">
        <f>D87+D98+D100+D109+D135+D144+D173</f>
        <v>3741251</v>
      </c>
      <c r="E86" s="347">
        <f>E87+E98+E100+E109+E135+E144+E173</f>
        <v>3583433.89</v>
      </c>
      <c r="F86" s="555">
        <f t="shared" si="19"/>
        <v>0.9578170216326036</v>
      </c>
      <c r="G86" s="555">
        <f t="shared" si="16"/>
        <v>0.08104899469163329</v>
      </c>
      <c r="H86" s="356">
        <f aca="true" t="shared" si="20" ref="H86:N86">H87+H98+H100+H109+H135+H144+H173</f>
        <v>3344544.99</v>
      </c>
      <c r="I86" s="347">
        <f t="shared" si="20"/>
        <v>1822842.77</v>
      </c>
      <c r="J86" s="347">
        <f t="shared" si="20"/>
        <v>259754.29</v>
      </c>
      <c r="K86" s="347">
        <f t="shared" si="20"/>
        <v>15110.24</v>
      </c>
      <c r="L86" s="347">
        <f t="shared" si="20"/>
        <v>0</v>
      </c>
      <c r="M86" s="347">
        <f t="shared" si="20"/>
        <v>0</v>
      </c>
      <c r="N86" s="353">
        <f t="shared" si="20"/>
        <v>238888.9</v>
      </c>
    </row>
    <row r="87" spans="1:14" s="59" customFormat="1" ht="15" customHeight="1">
      <c r="A87" s="113" t="s">
        <v>550</v>
      </c>
      <c r="B87" s="109"/>
      <c r="C87" s="85" t="s">
        <v>551</v>
      </c>
      <c r="D87" s="253">
        <f>SUM(D88:D97)</f>
        <v>176374</v>
      </c>
      <c r="E87" s="346">
        <f>SUM(E88:E97)</f>
        <v>176374</v>
      </c>
      <c r="F87" s="484">
        <f t="shared" si="19"/>
        <v>1</v>
      </c>
      <c r="G87" s="484">
        <f t="shared" si="16"/>
        <v>0.003989172349358489</v>
      </c>
      <c r="H87" s="349">
        <f t="shared" si="10"/>
        <v>176374</v>
      </c>
      <c r="I87" s="346">
        <f aca="true" t="shared" si="21" ref="I87:N87">SUM(I88:I97)</f>
        <v>143790</v>
      </c>
      <c r="J87" s="346">
        <f t="shared" si="21"/>
        <v>22150</v>
      </c>
      <c r="K87" s="346">
        <f t="shared" si="21"/>
        <v>0</v>
      </c>
      <c r="L87" s="346">
        <f t="shared" si="21"/>
        <v>0</v>
      </c>
      <c r="M87" s="346">
        <f t="shared" si="21"/>
        <v>0</v>
      </c>
      <c r="N87" s="350">
        <f t="shared" si="21"/>
        <v>0</v>
      </c>
    </row>
    <row r="88" spans="1:14" s="59" customFormat="1" ht="14.25" customHeight="1">
      <c r="A88" s="115"/>
      <c r="B88" s="50" t="s">
        <v>486</v>
      </c>
      <c r="C88" s="42" t="s">
        <v>292</v>
      </c>
      <c r="D88" s="97">
        <v>103160</v>
      </c>
      <c r="E88" s="348">
        <v>103160</v>
      </c>
      <c r="F88" s="448">
        <f t="shared" si="19"/>
        <v>1</v>
      </c>
      <c r="G88" s="458">
        <f t="shared" si="16"/>
        <v>0.0023332408379909838</v>
      </c>
      <c r="H88" s="354">
        <f t="shared" si="10"/>
        <v>103160</v>
      </c>
      <c r="I88" s="348">
        <f>E88</f>
        <v>103160</v>
      </c>
      <c r="J88" s="351"/>
      <c r="K88" s="352"/>
      <c r="L88" s="354"/>
      <c r="M88" s="354"/>
      <c r="N88" s="503"/>
    </row>
    <row r="89" spans="1:14" s="59" customFormat="1" ht="14.25" customHeight="1">
      <c r="A89" s="115"/>
      <c r="B89" s="50" t="s">
        <v>489</v>
      </c>
      <c r="C89" s="42" t="s">
        <v>490</v>
      </c>
      <c r="D89" s="97">
        <v>8130</v>
      </c>
      <c r="E89" s="348">
        <v>8130</v>
      </c>
      <c r="F89" s="448">
        <f t="shared" si="19"/>
        <v>1</v>
      </c>
      <c r="G89" s="458">
        <f t="shared" si="16"/>
        <v>0.00018388181478156939</v>
      </c>
      <c r="H89" s="354">
        <f t="shared" si="10"/>
        <v>8130</v>
      </c>
      <c r="I89" s="348">
        <f>E89</f>
        <v>8130</v>
      </c>
      <c r="J89" s="351"/>
      <c r="K89" s="352"/>
      <c r="L89" s="354"/>
      <c r="M89" s="354"/>
      <c r="N89" s="503"/>
    </row>
    <row r="90" spans="1:14" s="59" customFormat="1" ht="14.25" customHeight="1">
      <c r="A90" s="115"/>
      <c r="B90" s="118" t="s">
        <v>547</v>
      </c>
      <c r="C90" s="42" t="s">
        <v>620</v>
      </c>
      <c r="D90" s="97">
        <v>19055</v>
      </c>
      <c r="E90" s="348">
        <v>19055</v>
      </c>
      <c r="F90" s="448">
        <f t="shared" si="19"/>
        <v>1</v>
      </c>
      <c r="G90" s="458">
        <f t="shared" si="16"/>
        <v>0.0004309800714222392</v>
      </c>
      <c r="H90" s="354">
        <f aca="true" t="shared" si="22" ref="H90:H177">E90</f>
        <v>19055</v>
      </c>
      <c r="I90" s="348"/>
      <c r="J90" s="351">
        <f>H90</f>
        <v>19055</v>
      </c>
      <c r="K90" s="352"/>
      <c r="L90" s="354"/>
      <c r="M90" s="354"/>
      <c r="N90" s="503"/>
    </row>
    <row r="91" spans="1:14" s="59" customFormat="1" ht="13.5" customHeight="1">
      <c r="A91" s="115"/>
      <c r="B91" s="118" t="s">
        <v>491</v>
      </c>
      <c r="C91" s="42" t="s">
        <v>492</v>
      </c>
      <c r="D91" s="97">
        <v>3095</v>
      </c>
      <c r="E91" s="348">
        <v>3095</v>
      </c>
      <c r="F91" s="448">
        <f t="shared" si="19"/>
        <v>1</v>
      </c>
      <c r="G91" s="458">
        <f t="shared" si="16"/>
        <v>7.000174867760851E-05</v>
      </c>
      <c r="H91" s="354">
        <f t="shared" si="22"/>
        <v>3095</v>
      </c>
      <c r="I91" s="348"/>
      <c r="J91" s="351">
        <f>H91</f>
        <v>3095</v>
      </c>
      <c r="K91" s="352"/>
      <c r="L91" s="354"/>
      <c r="M91" s="354"/>
      <c r="N91" s="503"/>
    </row>
    <row r="92" spans="1:14" s="59" customFormat="1" ht="15" customHeight="1">
      <c r="A92" s="115"/>
      <c r="B92" s="50" t="s">
        <v>95</v>
      </c>
      <c r="C92" s="42" t="s">
        <v>96</v>
      </c>
      <c r="D92" s="97">
        <v>32500</v>
      </c>
      <c r="E92" s="348">
        <v>32500</v>
      </c>
      <c r="F92" s="448">
        <f t="shared" si="19"/>
        <v>1</v>
      </c>
      <c r="G92" s="458">
        <f t="shared" si="16"/>
        <v>0.000735074905338377</v>
      </c>
      <c r="H92" s="354">
        <f t="shared" si="22"/>
        <v>32500</v>
      </c>
      <c r="I92" s="348">
        <f>H92</f>
        <v>32500</v>
      </c>
      <c r="J92" s="351"/>
      <c r="K92" s="352"/>
      <c r="L92" s="354"/>
      <c r="M92" s="354"/>
      <c r="N92" s="503"/>
    </row>
    <row r="93" spans="1:14" s="59" customFormat="1" ht="12.75" customHeight="1">
      <c r="A93" s="115"/>
      <c r="B93" s="50" t="s">
        <v>493</v>
      </c>
      <c r="C93" s="42" t="s">
        <v>670</v>
      </c>
      <c r="D93" s="97">
        <v>391</v>
      </c>
      <c r="E93" s="348">
        <v>391.32</v>
      </c>
      <c r="F93" s="448">
        <f t="shared" si="19"/>
        <v>1.0008184143222507</v>
      </c>
      <c r="G93" s="458">
        <f t="shared" si="16"/>
        <v>8.850754214061959E-06</v>
      </c>
      <c r="H93" s="354">
        <f t="shared" si="22"/>
        <v>391.32</v>
      </c>
      <c r="I93" s="348"/>
      <c r="J93" s="351"/>
      <c r="K93" s="352"/>
      <c r="L93" s="354"/>
      <c r="M93" s="354"/>
      <c r="N93" s="503"/>
    </row>
    <row r="94" spans="1:14" s="59" customFormat="1" ht="14.25" customHeight="1">
      <c r="A94" s="115"/>
      <c r="B94" s="50" t="s">
        <v>499</v>
      </c>
      <c r="C94" s="42" t="s">
        <v>649</v>
      </c>
      <c r="D94" s="97">
        <v>4439</v>
      </c>
      <c r="E94" s="348">
        <v>4439</v>
      </c>
      <c r="F94" s="448">
        <f t="shared" si="19"/>
        <v>1</v>
      </c>
      <c r="G94" s="458">
        <f t="shared" si="16"/>
        <v>0.00010039992322452478</v>
      </c>
      <c r="H94" s="354">
        <f t="shared" si="22"/>
        <v>4439</v>
      </c>
      <c r="I94" s="348"/>
      <c r="J94" s="351"/>
      <c r="K94" s="352"/>
      <c r="L94" s="354"/>
      <c r="M94" s="354"/>
      <c r="N94" s="503"/>
    </row>
    <row r="95" spans="1:14" s="59" customFormat="1" ht="15" customHeight="1">
      <c r="A95" s="115"/>
      <c r="B95" s="50" t="s">
        <v>505</v>
      </c>
      <c r="C95" s="42" t="s">
        <v>506</v>
      </c>
      <c r="D95" s="97">
        <v>3334</v>
      </c>
      <c r="E95" s="348">
        <v>3334</v>
      </c>
      <c r="F95" s="448">
        <f t="shared" si="19"/>
        <v>1</v>
      </c>
      <c r="G95" s="458">
        <f t="shared" si="16"/>
        <v>7.540737644301996E-05</v>
      </c>
      <c r="H95" s="354">
        <f t="shared" si="22"/>
        <v>3334</v>
      </c>
      <c r="I95" s="348"/>
      <c r="J95" s="351"/>
      <c r="K95" s="352"/>
      <c r="L95" s="354"/>
      <c r="M95" s="354"/>
      <c r="N95" s="503"/>
    </row>
    <row r="96" spans="1:14" s="59" customFormat="1" ht="15" customHeight="1">
      <c r="A96" s="115"/>
      <c r="B96" s="50" t="s">
        <v>823</v>
      </c>
      <c r="C96" s="42" t="s">
        <v>291</v>
      </c>
      <c r="D96" s="97">
        <v>1111</v>
      </c>
      <c r="E96" s="348">
        <v>1110.68</v>
      </c>
      <c r="F96" s="448">
        <f t="shared" si="19"/>
        <v>0.9997119711971197</v>
      </c>
      <c r="G96" s="458">
        <f aca="true" t="shared" si="23" ref="G96:G127">E96/$E$724</f>
        <v>2.512101525726857E-05</v>
      </c>
      <c r="H96" s="354">
        <f t="shared" si="22"/>
        <v>1110.68</v>
      </c>
      <c r="I96" s="348"/>
      <c r="J96" s="351"/>
      <c r="K96" s="352"/>
      <c r="L96" s="354"/>
      <c r="M96" s="354"/>
      <c r="N96" s="503"/>
    </row>
    <row r="97" spans="1:14" s="59" customFormat="1" ht="17.25" customHeight="1">
      <c r="A97" s="115"/>
      <c r="B97" s="50" t="s">
        <v>824</v>
      </c>
      <c r="C97" s="42" t="s">
        <v>208</v>
      </c>
      <c r="D97" s="97">
        <v>1159</v>
      </c>
      <c r="E97" s="348">
        <v>1159</v>
      </c>
      <c r="F97" s="448">
        <f t="shared" si="19"/>
        <v>1</v>
      </c>
      <c r="G97" s="458">
        <f t="shared" si="23"/>
        <v>2.6213902008836273E-05</v>
      </c>
      <c r="H97" s="354">
        <f t="shared" si="22"/>
        <v>1159</v>
      </c>
      <c r="I97" s="348"/>
      <c r="J97" s="351"/>
      <c r="K97" s="352"/>
      <c r="L97" s="354"/>
      <c r="M97" s="354"/>
      <c r="N97" s="503"/>
    </row>
    <row r="98" spans="1:14" s="58" customFormat="1" ht="18" customHeight="1">
      <c r="A98" s="113" t="s">
        <v>1010</v>
      </c>
      <c r="B98" s="109"/>
      <c r="C98" s="85" t="s">
        <v>157</v>
      </c>
      <c r="D98" s="253">
        <f>D99</f>
        <v>2780</v>
      </c>
      <c r="E98" s="346">
        <f>E99</f>
        <v>2780</v>
      </c>
      <c r="F98" s="484">
        <f t="shared" si="19"/>
        <v>1</v>
      </c>
      <c r="G98" s="484">
        <f t="shared" si="23"/>
        <v>6.287717651817501E-05</v>
      </c>
      <c r="H98" s="349">
        <f t="shared" si="22"/>
        <v>2780</v>
      </c>
      <c r="I98" s="346">
        <f aca="true" t="shared" si="24" ref="I98:N98">I99</f>
        <v>0</v>
      </c>
      <c r="J98" s="346">
        <f t="shared" si="24"/>
        <v>0</v>
      </c>
      <c r="K98" s="346">
        <f t="shared" si="24"/>
        <v>2780</v>
      </c>
      <c r="L98" s="346">
        <f t="shared" si="24"/>
        <v>0</v>
      </c>
      <c r="M98" s="346">
        <f t="shared" si="24"/>
        <v>0</v>
      </c>
      <c r="N98" s="350">
        <f t="shared" si="24"/>
        <v>0</v>
      </c>
    </row>
    <row r="99" spans="1:14" s="59" customFormat="1" ht="35.25" customHeight="1">
      <c r="A99" s="115"/>
      <c r="B99" s="50" t="s">
        <v>1011</v>
      </c>
      <c r="C99" s="42" t="s">
        <v>1077</v>
      </c>
      <c r="D99" s="97">
        <v>2780</v>
      </c>
      <c r="E99" s="348">
        <v>2780</v>
      </c>
      <c r="F99" s="448">
        <f t="shared" si="19"/>
        <v>1</v>
      </c>
      <c r="G99" s="458">
        <f t="shared" si="23"/>
        <v>6.287717651817501E-05</v>
      </c>
      <c r="H99" s="354">
        <f t="shared" si="22"/>
        <v>2780</v>
      </c>
      <c r="I99" s="348"/>
      <c r="J99" s="351"/>
      <c r="K99" s="352">
        <f>H99</f>
        <v>2780</v>
      </c>
      <c r="L99" s="354"/>
      <c r="M99" s="354"/>
      <c r="N99" s="503"/>
    </row>
    <row r="100" spans="1:14" s="58" customFormat="1" ht="16.5" customHeight="1">
      <c r="A100" s="113" t="s">
        <v>622</v>
      </c>
      <c r="B100" s="109"/>
      <c r="C100" s="85" t="s">
        <v>623</v>
      </c>
      <c r="D100" s="253">
        <f>SUM(D101:D108)</f>
        <v>140900</v>
      </c>
      <c r="E100" s="346">
        <f>SUM(E101:E108)</f>
        <v>139904</v>
      </c>
      <c r="F100" s="484">
        <f t="shared" si="19"/>
        <v>0.9929311568488289</v>
      </c>
      <c r="G100" s="484">
        <f t="shared" si="23"/>
        <v>0.0031643052171218553</v>
      </c>
      <c r="H100" s="349">
        <f>SUM(H101:H108)</f>
        <v>139904</v>
      </c>
      <c r="I100" s="349">
        <f aca="true" t="shared" si="25" ref="I100:N100">SUM(I101:I108)</f>
        <v>0</v>
      </c>
      <c r="J100" s="349">
        <f t="shared" si="25"/>
        <v>0</v>
      </c>
      <c r="K100" s="349">
        <f t="shared" si="25"/>
        <v>0</v>
      </c>
      <c r="L100" s="349">
        <f t="shared" si="25"/>
        <v>0</v>
      </c>
      <c r="M100" s="349">
        <f t="shared" si="25"/>
        <v>0</v>
      </c>
      <c r="N100" s="349">
        <f t="shared" si="25"/>
        <v>0</v>
      </c>
    </row>
    <row r="101" spans="1:14" s="59" customFormat="1" ht="12.75" customHeight="1">
      <c r="A101" s="115"/>
      <c r="B101" s="50" t="s">
        <v>485</v>
      </c>
      <c r="C101" s="43" t="s">
        <v>523</v>
      </c>
      <c r="D101" s="97">
        <v>85720</v>
      </c>
      <c r="E101" s="348">
        <v>84726.15</v>
      </c>
      <c r="F101" s="448">
        <f t="shared" si="19"/>
        <v>0.9884058562762482</v>
      </c>
      <c r="G101" s="458">
        <f t="shared" si="23"/>
        <v>0.0019163097443364654</v>
      </c>
      <c r="H101" s="354">
        <f t="shared" si="22"/>
        <v>84726.15</v>
      </c>
      <c r="I101" s="348"/>
      <c r="J101" s="351"/>
      <c r="K101" s="352"/>
      <c r="L101" s="354"/>
      <c r="M101" s="354"/>
      <c r="N101" s="503"/>
    </row>
    <row r="102" spans="1:14" s="59" customFormat="1" ht="12.75" customHeight="1">
      <c r="A102" s="115"/>
      <c r="B102" s="50" t="s">
        <v>493</v>
      </c>
      <c r="C102" s="42" t="s">
        <v>670</v>
      </c>
      <c r="D102" s="97">
        <v>25678</v>
      </c>
      <c r="E102" s="348">
        <v>25678.4</v>
      </c>
      <c r="F102" s="448">
        <f t="shared" si="19"/>
        <v>1.0000155775371915</v>
      </c>
      <c r="G102" s="458">
        <f t="shared" si="23"/>
        <v>0.000580786075361261</v>
      </c>
      <c r="H102" s="354">
        <f t="shared" si="22"/>
        <v>25678.4</v>
      </c>
      <c r="I102" s="348"/>
      <c r="J102" s="351"/>
      <c r="K102" s="352"/>
      <c r="L102" s="354"/>
      <c r="M102" s="354"/>
      <c r="N102" s="503"/>
    </row>
    <row r="103" spans="1:14" s="59" customFormat="1" ht="12.75" customHeight="1">
      <c r="A103" s="115"/>
      <c r="B103" s="50" t="s">
        <v>495</v>
      </c>
      <c r="C103" s="42" t="s">
        <v>647</v>
      </c>
      <c r="D103" s="97">
        <v>10830</v>
      </c>
      <c r="E103" s="348">
        <v>10825.67</v>
      </c>
      <c r="F103" s="448">
        <f t="shared" si="19"/>
        <v>0.9996001846722068</v>
      </c>
      <c r="G103" s="458">
        <f t="shared" si="23"/>
        <v>0.0002448516415530618</v>
      </c>
      <c r="H103" s="354">
        <f t="shared" si="22"/>
        <v>10825.67</v>
      </c>
      <c r="I103" s="348"/>
      <c r="J103" s="351"/>
      <c r="K103" s="352"/>
      <c r="L103" s="354"/>
      <c r="M103" s="354"/>
      <c r="N103" s="503"/>
    </row>
    <row r="104" spans="1:14" s="59" customFormat="1" ht="12.75" customHeight="1">
      <c r="A104" s="115"/>
      <c r="B104" s="50" t="s">
        <v>499</v>
      </c>
      <c r="C104" s="42" t="s">
        <v>649</v>
      </c>
      <c r="D104" s="97">
        <v>7900</v>
      </c>
      <c r="E104" s="348">
        <v>7900.6</v>
      </c>
      <c r="F104" s="448">
        <f t="shared" si="19"/>
        <v>1.0000759493670885</v>
      </c>
      <c r="G104" s="458">
        <f t="shared" si="23"/>
        <v>0.00017869331683435018</v>
      </c>
      <c r="H104" s="354">
        <f t="shared" si="22"/>
        <v>7900.6</v>
      </c>
      <c r="I104" s="348"/>
      <c r="J104" s="351"/>
      <c r="K104" s="352"/>
      <c r="L104" s="354"/>
      <c r="M104" s="354"/>
      <c r="N104" s="503"/>
    </row>
    <row r="105" spans="1:14" s="59" customFormat="1" ht="12.75" customHeight="1">
      <c r="A105" s="115"/>
      <c r="B105" s="50" t="s">
        <v>821</v>
      </c>
      <c r="C105" s="42" t="s">
        <v>204</v>
      </c>
      <c r="D105" s="97">
        <v>450</v>
      </c>
      <c r="E105" s="348">
        <v>450.74</v>
      </c>
      <c r="F105" s="448">
        <f t="shared" si="19"/>
        <v>1.0016444444444446</v>
      </c>
      <c r="G105" s="458">
        <f t="shared" si="23"/>
        <v>1.0194697317914463E-05</v>
      </c>
      <c r="H105" s="354">
        <f t="shared" si="22"/>
        <v>450.74</v>
      </c>
      <c r="I105" s="348"/>
      <c r="J105" s="351"/>
      <c r="K105" s="352"/>
      <c r="L105" s="354"/>
      <c r="M105" s="354"/>
      <c r="N105" s="503"/>
    </row>
    <row r="106" spans="1:14" s="59" customFormat="1" ht="12.75" customHeight="1">
      <c r="A106" s="115"/>
      <c r="B106" s="50" t="s">
        <v>822</v>
      </c>
      <c r="C106" s="42" t="s">
        <v>305</v>
      </c>
      <c r="D106" s="97">
        <v>1100</v>
      </c>
      <c r="E106" s="348">
        <v>1100</v>
      </c>
      <c r="F106" s="448">
        <f t="shared" si="19"/>
        <v>1</v>
      </c>
      <c r="G106" s="458">
        <f t="shared" si="23"/>
        <v>2.4879458334529682E-05</v>
      </c>
      <c r="H106" s="354">
        <f t="shared" si="22"/>
        <v>1100</v>
      </c>
      <c r="I106" s="348"/>
      <c r="J106" s="351"/>
      <c r="K106" s="352"/>
      <c r="L106" s="354"/>
      <c r="M106" s="354"/>
      <c r="N106" s="503"/>
    </row>
    <row r="107" spans="1:14" s="59" customFormat="1" ht="12.75" customHeight="1">
      <c r="A107" s="115"/>
      <c r="B107" s="50" t="s">
        <v>823</v>
      </c>
      <c r="C107" s="42" t="s">
        <v>826</v>
      </c>
      <c r="D107" s="97">
        <v>1900</v>
      </c>
      <c r="E107" s="348">
        <v>1900</v>
      </c>
      <c r="F107" s="448">
        <f t="shared" si="19"/>
        <v>1</v>
      </c>
      <c r="G107" s="458">
        <f t="shared" si="23"/>
        <v>4.297360985055127E-05</v>
      </c>
      <c r="H107" s="354">
        <f t="shared" si="22"/>
        <v>1900</v>
      </c>
      <c r="I107" s="348"/>
      <c r="J107" s="351"/>
      <c r="K107" s="352"/>
      <c r="L107" s="354"/>
      <c r="M107" s="354"/>
      <c r="N107" s="503"/>
    </row>
    <row r="108" spans="1:14" s="59" customFormat="1" ht="12.75" customHeight="1">
      <c r="A108" s="115"/>
      <c r="B108" s="50" t="s">
        <v>824</v>
      </c>
      <c r="C108" s="42" t="s">
        <v>484</v>
      </c>
      <c r="D108" s="97">
        <v>7322</v>
      </c>
      <c r="E108" s="348">
        <v>7322.44</v>
      </c>
      <c r="F108" s="448">
        <f t="shared" si="19"/>
        <v>1.0000600928708003</v>
      </c>
      <c r="G108" s="458">
        <f t="shared" si="23"/>
        <v>0.00016561667353372138</v>
      </c>
      <c r="H108" s="354">
        <f t="shared" si="22"/>
        <v>7322.44</v>
      </c>
      <c r="I108" s="348"/>
      <c r="J108" s="351"/>
      <c r="K108" s="352"/>
      <c r="L108" s="354"/>
      <c r="M108" s="354"/>
      <c r="N108" s="503"/>
    </row>
    <row r="109" spans="1:14" s="58" customFormat="1" ht="15.75" customHeight="1">
      <c r="A109" s="113" t="s">
        <v>624</v>
      </c>
      <c r="B109" s="109"/>
      <c r="C109" s="85" t="s">
        <v>625</v>
      </c>
      <c r="D109" s="253">
        <f aca="true" t="shared" si="26" ref="D109:N109">SUM(D110:D134)</f>
        <v>2726051</v>
      </c>
      <c r="E109" s="346">
        <f t="shared" si="26"/>
        <v>2569246.5</v>
      </c>
      <c r="F109" s="484">
        <f t="shared" si="19"/>
        <v>0.9424792492877059</v>
      </c>
      <c r="G109" s="484">
        <f t="shared" si="23"/>
        <v>0.058110419316260195</v>
      </c>
      <c r="H109" s="346">
        <f t="shared" si="26"/>
        <v>2569246.5</v>
      </c>
      <c r="I109" s="346">
        <f t="shared" si="26"/>
        <v>1607227.98</v>
      </c>
      <c r="J109" s="346">
        <f t="shared" si="26"/>
        <v>230655.81</v>
      </c>
      <c r="K109" s="346">
        <f t="shared" si="26"/>
        <v>5000</v>
      </c>
      <c r="L109" s="346">
        <f t="shared" si="26"/>
        <v>0</v>
      </c>
      <c r="M109" s="346">
        <f t="shared" si="26"/>
        <v>0</v>
      </c>
      <c r="N109" s="350">
        <f t="shared" si="26"/>
        <v>0</v>
      </c>
    </row>
    <row r="110" spans="1:14" s="58" customFormat="1" ht="33.75" customHeight="1">
      <c r="A110" s="115"/>
      <c r="B110" s="483" t="s">
        <v>621</v>
      </c>
      <c r="C110" s="42" t="s">
        <v>4</v>
      </c>
      <c r="D110" s="485">
        <v>5000</v>
      </c>
      <c r="E110" s="348">
        <v>5000</v>
      </c>
      <c r="F110" s="448">
        <f t="shared" si="19"/>
        <v>1</v>
      </c>
      <c r="G110" s="458">
        <f t="shared" si="23"/>
        <v>0.00011308844697513492</v>
      </c>
      <c r="H110" s="354">
        <f t="shared" si="22"/>
        <v>5000</v>
      </c>
      <c r="I110" s="483"/>
      <c r="J110" s="483"/>
      <c r="K110" s="352">
        <f>H110</f>
        <v>5000</v>
      </c>
      <c r="L110" s="483"/>
      <c r="M110" s="483"/>
      <c r="N110" s="549"/>
    </row>
    <row r="111" spans="1:14" s="59" customFormat="1" ht="18" customHeight="1">
      <c r="A111" s="115"/>
      <c r="B111" s="50" t="s">
        <v>196</v>
      </c>
      <c r="C111" s="43" t="s">
        <v>522</v>
      </c>
      <c r="D111" s="97">
        <v>2225</v>
      </c>
      <c r="E111" s="348">
        <v>2225.4</v>
      </c>
      <c r="F111" s="448">
        <f t="shared" si="19"/>
        <v>1.000179775280899</v>
      </c>
      <c r="G111" s="458">
        <f t="shared" si="23"/>
        <v>5.0333405979693054E-05</v>
      </c>
      <c r="H111" s="354">
        <f t="shared" si="22"/>
        <v>2225.4</v>
      </c>
      <c r="I111" s="348"/>
      <c r="J111" s="351"/>
      <c r="K111" s="352"/>
      <c r="L111" s="354"/>
      <c r="M111" s="354"/>
      <c r="N111" s="503"/>
    </row>
    <row r="112" spans="1:14" s="59" customFormat="1" ht="18.75" customHeight="1">
      <c r="A112" s="115"/>
      <c r="B112" s="50" t="s">
        <v>486</v>
      </c>
      <c r="C112" s="42" t="s">
        <v>292</v>
      </c>
      <c r="D112" s="97">
        <v>1442705</v>
      </c>
      <c r="E112" s="348">
        <v>1433194.54</v>
      </c>
      <c r="F112" s="448">
        <f t="shared" si="19"/>
        <v>0.9934078969713144</v>
      </c>
      <c r="G112" s="458">
        <f t="shared" si="23"/>
        <v>0.032415548948368574</v>
      </c>
      <c r="H112" s="354">
        <f t="shared" si="22"/>
        <v>1433194.54</v>
      </c>
      <c r="I112" s="348">
        <f>H112</f>
        <v>1433194.54</v>
      </c>
      <c r="J112" s="351"/>
      <c r="K112" s="352"/>
      <c r="L112" s="354"/>
      <c r="M112" s="354"/>
      <c r="N112" s="503"/>
    </row>
    <row r="113" spans="1:14" s="59" customFormat="1" ht="16.5" customHeight="1">
      <c r="A113" s="115"/>
      <c r="B113" s="50" t="s">
        <v>489</v>
      </c>
      <c r="C113" s="42" t="s">
        <v>490</v>
      </c>
      <c r="D113" s="97">
        <v>135370</v>
      </c>
      <c r="E113" s="348">
        <v>135370.49</v>
      </c>
      <c r="F113" s="448">
        <f t="shared" si="19"/>
        <v>1.0000036197089457</v>
      </c>
      <c r="G113" s="458">
        <f t="shared" si="23"/>
        <v>0.003061767696072606</v>
      </c>
      <c r="H113" s="354">
        <f t="shared" si="22"/>
        <v>135370.49</v>
      </c>
      <c r="I113" s="348">
        <f>H113</f>
        <v>135370.49</v>
      </c>
      <c r="J113" s="351"/>
      <c r="K113" s="352"/>
      <c r="L113" s="354"/>
      <c r="M113" s="354"/>
      <c r="N113" s="503"/>
    </row>
    <row r="114" spans="1:14" s="59" customFormat="1" ht="18" customHeight="1">
      <c r="A114" s="115"/>
      <c r="B114" s="118" t="s">
        <v>547</v>
      </c>
      <c r="C114" s="42" t="s">
        <v>527</v>
      </c>
      <c r="D114" s="97">
        <v>209684</v>
      </c>
      <c r="E114" s="348">
        <v>209085.88</v>
      </c>
      <c r="F114" s="448">
        <f t="shared" si="19"/>
        <v>0.9971475172163827</v>
      </c>
      <c r="G114" s="458">
        <f t="shared" si="23"/>
        <v>0.004729039490725884</v>
      </c>
      <c r="H114" s="354">
        <f t="shared" si="22"/>
        <v>209085.88</v>
      </c>
      <c r="I114" s="348"/>
      <c r="J114" s="351">
        <f>H114</f>
        <v>209085.88</v>
      </c>
      <c r="K114" s="352"/>
      <c r="L114" s="354"/>
      <c r="M114" s="354"/>
      <c r="N114" s="503"/>
    </row>
    <row r="115" spans="1:14" s="59" customFormat="1" ht="18" customHeight="1">
      <c r="A115" s="115"/>
      <c r="B115" s="118" t="s">
        <v>491</v>
      </c>
      <c r="C115" s="42" t="s">
        <v>96</v>
      </c>
      <c r="D115" s="97">
        <v>24560</v>
      </c>
      <c r="E115" s="348">
        <v>21569.93</v>
      </c>
      <c r="F115" s="448">
        <f t="shared" si="19"/>
        <v>0.8782544788273616</v>
      </c>
      <c r="G115" s="458">
        <f t="shared" si="23"/>
        <v>0.00048786197701247437</v>
      </c>
      <c r="H115" s="354">
        <f t="shared" si="22"/>
        <v>21569.93</v>
      </c>
      <c r="I115" s="348"/>
      <c r="J115" s="351">
        <f>H115</f>
        <v>21569.93</v>
      </c>
      <c r="K115" s="352"/>
      <c r="L115" s="354"/>
      <c r="M115" s="354"/>
      <c r="N115" s="503"/>
    </row>
    <row r="116" spans="1:14" s="59" customFormat="1" ht="17.25" customHeight="1">
      <c r="A116" s="115"/>
      <c r="B116" s="118" t="s">
        <v>95</v>
      </c>
      <c r="C116" s="42" t="s">
        <v>492</v>
      </c>
      <c r="D116" s="97">
        <v>38663</v>
      </c>
      <c r="E116" s="348">
        <v>38662.95</v>
      </c>
      <c r="F116" s="448">
        <f t="shared" si="19"/>
        <v>0.9999987067739181</v>
      </c>
      <c r="G116" s="458">
        <f t="shared" si="23"/>
        <v>0.0008744665941954584</v>
      </c>
      <c r="H116" s="354">
        <f t="shared" si="22"/>
        <v>38662.95</v>
      </c>
      <c r="I116" s="348">
        <f>H116</f>
        <v>38662.95</v>
      </c>
      <c r="J116" s="351"/>
      <c r="K116" s="352"/>
      <c r="L116" s="354"/>
      <c r="M116" s="354"/>
      <c r="N116" s="503"/>
    </row>
    <row r="117" spans="1:14" s="59" customFormat="1" ht="18" customHeight="1">
      <c r="A117" s="115"/>
      <c r="B117" s="50" t="s">
        <v>493</v>
      </c>
      <c r="C117" s="42" t="s">
        <v>670</v>
      </c>
      <c r="D117" s="97">
        <v>112000</v>
      </c>
      <c r="E117" s="348">
        <v>89685.14</v>
      </c>
      <c r="F117" s="448">
        <f t="shared" si="19"/>
        <v>0.8007601785714286</v>
      </c>
      <c r="G117" s="458">
        <f t="shared" si="23"/>
        <v>0.0020284706398695103</v>
      </c>
      <c r="H117" s="354">
        <f t="shared" si="22"/>
        <v>89685.14</v>
      </c>
      <c r="I117" s="348"/>
      <c r="J117" s="351"/>
      <c r="K117" s="352"/>
      <c r="L117" s="354"/>
      <c r="M117" s="354"/>
      <c r="N117" s="503"/>
    </row>
    <row r="118" spans="1:14" s="59" customFormat="1" ht="15.75" customHeight="1">
      <c r="A118" s="115"/>
      <c r="B118" s="50" t="s">
        <v>495</v>
      </c>
      <c r="C118" s="42" t="s">
        <v>647</v>
      </c>
      <c r="D118" s="97">
        <v>72854</v>
      </c>
      <c r="E118" s="348">
        <v>72822.26</v>
      </c>
      <c r="F118" s="448">
        <f t="shared" si="19"/>
        <v>0.9995643341477475</v>
      </c>
      <c r="G118" s="458">
        <f t="shared" si="23"/>
        <v>0.0016470712577238975</v>
      </c>
      <c r="H118" s="354">
        <f t="shared" si="22"/>
        <v>72822.26</v>
      </c>
      <c r="I118" s="348"/>
      <c r="J118" s="351"/>
      <c r="K118" s="352"/>
      <c r="L118" s="354"/>
      <c r="M118" s="354"/>
      <c r="N118" s="503"/>
    </row>
    <row r="119" spans="1:14" s="59" customFormat="1" ht="15.75" customHeight="1">
      <c r="A119" s="115"/>
      <c r="B119" s="50" t="s">
        <v>497</v>
      </c>
      <c r="C119" s="42" t="s">
        <v>648</v>
      </c>
      <c r="D119" s="97">
        <v>12916</v>
      </c>
      <c r="E119" s="348">
        <v>12916.27</v>
      </c>
      <c r="F119" s="448">
        <f t="shared" si="19"/>
        <v>1.0000209043047383</v>
      </c>
      <c r="G119" s="458">
        <f t="shared" si="23"/>
        <v>0.0002921361830023052</v>
      </c>
      <c r="H119" s="354">
        <f t="shared" si="22"/>
        <v>12916.27</v>
      </c>
      <c r="I119" s="348"/>
      <c r="J119" s="351"/>
      <c r="K119" s="352"/>
      <c r="L119" s="354"/>
      <c r="M119" s="354"/>
      <c r="N119" s="503"/>
    </row>
    <row r="120" spans="1:14" s="59" customFormat="1" ht="15" customHeight="1">
      <c r="A120" s="115"/>
      <c r="B120" s="50" t="s">
        <v>634</v>
      </c>
      <c r="C120" s="42" t="s">
        <v>635</v>
      </c>
      <c r="D120" s="97">
        <v>800</v>
      </c>
      <c r="E120" s="348">
        <v>720</v>
      </c>
      <c r="F120" s="448">
        <f t="shared" si="19"/>
        <v>0.9</v>
      </c>
      <c r="G120" s="458">
        <f t="shared" si="23"/>
        <v>1.6284736364419427E-05</v>
      </c>
      <c r="H120" s="354">
        <f t="shared" si="22"/>
        <v>720</v>
      </c>
      <c r="I120" s="348"/>
      <c r="J120" s="351"/>
      <c r="K120" s="352"/>
      <c r="L120" s="354"/>
      <c r="M120" s="354"/>
      <c r="N120" s="503"/>
    </row>
    <row r="121" spans="1:14" s="59" customFormat="1" ht="16.5" customHeight="1">
      <c r="A121" s="115"/>
      <c r="B121" s="50" t="s">
        <v>499</v>
      </c>
      <c r="C121" s="42" t="s">
        <v>649</v>
      </c>
      <c r="D121" s="97">
        <v>557484</v>
      </c>
      <c r="E121" s="348">
        <v>442582.47</v>
      </c>
      <c r="F121" s="448">
        <f t="shared" si="19"/>
        <v>0.7938926857093656</v>
      </c>
      <c r="G121" s="458">
        <f t="shared" si="23"/>
        <v>0.010010192838143847</v>
      </c>
      <c r="H121" s="354">
        <f t="shared" si="22"/>
        <v>442582.47</v>
      </c>
      <c r="I121" s="348"/>
      <c r="J121" s="351"/>
      <c r="K121" s="352"/>
      <c r="L121" s="354"/>
      <c r="M121" s="354"/>
      <c r="N121" s="503"/>
    </row>
    <row r="122" spans="1:14" s="59" customFormat="1" ht="15" customHeight="1">
      <c r="A122" s="115"/>
      <c r="B122" s="50" t="s">
        <v>97</v>
      </c>
      <c r="C122" s="42" t="s">
        <v>1004</v>
      </c>
      <c r="D122" s="97">
        <v>3200</v>
      </c>
      <c r="E122" s="348">
        <v>2928</v>
      </c>
      <c r="F122" s="448">
        <f t="shared" si="19"/>
        <v>0.915</v>
      </c>
      <c r="G122" s="458">
        <f t="shared" si="23"/>
        <v>6.622459454863901E-05</v>
      </c>
      <c r="H122" s="354">
        <f t="shared" si="22"/>
        <v>2928</v>
      </c>
      <c r="I122" s="348"/>
      <c r="J122" s="351"/>
      <c r="K122" s="352"/>
      <c r="L122" s="354"/>
      <c r="M122" s="354"/>
      <c r="N122" s="503"/>
    </row>
    <row r="123" spans="1:14" s="59" customFormat="1" ht="17.25" customHeight="1">
      <c r="A123" s="115"/>
      <c r="B123" s="50" t="s">
        <v>828</v>
      </c>
      <c r="C123" s="42" t="s">
        <v>203</v>
      </c>
      <c r="D123" s="97">
        <v>10000</v>
      </c>
      <c r="E123" s="348">
        <v>9391.58</v>
      </c>
      <c r="F123" s="448">
        <f t="shared" si="19"/>
        <v>0.9391579999999999</v>
      </c>
      <c r="G123" s="458">
        <f t="shared" si="23"/>
        <v>0.00021241583936854752</v>
      </c>
      <c r="H123" s="354">
        <f t="shared" si="22"/>
        <v>9391.58</v>
      </c>
      <c r="I123" s="348"/>
      <c r="J123" s="351"/>
      <c r="K123" s="352"/>
      <c r="L123" s="354"/>
      <c r="M123" s="354"/>
      <c r="N123" s="503"/>
    </row>
    <row r="124" spans="1:14" s="59" customFormat="1" ht="18" customHeight="1">
      <c r="A124" s="115"/>
      <c r="B124" s="50" t="s">
        <v>821</v>
      </c>
      <c r="C124" s="42" t="s">
        <v>204</v>
      </c>
      <c r="D124" s="97">
        <v>8500</v>
      </c>
      <c r="E124" s="348">
        <v>7578.09</v>
      </c>
      <c r="F124" s="448">
        <f t="shared" si="19"/>
        <v>0.89154</v>
      </c>
      <c r="G124" s="458">
        <f t="shared" si="23"/>
        <v>0.00017139888582756003</v>
      </c>
      <c r="H124" s="354">
        <f t="shared" si="22"/>
        <v>7578.09</v>
      </c>
      <c r="I124" s="348"/>
      <c r="J124" s="351"/>
      <c r="K124" s="352"/>
      <c r="L124" s="354"/>
      <c r="M124" s="354"/>
      <c r="N124" s="503"/>
    </row>
    <row r="125" spans="1:14" s="59" customFormat="1" ht="18.75" customHeight="1">
      <c r="A125" s="115"/>
      <c r="B125" s="50" t="s">
        <v>829</v>
      </c>
      <c r="C125" s="42" t="s">
        <v>307</v>
      </c>
      <c r="D125" s="97">
        <v>81</v>
      </c>
      <c r="E125" s="348">
        <v>80.52</v>
      </c>
      <c r="F125" s="448">
        <f t="shared" si="19"/>
        <v>0.994074074074074</v>
      </c>
      <c r="G125" s="458">
        <f t="shared" si="23"/>
        <v>1.8211763500875726E-06</v>
      </c>
      <c r="H125" s="354">
        <f t="shared" si="22"/>
        <v>80.52</v>
      </c>
      <c r="I125" s="348"/>
      <c r="J125" s="351"/>
      <c r="K125" s="352"/>
      <c r="L125" s="354"/>
      <c r="M125" s="354"/>
      <c r="N125" s="503"/>
    </row>
    <row r="126" spans="1:14" s="59" customFormat="1" ht="13.5" customHeight="1">
      <c r="A126" s="115"/>
      <c r="B126" s="50" t="s">
        <v>501</v>
      </c>
      <c r="C126" s="42" t="s">
        <v>502</v>
      </c>
      <c r="D126" s="97">
        <v>8300</v>
      </c>
      <c r="E126" s="348">
        <v>7640.23</v>
      </c>
      <c r="F126" s="448">
        <f t="shared" si="19"/>
        <v>0.9205096385542169</v>
      </c>
      <c r="G126" s="458">
        <f t="shared" si="23"/>
        <v>0.000172804349046567</v>
      </c>
      <c r="H126" s="354">
        <f t="shared" si="22"/>
        <v>7640.23</v>
      </c>
      <c r="I126" s="348"/>
      <c r="J126" s="351"/>
      <c r="K126" s="352"/>
      <c r="L126" s="354"/>
      <c r="M126" s="354"/>
      <c r="N126" s="503"/>
    </row>
    <row r="127" spans="1:14" s="59" customFormat="1" ht="15" customHeight="1">
      <c r="A127" s="115"/>
      <c r="B127" s="50" t="s">
        <v>172</v>
      </c>
      <c r="C127" s="42" t="s">
        <v>173</v>
      </c>
      <c r="D127" s="97">
        <v>1495</v>
      </c>
      <c r="E127" s="348">
        <v>1495.38</v>
      </c>
      <c r="F127" s="448">
        <f t="shared" si="19"/>
        <v>1.0002541806020067</v>
      </c>
      <c r="G127" s="458">
        <f t="shared" si="23"/>
        <v>3.3822040367535455E-05</v>
      </c>
      <c r="H127" s="354">
        <f t="shared" si="22"/>
        <v>1495.38</v>
      </c>
      <c r="I127" s="348"/>
      <c r="J127" s="351"/>
      <c r="K127" s="352"/>
      <c r="L127" s="354"/>
      <c r="M127" s="354"/>
      <c r="N127" s="503"/>
    </row>
    <row r="128" spans="1:14" s="59" customFormat="1" ht="16.5" customHeight="1">
      <c r="A128" s="115"/>
      <c r="B128" s="50" t="s">
        <v>503</v>
      </c>
      <c r="C128" s="42" t="s">
        <v>504</v>
      </c>
      <c r="D128" s="97">
        <v>666</v>
      </c>
      <c r="E128" s="348">
        <v>666</v>
      </c>
      <c r="F128" s="448">
        <f t="shared" si="19"/>
        <v>1</v>
      </c>
      <c r="G128" s="458">
        <f aca="true" t="shared" si="27" ref="G128:G159">E128/$E$724</f>
        <v>1.5063381137087971E-05</v>
      </c>
      <c r="H128" s="354">
        <f t="shared" si="22"/>
        <v>666</v>
      </c>
      <c r="I128" s="348"/>
      <c r="J128" s="351"/>
      <c r="K128" s="352"/>
      <c r="L128" s="354"/>
      <c r="M128" s="354"/>
      <c r="N128" s="503"/>
    </row>
    <row r="129" spans="1:14" s="59" customFormat="1" ht="15.75" customHeight="1">
      <c r="A129" s="115"/>
      <c r="B129" s="50" t="s">
        <v>505</v>
      </c>
      <c r="C129" s="42" t="s">
        <v>506</v>
      </c>
      <c r="D129" s="97">
        <v>48896</v>
      </c>
      <c r="E129" s="348">
        <v>48896</v>
      </c>
      <c r="F129" s="448">
        <f t="shared" si="19"/>
        <v>1</v>
      </c>
      <c r="G129" s="458">
        <f t="shared" si="27"/>
        <v>0.0011059145406592393</v>
      </c>
      <c r="H129" s="354">
        <f t="shared" si="22"/>
        <v>48896</v>
      </c>
      <c r="I129" s="348"/>
      <c r="J129" s="351"/>
      <c r="K129" s="352"/>
      <c r="L129" s="354"/>
      <c r="M129" s="354"/>
      <c r="N129" s="503"/>
    </row>
    <row r="130" spans="1:14" s="59" customFormat="1" ht="18" customHeight="1">
      <c r="A130" s="116"/>
      <c r="B130" s="118" t="s">
        <v>531</v>
      </c>
      <c r="C130" s="42" t="s">
        <v>532</v>
      </c>
      <c r="D130" s="97">
        <v>52</v>
      </c>
      <c r="E130" s="348">
        <v>52</v>
      </c>
      <c r="F130" s="448">
        <f t="shared" si="19"/>
        <v>1</v>
      </c>
      <c r="G130" s="458">
        <f t="shared" si="27"/>
        <v>1.1761198485414032E-06</v>
      </c>
      <c r="H130" s="354">
        <f t="shared" si="22"/>
        <v>52</v>
      </c>
      <c r="I130" s="348"/>
      <c r="J130" s="351"/>
      <c r="K130" s="352"/>
      <c r="L130" s="354"/>
      <c r="M130" s="354"/>
      <c r="N130" s="503"/>
    </row>
    <row r="131" spans="1:14" s="59" customFormat="1" ht="18.75" customHeight="1">
      <c r="A131" s="116"/>
      <c r="B131" s="118" t="s">
        <v>112</v>
      </c>
      <c r="C131" s="42" t="s">
        <v>308</v>
      </c>
      <c r="D131" s="97">
        <v>200</v>
      </c>
      <c r="E131" s="348">
        <v>103.79</v>
      </c>
      <c r="F131" s="448">
        <f t="shared" si="19"/>
        <v>0.51895</v>
      </c>
      <c r="G131" s="458">
        <f t="shared" si="27"/>
        <v>2.347489982309851E-06</v>
      </c>
      <c r="H131" s="354">
        <f t="shared" si="22"/>
        <v>103.79</v>
      </c>
      <c r="I131" s="348"/>
      <c r="J131" s="351"/>
      <c r="K131" s="352"/>
      <c r="L131" s="354"/>
      <c r="M131" s="354"/>
      <c r="N131" s="503"/>
    </row>
    <row r="132" spans="1:14" s="59" customFormat="1" ht="18" customHeight="1">
      <c r="A132" s="116"/>
      <c r="B132" s="118" t="s">
        <v>822</v>
      </c>
      <c r="C132" s="42" t="s">
        <v>305</v>
      </c>
      <c r="D132" s="97">
        <v>8300</v>
      </c>
      <c r="E132" s="348">
        <v>7820</v>
      </c>
      <c r="F132" s="448">
        <f t="shared" si="19"/>
        <v>0.9421686746987952</v>
      </c>
      <c r="G132" s="458">
        <f t="shared" si="27"/>
        <v>0.00017687033106911102</v>
      </c>
      <c r="H132" s="354">
        <f t="shared" si="22"/>
        <v>7820</v>
      </c>
      <c r="I132" s="348"/>
      <c r="J132" s="351"/>
      <c r="K132" s="352"/>
      <c r="L132" s="354"/>
      <c r="M132" s="354"/>
      <c r="N132" s="503"/>
    </row>
    <row r="133" spans="1:14" s="59" customFormat="1" ht="16.5" customHeight="1">
      <c r="A133" s="116"/>
      <c r="B133" s="118" t="s">
        <v>823</v>
      </c>
      <c r="C133" s="42" t="s">
        <v>826</v>
      </c>
      <c r="D133" s="97">
        <v>4100</v>
      </c>
      <c r="E133" s="348">
        <v>4090.25</v>
      </c>
      <c r="F133" s="448">
        <f t="shared" si="19"/>
        <v>0.9976219512195122</v>
      </c>
      <c r="G133" s="458">
        <f t="shared" si="27"/>
        <v>9.251200404800912E-05</v>
      </c>
      <c r="H133" s="354">
        <f t="shared" si="22"/>
        <v>4090.25</v>
      </c>
      <c r="I133" s="348"/>
      <c r="J133" s="351"/>
      <c r="K133" s="352"/>
      <c r="L133" s="354"/>
      <c r="M133" s="354"/>
      <c r="N133" s="503"/>
    </row>
    <row r="134" spans="1:14" s="59" customFormat="1" ht="17.25" customHeight="1">
      <c r="A134" s="116"/>
      <c r="B134" s="118" t="s">
        <v>824</v>
      </c>
      <c r="C134" s="42" t="s">
        <v>827</v>
      </c>
      <c r="D134" s="97">
        <v>18000</v>
      </c>
      <c r="E134" s="348">
        <v>14669.33</v>
      </c>
      <c r="F134" s="448">
        <f t="shared" si="19"/>
        <v>0.8149627777777778</v>
      </c>
      <c r="G134" s="458">
        <f t="shared" si="27"/>
        <v>0.00033178634957315117</v>
      </c>
      <c r="H134" s="354">
        <f t="shared" si="22"/>
        <v>14669.33</v>
      </c>
      <c r="I134" s="348"/>
      <c r="J134" s="351"/>
      <c r="K134" s="352"/>
      <c r="L134" s="354"/>
      <c r="M134" s="354"/>
      <c r="N134" s="503"/>
    </row>
    <row r="135" spans="1:14" s="59" customFormat="1" ht="20.25" customHeight="1">
      <c r="A135" s="113" t="s">
        <v>626</v>
      </c>
      <c r="B135" s="109"/>
      <c r="C135" s="85" t="s">
        <v>627</v>
      </c>
      <c r="D135" s="253">
        <f>SUM(D136:D143)</f>
        <v>15000</v>
      </c>
      <c r="E135" s="346">
        <f>SUM(E136:E143)</f>
        <v>15000.000000000002</v>
      </c>
      <c r="F135" s="484">
        <f t="shared" si="19"/>
        <v>1.0000000000000002</v>
      </c>
      <c r="G135" s="484">
        <f t="shared" si="27"/>
        <v>0.0003392653409254048</v>
      </c>
      <c r="H135" s="346">
        <f aca="true" t="shared" si="28" ref="H135:N135">SUM(H136:H143)</f>
        <v>15000.000000000002</v>
      </c>
      <c r="I135" s="346">
        <f t="shared" si="28"/>
        <v>6450</v>
      </c>
      <c r="J135" s="346">
        <f t="shared" si="28"/>
        <v>1014.38</v>
      </c>
      <c r="K135" s="346">
        <f t="shared" si="28"/>
        <v>0</v>
      </c>
      <c r="L135" s="346">
        <f t="shared" si="28"/>
        <v>0</v>
      </c>
      <c r="M135" s="346">
        <f t="shared" si="28"/>
        <v>0</v>
      </c>
      <c r="N135" s="350">
        <f t="shared" si="28"/>
        <v>0</v>
      </c>
    </row>
    <row r="136" spans="1:14" s="59" customFormat="1" ht="18.75" customHeight="1">
      <c r="A136" s="116"/>
      <c r="B136" s="50" t="s">
        <v>485</v>
      </c>
      <c r="C136" s="43" t="s">
        <v>523</v>
      </c>
      <c r="D136" s="97">
        <v>6630</v>
      </c>
      <c r="E136" s="348">
        <v>6630</v>
      </c>
      <c r="F136" s="448">
        <f t="shared" si="19"/>
        <v>1</v>
      </c>
      <c r="G136" s="458">
        <f t="shared" si="27"/>
        <v>0.00014995528068902891</v>
      </c>
      <c r="H136" s="354">
        <f t="shared" si="22"/>
        <v>6630</v>
      </c>
      <c r="I136" s="348"/>
      <c r="J136" s="351"/>
      <c r="K136" s="352"/>
      <c r="L136" s="354"/>
      <c r="M136" s="354"/>
      <c r="N136" s="503"/>
    </row>
    <row r="137" spans="1:14" s="59" customFormat="1" ht="15.75" customHeight="1">
      <c r="A137" s="115"/>
      <c r="B137" s="50" t="s">
        <v>516</v>
      </c>
      <c r="C137" s="42" t="s">
        <v>628</v>
      </c>
      <c r="D137" s="97">
        <v>975</v>
      </c>
      <c r="E137" s="348">
        <v>973.95</v>
      </c>
      <c r="F137" s="448">
        <f t="shared" si="19"/>
        <v>0.998923076923077</v>
      </c>
      <c r="G137" s="458">
        <f t="shared" si="27"/>
        <v>2.202849858628653E-05</v>
      </c>
      <c r="H137" s="354">
        <f t="shared" si="22"/>
        <v>973.95</v>
      </c>
      <c r="I137" s="348"/>
      <c r="J137" s="351">
        <f>H137</f>
        <v>973.95</v>
      </c>
      <c r="K137" s="352"/>
      <c r="L137" s="354"/>
      <c r="M137" s="354"/>
      <c r="N137" s="503"/>
    </row>
    <row r="138" spans="1:14" s="59" customFormat="1" ht="15.75" customHeight="1">
      <c r="A138" s="115"/>
      <c r="B138" s="50" t="s">
        <v>491</v>
      </c>
      <c r="C138" s="42" t="s">
        <v>492</v>
      </c>
      <c r="D138" s="97">
        <v>40</v>
      </c>
      <c r="E138" s="348">
        <v>40.43</v>
      </c>
      <c r="F138" s="448">
        <f t="shared" si="19"/>
        <v>1.01075</v>
      </c>
      <c r="G138" s="458">
        <f t="shared" si="27"/>
        <v>9.144331822409409E-07</v>
      </c>
      <c r="H138" s="354">
        <f t="shared" si="22"/>
        <v>40.43</v>
      </c>
      <c r="I138" s="348"/>
      <c r="J138" s="351">
        <f>H138</f>
        <v>40.43</v>
      </c>
      <c r="K138" s="352"/>
      <c r="L138" s="354"/>
      <c r="M138" s="354"/>
      <c r="N138" s="503"/>
    </row>
    <row r="139" spans="1:14" s="59" customFormat="1" ht="15.75" customHeight="1">
      <c r="A139" s="115"/>
      <c r="B139" s="50" t="s">
        <v>95</v>
      </c>
      <c r="C139" s="42" t="s">
        <v>96</v>
      </c>
      <c r="D139" s="97">
        <v>6450</v>
      </c>
      <c r="E139" s="348">
        <v>6450</v>
      </c>
      <c r="F139" s="448">
        <f t="shared" si="19"/>
        <v>1</v>
      </c>
      <c r="G139" s="458">
        <f t="shared" si="27"/>
        <v>0.00014588409659792404</v>
      </c>
      <c r="H139" s="354">
        <f t="shared" si="22"/>
        <v>6450</v>
      </c>
      <c r="I139" s="348">
        <f>H139</f>
        <v>6450</v>
      </c>
      <c r="J139" s="351"/>
      <c r="K139" s="352"/>
      <c r="L139" s="354"/>
      <c r="M139" s="354"/>
      <c r="N139" s="503"/>
    </row>
    <row r="140" spans="1:14" s="59" customFormat="1" ht="16.5" customHeight="1">
      <c r="A140" s="115"/>
      <c r="B140" s="50" t="s">
        <v>493</v>
      </c>
      <c r="C140" s="42" t="s">
        <v>670</v>
      </c>
      <c r="D140" s="97">
        <v>176</v>
      </c>
      <c r="E140" s="348">
        <v>176</v>
      </c>
      <c r="F140" s="448">
        <f t="shared" si="19"/>
        <v>1</v>
      </c>
      <c r="G140" s="458">
        <f t="shared" si="27"/>
        <v>3.9807133335247494E-06</v>
      </c>
      <c r="H140" s="354">
        <f t="shared" si="22"/>
        <v>176</v>
      </c>
      <c r="I140" s="348"/>
      <c r="J140" s="351"/>
      <c r="K140" s="352"/>
      <c r="L140" s="354"/>
      <c r="M140" s="354"/>
      <c r="N140" s="503"/>
    </row>
    <row r="141" spans="1:14" s="59" customFormat="1" ht="15.75" customHeight="1">
      <c r="A141" s="115"/>
      <c r="B141" s="50" t="s">
        <v>499</v>
      </c>
      <c r="C141" s="42" t="s">
        <v>649</v>
      </c>
      <c r="D141" s="97">
        <v>245</v>
      </c>
      <c r="E141" s="348">
        <v>245.45</v>
      </c>
      <c r="F141" s="448">
        <f t="shared" si="19"/>
        <v>1.0018367346938775</v>
      </c>
      <c r="G141" s="458">
        <f t="shared" si="27"/>
        <v>5.551511862009373E-06</v>
      </c>
      <c r="H141" s="354">
        <f t="shared" si="22"/>
        <v>245.45</v>
      </c>
      <c r="I141" s="348"/>
      <c r="J141" s="351"/>
      <c r="K141" s="352"/>
      <c r="L141" s="354"/>
      <c r="M141" s="354"/>
      <c r="N141" s="503"/>
    </row>
    <row r="142" spans="1:14" s="59" customFormat="1" ht="20.25" customHeight="1">
      <c r="A142" s="115"/>
      <c r="B142" s="50" t="s">
        <v>823</v>
      </c>
      <c r="C142" s="42" t="s">
        <v>826</v>
      </c>
      <c r="D142" s="97">
        <v>94</v>
      </c>
      <c r="E142" s="348">
        <v>93.77</v>
      </c>
      <c r="F142" s="448">
        <f aca="true" t="shared" si="29" ref="F142:F252">E142/D142</f>
        <v>0.9975531914893616</v>
      </c>
      <c r="G142" s="458">
        <f t="shared" si="27"/>
        <v>2.1208607345716803E-06</v>
      </c>
      <c r="H142" s="354">
        <f t="shared" si="22"/>
        <v>93.77</v>
      </c>
      <c r="I142" s="348"/>
      <c r="J142" s="351"/>
      <c r="K142" s="352"/>
      <c r="L142" s="354"/>
      <c r="M142" s="354"/>
      <c r="N142" s="503"/>
    </row>
    <row r="143" spans="1:14" s="59" customFormat="1" ht="20.25" customHeight="1">
      <c r="A143" s="115"/>
      <c r="B143" s="50" t="s">
        <v>824</v>
      </c>
      <c r="C143" s="42" t="s">
        <v>827</v>
      </c>
      <c r="D143" s="97">
        <v>390</v>
      </c>
      <c r="E143" s="348">
        <v>390.4</v>
      </c>
      <c r="F143" s="448">
        <f t="shared" si="29"/>
        <v>1.001025641025641</v>
      </c>
      <c r="G143" s="458">
        <f t="shared" si="27"/>
        <v>8.829945939818534E-06</v>
      </c>
      <c r="H143" s="354">
        <f t="shared" si="22"/>
        <v>390.4</v>
      </c>
      <c r="I143" s="348"/>
      <c r="J143" s="351"/>
      <c r="K143" s="352"/>
      <c r="L143" s="354"/>
      <c r="M143" s="354"/>
      <c r="N143" s="503"/>
    </row>
    <row r="144" spans="1:14" s="58" customFormat="1" ht="22.5" customHeight="1">
      <c r="A144" s="113" t="s">
        <v>893</v>
      </c>
      <c r="B144" s="109"/>
      <c r="C144" s="85" t="s">
        <v>894</v>
      </c>
      <c r="D144" s="253">
        <f>SUM(D145:D172)</f>
        <v>656576</v>
      </c>
      <c r="E144" s="346">
        <f>SUM(E145:E172)</f>
        <v>656559.39</v>
      </c>
      <c r="F144" s="484">
        <f t="shared" si="29"/>
        <v>0.999974702090847</v>
      </c>
      <c r="G144" s="484">
        <f t="shared" si="27"/>
        <v>0.014849856352408385</v>
      </c>
      <c r="H144" s="346">
        <f>SUM(H145:H172)</f>
        <v>417670.49000000005</v>
      </c>
      <c r="I144" s="346">
        <f aca="true" t="shared" si="30" ref="I144:N144">SUM(I145:I172)</f>
        <v>65374.79</v>
      </c>
      <c r="J144" s="346">
        <f t="shared" si="30"/>
        <v>5934.1</v>
      </c>
      <c r="K144" s="346">
        <f t="shared" si="30"/>
        <v>5959.82</v>
      </c>
      <c r="L144" s="346">
        <f t="shared" si="30"/>
        <v>0</v>
      </c>
      <c r="M144" s="346">
        <f t="shared" si="30"/>
        <v>0</v>
      </c>
      <c r="N144" s="350">
        <f t="shared" si="30"/>
        <v>238888.9</v>
      </c>
    </row>
    <row r="145" spans="1:14" s="58" customFormat="1" ht="33.75" customHeight="1">
      <c r="A145" s="656"/>
      <c r="B145" s="163" t="s">
        <v>1079</v>
      </c>
      <c r="C145" s="164" t="s">
        <v>1080</v>
      </c>
      <c r="D145" s="256">
        <v>976</v>
      </c>
      <c r="E145" s="358">
        <v>976</v>
      </c>
      <c r="F145" s="448">
        <f t="shared" si="29"/>
        <v>1</v>
      </c>
      <c r="G145" s="458">
        <f t="shared" si="27"/>
        <v>2.2074864849546337E-05</v>
      </c>
      <c r="H145" s="351">
        <f>E145</f>
        <v>976</v>
      </c>
      <c r="I145" s="358"/>
      <c r="J145" s="358"/>
      <c r="K145" s="351">
        <f>E145</f>
        <v>976</v>
      </c>
      <c r="L145" s="358"/>
      <c r="M145" s="358"/>
      <c r="N145" s="562"/>
    </row>
    <row r="146" spans="1:14" s="58" customFormat="1" ht="34.5" customHeight="1">
      <c r="A146" s="115"/>
      <c r="B146" s="483" t="s">
        <v>838</v>
      </c>
      <c r="C146" s="51" t="s">
        <v>1112</v>
      </c>
      <c r="D146" s="485">
        <v>5000</v>
      </c>
      <c r="E146" s="351">
        <v>4983.82</v>
      </c>
      <c r="F146" s="448">
        <f t="shared" si="29"/>
        <v>0.996764</v>
      </c>
      <c r="G146" s="458">
        <f t="shared" si="27"/>
        <v>0.00011272249276072337</v>
      </c>
      <c r="H146" s="351">
        <f>E146</f>
        <v>4983.82</v>
      </c>
      <c r="I146" s="351"/>
      <c r="J146" s="351"/>
      <c r="K146" s="351">
        <f>E146</f>
        <v>4983.82</v>
      </c>
      <c r="L146" s="351"/>
      <c r="M146" s="351"/>
      <c r="N146" s="504"/>
    </row>
    <row r="147" spans="1:14" s="58" customFormat="1" ht="15" customHeight="1">
      <c r="A147" s="115"/>
      <c r="B147" s="483" t="s">
        <v>1029</v>
      </c>
      <c r="C147" s="42" t="s">
        <v>628</v>
      </c>
      <c r="D147" s="485">
        <v>4330</v>
      </c>
      <c r="E147" s="351">
        <v>4330.4</v>
      </c>
      <c r="F147" s="448">
        <f t="shared" si="29"/>
        <v>1.0000923787528868</v>
      </c>
      <c r="G147" s="458">
        <f t="shared" si="27"/>
        <v>9.794364215622484E-05</v>
      </c>
      <c r="H147" s="351">
        <f aca="true" t="shared" si="31" ref="H147:H169">E147</f>
        <v>4330.4</v>
      </c>
      <c r="I147" s="351"/>
      <c r="J147" s="351">
        <f>E147</f>
        <v>4330.4</v>
      </c>
      <c r="K147" s="351"/>
      <c r="L147" s="351"/>
      <c r="M147" s="351"/>
      <c r="N147" s="504"/>
    </row>
    <row r="148" spans="1:14" s="58" customFormat="1" ht="15" customHeight="1">
      <c r="A148" s="115"/>
      <c r="B148" s="483" t="s">
        <v>1030</v>
      </c>
      <c r="C148" s="42" t="s">
        <v>628</v>
      </c>
      <c r="D148" s="485">
        <v>764</v>
      </c>
      <c r="E148" s="351">
        <v>764.19</v>
      </c>
      <c r="F148" s="448">
        <f t="shared" si="29"/>
        <v>1.0002486910994766</v>
      </c>
      <c r="G148" s="458">
        <f t="shared" si="27"/>
        <v>1.728421205878567E-05</v>
      </c>
      <c r="H148" s="351">
        <f t="shared" si="31"/>
        <v>764.19</v>
      </c>
      <c r="I148" s="351"/>
      <c r="J148" s="351">
        <f>E148</f>
        <v>764.19</v>
      </c>
      <c r="K148" s="351"/>
      <c r="L148" s="351"/>
      <c r="M148" s="351"/>
      <c r="N148" s="504"/>
    </row>
    <row r="149" spans="1:14" s="59" customFormat="1" ht="14.25" customHeight="1">
      <c r="A149" s="115"/>
      <c r="B149" s="50" t="s">
        <v>1031</v>
      </c>
      <c r="C149" s="42" t="s">
        <v>492</v>
      </c>
      <c r="D149" s="485">
        <v>714</v>
      </c>
      <c r="E149" s="351">
        <v>713.58</v>
      </c>
      <c r="F149" s="448">
        <f t="shared" si="29"/>
        <v>0.9994117647058824</v>
      </c>
      <c r="G149" s="458">
        <f t="shared" si="27"/>
        <v>1.6139530798503356E-05</v>
      </c>
      <c r="H149" s="351">
        <f t="shared" si="31"/>
        <v>713.58</v>
      </c>
      <c r="I149" s="351"/>
      <c r="J149" s="351">
        <f>E149</f>
        <v>713.58</v>
      </c>
      <c r="K149" s="352"/>
      <c r="L149" s="352"/>
      <c r="M149" s="352"/>
      <c r="N149" s="505"/>
    </row>
    <row r="150" spans="1:14" s="59" customFormat="1" ht="13.5" customHeight="1">
      <c r="A150" s="115"/>
      <c r="B150" s="50" t="s">
        <v>1032</v>
      </c>
      <c r="C150" s="42" t="s">
        <v>492</v>
      </c>
      <c r="D150" s="485">
        <v>126</v>
      </c>
      <c r="E150" s="351">
        <v>125.93</v>
      </c>
      <c r="F150" s="448">
        <f t="shared" si="29"/>
        <v>0.9994444444444445</v>
      </c>
      <c r="G150" s="458">
        <f t="shared" si="27"/>
        <v>2.848245625515748E-06</v>
      </c>
      <c r="H150" s="351">
        <f t="shared" si="31"/>
        <v>125.93</v>
      </c>
      <c r="I150" s="351"/>
      <c r="J150" s="351">
        <f>E150</f>
        <v>125.93</v>
      </c>
      <c r="K150" s="352"/>
      <c r="L150" s="352"/>
      <c r="M150" s="352"/>
      <c r="N150" s="505"/>
    </row>
    <row r="151" spans="1:14" s="59" customFormat="1" ht="14.25" customHeight="1">
      <c r="A151" s="115"/>
      <c r="B151" s="50" t="s">
        <v>95</v>
      </c>
      <c r="C151" s="42" t="s">
        <v>96</v>
      </c>
      <c r="D151" s="485">
        <v>4100</v>
      </c>
      <c r="E151" s="351">
        <v>4100</v>
      </c>
      <c r="F151" s="448">
        <f t="shared" si="29"/>
        <v>1</v>
      </c>
      <c r="G151" s="458">
        <f t="shared" si="27"/>
        <v>9.273252651961063E-05</v>
      </c>
      <c r="H151" s="351">
        <f t="shared" si="31"/>
        <v>4100</v>
      </c>
      <c r="I151" s="351">
        <f>E151</f>
        <v>4100</v>
      </c>
      <c r="J151" s="351"/>
      <c r="K151" s="352"/>
      <c r="L151" s="352"/>
      <c r="M151" s="352"/>
      <c r="N151" s="505"/>
    </row>
    <row r="152" spans="1:14" s="59" customFormat="1" ht="16.5" customHeight="1">
      <c r="A152" s="115"/>
      <c r="B152" s="50" t="s">
        <v>1033</v>
      </c>
      <c r="C152" s="42" t="s">
        <v>96</v>
      </c>
      <c r="D152" s="485">
        <v>52084</v>
      </c>
      <c r="E152" s="351">
        <v>52083.58</v>
      </c>
      <c r="F152" s="448">
        <f t="shared" si="29"/>
        <v>0.9999919361032179</v>
      </c>
      <c r="G152" s="458">
        <f t="shared" si="27"/>
        <v>0.0011780102350210395</v>
      </c>
      <c r="H152" s="351">
        <f t="shared" si="31"/>
        <v>52083.58</v>
      </c>
      <c r="I152" s="351">
        <f>E152</f>
        <v>52083.58</v>
      </c>
      <c r="J152" s="351"/>
      <c r="K152" s="352"/>
      <c r="L152" s="352"/>
      <c r="M152" s="352"/>
      <c r="N152" s="505"/>
    </row>
    <row r="153" spans="1:14" s="59" customFormat="1" ht="15.75" customHeight="1">
      <c r="A153" s="115"/>
      <c r="B153" s="50" t="s">
        <v>1034</v>
      </c>
      <c r="C153" s="42" t="s">
        <v>96</v>
      </c>
      <c r="D153" s="485">
        <v>9191</v>
      </c>
      <c r="E153" s="351">
        <v>9191.21</v>
      </c>
      <c r="F153" s="448">
        <f t="shared" si="29"/>
        <v>1.00002284843869</v>
      </c>
      <c r="G153" s="458">
        <f t="shared" si="27"/>
        <v>0.00020788393294446595</v>
      </c>
      <c r="H153" s="351">
        <f t="shared" si="31"/>
        <v>9191.21</v>
      </c>
      <c r="I153" s="351">
        <f>E153</f>
        <v>9191.21</v>
      </c>
      <c r="J153" s="351"/>
      <c r="K153" s="352"/>
      <c r="L153" s="352"/>
      <c r="M153" s="352"/>
      <c r="N153" s="505"/>
    </row>
    <row r="154" spans="1:14" s="59" customFormat="1" ht="15" customHeight="1">
      <c r="A154" s="115"/>
      <c r="B154" s="50" t="s">
        <v>493</v>
      </c>
      <c r="C154" s="42" t="s">
        <v>670</v>
      </c>
      <c r="D154" s="485">
        <v>14000</v>
      </c>
      <c r="E154" s="351">
        <v>14000.5</v>
      </c>
      <c r="F154" s="448">
        <f t="shared" si="29"/>
        <v>1.0000357142857144</v>
      </c>
      <c r="G154" s="458">
        <f t="shared" si="27"/>
        <v>0.0003166589603750753</v>
      </c>
      <c r="H154" s="351">
        <f t="shared" si="31"/>
        <v>14000.5</v>
      </c>
      <c r="I154" s="351"/>
      <c r="J154" s="351"/>
      <c r="K154" s="352"/>
      <c r="L154" s="352"/>
      <c r="M154" s="352"/>
      <c r="N154" s="505"/>
    </row>
    <row r="155" spans="1:14" s="59" customFormat="1" ht="13.5" customHeight="1">
      <c r="A155" s="115"/>
      <c r="B155" s="50" t="s">
        <v>1035</v>
      </c>
      <c r="C155" s="42" t="s">
        <v>670</v>
      </c>
      <c r="D155" s="485">
        <v>4425</v>
      </c>
      <c r="E155" s="351">
        <v>4424.99</v>
      </c>
      <c r="F155" s="448">
        <f t="shared" si="29"/>
        <v>0.9999977401129942</v>
      </c>
      <c r="G155" s="458">
        <f t="shared" si="27"/>
        <v>0.00010008304939610045</v>
      </c>
      <c r="H155" s="351">
        <f t="shared" si="31"/>
        <v>4424.99</v>
      </c>
      <c r="I155" s="351"/>
      <c r="J155" s="351"/>
      <c r="K155" s="352"/>
      <c r="L155" s="352"/>
      <c r="M155" s="352"/>
      <c r="N155" s="505"/>
    </row>
    <row r="156" spans="1:14" s="59" customFormat="1" ht="13.5" customHeight="1">
      <c r="A156" s="115"/>
      <c r="B156" s="50" t="s">
        <v>1036</v>
      </c>
      <c r="C156" s="42" t="s">
        <v>670</v>
      </c>
      <c r="D156" s="485">
        <v>781</v>
      </c>
      <c r="E156" s="351">
        <v>780.89</v>
      </c>
      <c r="F156" s="448">
        <f t="shared" si="29"/>
        <v>0.9998591549295774</v>
      </c>
      <c r="G156" s="458">
        <f t="shared" si="27"/>
        <v>1.766192747168262E-05</v>
      </c>
      <c r="H156" s="351">
        <f t="shared" si="31"/>
        <v>780.89</v>
      </c>
      <c r="I156" s="351"/>
      <c r="J156" s="351"/>
      <c r="K156" s="352"/>
      <c r="L156" s="352"/>
      <c r="M156" s="352"/>
      <c r="N156" s="505"/>
    </row>
    <row r="157" spans="1:14" s="65" customFormat="1" ht="17.25" customHeight="1">
      <c r="A157" s="115"/>
      <c r="B157" s="50" t="s">
        <v>499</v>
      </c>
      <c r="C157" s="42" t="s">
        <v>649</v>
      </c>
      <c r="D157" s="485">
        <v>2792</v>
      </c>
      <c r="E157" s="351">
        <v>2792.49</v>
      </c>
      <c r="F157" s="448">
        <f t="shared" si="29"/>
        <v>1.0001755014326648</v>
      </c>
      <c r="G157" s="458">
        <f t="shared" si="27"/>
        <v>6.315967145871889E-05</v>
      </c>
      <c r="H157" s="351">
        <f t="shared" si="31"/>
        <v>2792.49</v>
      </c>
      <c r="I157" s="351"/>
      <c r="J157" s="351"/>
      <c r="K157" s="352"/>
      <c r="L157" s="352"/>
      <c r="M157" s="352"/>
      <c r="N157" s="505"/>
    </row>
    <row r="158" spans="1:14" s="65" customFormat="1" ht="15" customHeight="1">
      <c r="A158" s="115"/>
      <c r="B158" s="50" t="s">
        <v>1037</v>
      </c>
      <c r="C158" s="42" t="s">
        <v>649</v>
      </c>
      <c r="D158" s="485">
        <v>263036</v>
      </c>
      <c r="E158" s="351">
        <v>263035.71</v>
      </c>
      <c r="F158" s="448">
        <f t="shared" si="29"/>
        <v>0.9999988974893171</v>
      </c>
      <c r="G158" s="458">
        <f t="shared" si="27"/>
        <v>0.005949259988580394</v>
      </c>
      <c r="H158" s="351">
        <f t="shared" si="31"/>
        <v>263035.71</v>
      </c>
      <c r="I158" s="351"/>
      <c r="J158" s="351"/>
      <c r="K158" s="352"/>
      <c r="L158" s="352"/>
      <c r="M158" s="352"/>
      <c r="N158" s="505"/>
    </row>
    <row r="159" spans="1:14" s="65" customFormat="1" ht="16.5" customHeight="1">
      <c r="A159" s="115"/>
      <c r="B159" s="50" t="s">
        <v>1038</v>
      </c>
      <c r="C159" s="42" t="s">
        <v>649</v>
      </c>
      <c r="D159" s="485">
        <v>46418</v>
      </c>
      <c r="E159" s="351">
        <v>46418.07</v>
      </c>
      <c r="F159" s="448">
        <f t="shared" si="29"/>
        <v>1.000001508035676</v>
      </c>
      <c r="G159" s="458">
        <f t="shared" si="27"/>
        <v>0.0010498694895766203</v>
      </c>
      <c r="H159" s="351">
        <f t="shared" si="31"/>
        <v>46418.07</v>
      </c>
      <c r="I159" s="351"/>
      <c r="J159" s="351"/>
      <c r="K159" s="352"/>
      <c r="L159" s="352"/>
      <c r="M159" s="352"/>
      <c r="N159" s="505"/>
    </row>
    <row r="160" spans="1:14" s="65" customFormat="1" ht="14.25" customHeight="1">
      <c r="A160" s="115"/>
      <c r="B160" s="50" t="s">
        <v>1081</v>
      </c>
      <c r="C160" s="42" t="s">
        <v>1046</v>
      </c>
      <c r="D160" s="485">
        <v>3048</v>
      </c>
      <c r="E160" s="351">
        <v>3048.07</v>
      </c>
      <c r="F160" s="448">
        <f t="shared" si="29"/>
        <v>1.0000229658792652</v>
      </c>
      <c r="G160" s="458">
        <f aca="true" t="shared" si="32" ref="G160:G172">E160/$E$724</f>
        <v>6.89403005142999E-05</v>
      </c>
      <c r="H160" s="351">
        <f t="shared" si="31"/>
        <v>3048.07</v>
      </c>
      <c r="I160" s="351"/>
      <c r="J160" s="351"/>
      <c r="K160" s="352"/>
      <c r="L160" s="352"/>
      <c r="M160" s="352"/>
      <c r="N160" s="505"/>
    </row>
    <row r="161" spans="1:14" s="65" customFormat="1" ht="15.75" customHeight="1">
      <c r="A161" s="115"/>
      <c r="B161" s="50" t="s">
        <v>1082</v>
      </c>
      <c r="C161" s="42" t="s">
        <v>1046</v>
      </c>
      <c r="D161" s="485">
        <v>538</v>
      </c>
      <c r="E161" s="351">
        <v>537.9</v>
      </c>
      <c r="F161" s="448">
        <f t="shared" si="29"/>
        <v>0.999814126394052</v>
      </c>
      <c r="G161" s="458">
        <f t="shared" si="32"/>
        <v>1.2166055125585013E-05</v>
      </c>
      <c r="H161" s="351">
        <f t="shared" si="31"/>
        <v>537.9</v>
      </c>
      <c r="I161" s="351"/>
      <c r="J161" s="351"/>
      <c r="K161" s="352"/>
      <c r="L161" s="352"/>
      <c r="M161" s="352"/>
      <c r="N161" s="505"/>
    </row>
    <row r="162" spans="1:14" s="65" customFormat="1" ht="16.5" customHeight="1">
      <c r="A162" s="115"/>
      <c r="B162" s="50" t="s">
        <v>1039</v>
      </c>
      <c r="C162" s="42" t="s">
        <v>173</v>
      </c>
      <c r="D162" s="485">
        <v>115</v>
      </c>
      <c r="E162" s="351">
        <v>585.59</v>
      </c>
      <c r="F162" s="448">
        <f t="shared" si="29"/>
        <v>5.092086956521739</v>
      </c>
      <c r="G162" s="458">
        <f t="shared" si="32"/>
        <v>1.3244692732833851E-05</v>
      </c>
      <c r="H162" s="351">
        <f t="shared" si="31"/>
        <v>585.59</v>
      </c>
      <c r="I162" s="351"/>
      <c r="J162" s="351"/>
      <c r="K162" s="352"/>
      <c r="L162" s="352"/>
      <c r="M162" s="352"/>
      <c r="N162" s="505"/>
    </row>
    <row r="163" spans="1:14" s="65" customFormat="1" ht="15.75" customHeight="1">
      <c r="A163" s="115"/>
      <c r="B163" s="50" t="s">
        <v>1040</v>
      </c>
      <c r="C163" s="42" t="s">
        <v>173</v>
      </c>
      <c r="D163" s="485">
        <v>1127</v>
      </c>
      <c r="E163" s="351">
        <v>656.56</v>
      </c>
      <c r="F163" s="448">
        <f t="shared" si="29"/>
        <v>0.5825732031943212</v>
      </c>
      <c r="G163" s="458">
        <f t="shared" si="32"/>
        <v>1.4849870149198915E-05</v>
      </c>
      <c r="H163" s="351">
        <f t="shared" si="31"/>
        <v>656.56</v>
      </c>
      <c r="I163" s="351"/>
      <c r="J163" s="351"/>
      <c r="K163" s="352"/>
      <c r="L163" s="352"/>
      <c r="M163" s="352"/>
      <c r="N163" s="505"/>
    </row>
    <row r="164" spans="1:14" s="65" customFormat="1" ht="17.25" customHeight="1">
      <c r="A164" s="115"/>
      <c r="B164" s="50" t="s">
        <v>503</v>
      </c>
      <c r="C164" s="42" t="s">
        <v>504</v>
      </c>
      <c r="D164" s="485">
        <v>708</v>
      </c>
      <c r="E164" s="351">
        <v>707.11</v>
      </c>
      <c r="F164" s="448">
        <f t="shared" si="29"/>
        <v>0.9987429378531074</v>
      </c>
      <c r="G164" s="458">
        <f t="shared" si="32"/>
        <v>1.599319434811753E-05</v>
      </c>
      <c r="H164" s="351">
        <f t="shared" si="31"/>
        <v>707.11</v>
      </c>
      <c r="I164" s="351"/>
      <c r="J164" s="351"/>
      <c r="K164" s="352"/>
      <c r="L164" s="352"/>
      <c r="M164" s="352"/>
      <c r="N164" s="505"/>
    </row>
    <row r="165" spans="1:14" s="65" customFormat="1" ht="16.5" customHeight="1">
      <c r="A165" s="115"/>
      <c r="B165" s="50" t="s">
        <v>1041</v>
      </c>
      <c r="C165" s="42" t="s">
        <v>504</v>
      </c>
      <c r="D165" s="485">
        <v>372</v>
      </c>
      <c r="E165" s="351">
        <v>372.3</v>
      </c>
      <c r="F165" s="448">
        <f t="shared" si="29"/>
        <v>1.0008064516129032</v>
      </c>
      <c r="G165" s="458">
        <f t="shared" si="32"/>
        <v>8.420565761768547E-06</v>
      </c>
      <c r="H165" s="351">
        <f t="shared" si="31"/>
        <v>372.3</v>
      </c>
      <c r="I165" s="351"/>
      <c r="J165" s="351"/>
      <c r="K165" s="352"/>
      <c r="L165" s="352"/>
      <c r="M165" s="352"/>
      <c r="N165" s="505"/>
    </row>
    <row r="166" spans="1:14" s="65" customFormat="1" ht="15.75" customHeight="1">
      <c r="A166" s="115"/>
      <c r="B166" s="50" t="s">
        <v>1042</v>
      </c>
      <c r="C166" s="42" t="s">
        <v>504</v>
      </c>
      <c r="D166" s="485">
        <v>66</v>
      </c>
      <c r="E166" s="351">
        <v>65.7</v>
      </c>
      <c r="F166" s="448">
        <f t="shared" si="29"/>
        <v>0.9954545454545455</v>
      </c>
      <c r="G166" s="458">
        <f t="shared" si="32"/>
        <v>1.485982193253273E-06</v>
      </c>
      <c r="H166" s="351">
        <f t="shared" si="31"/>
        <v>65.7</v>
      </c>
      <c r="I166" s="351"/>
      <c r="J166" s="351"/>
      <c r="K166" s="352"/>
      <c r="L166" s="352"/>
      <c r="M166" s="352"/>
      <c r="N166" s="505"/>
    </row>
    <row r="167" spans="1:14" s="65" customFormat="1" ht="15.75" customHeight="1">
      <c r="A167" s="115"/>
      <c r="B167" s="50" t="s">
        <v>824</v>
      </c>
      <c r="C167" s="42" t="s">
        <v>827</v>
      </c>
      <c r="D167" s="485">
        <v>1200</v>
      </c>
      <c r="E167" s="351">
        <v>1200</v>
      </c>
      <c r="F167" s="448">
        <f t="shared" si="29"/>
        <v>1</v>
      </c>
      <c r="G167" s="458">
        <f t="shared" si="32"/>
        <v>2.714122727403238E-05</v>
      </c>
      <c r="H167" s="351">
        <f t="shared" si="31"/>
        <v>1200</v>
      </c>
      <c r="I167" s="351"/>
      <c r="J167" s="351"/>
      <c r="K167" s="352"/>
      <c r="L167" s="352"/>
      <c r="M167" s="352"/>
      <c r="N167" s="505"/>
    </row>
    <row r="168" spans="1:14" s="65" customFormat="1" ht="15" customHeight="1">
      <c r="A168" s="115"/>
      <c r="B168" s="50" t="s">
        <v>1043</v>
      </c>
      <c r="C168" s="42" t="s">
        <v>827</v>
      </c>
      <c r="D168" s="485">
        <v>1190</v>
      </c>
      <c r="E168" s="351">
        <v>1189.99</v>
      </c>
      <c r="F168" s="448">
        <f t="shared" si="29"/>
        <v>0.9999915966386554</v>
      </c>
      <c r="G168" s="458">
        <f t="shared" si="32"/>
        <v>2.691482420318816E-05</v>
      </c>
      <c r="H168" s="351">
        <f t="shared" si="31"/>
        <v>1189.99</v>
      </c>
      <c r="I168" s="351"/>
      <c r="J168" s="351"/>
      <c r="K168" s="352"/>
      <c r="L168" s="352"/>
      <c r="M168" s="352"/>
      <c r="N168" s="505"/>
    </row>
    <row r="169" spans="1:14" s="65" customFormat="1" ht="13.5" customHeight="1">
      <c r="A169" s="115"/>
      <c r="B169" s="50" t="s">
        <v>1044</v>
      </c>
      <c r="C169" s="42" t="s">
        <v>827</v>
      </c>
      <c r="D169" s="485">
        <v>210</v>
      </c>
      <c r="E169" s="351">
        <v>210</v>
      </c>
      <c r="F169" s="448">
        <f t="shared" si="29"/>
        <v>1</v>
      </c>
      <c r="G169" s="458">
        <f t="shared" si="32"/>
        <v>4.749714772955667E-06</v>
      </c>
      <c r="H169" s="351">
        <f t="shared" si="31"/>
        <v>210</v>
      </c>
      <c r="I169" s="351"/>
      <c r="J169" s="351"/>
      <c r="K169" s="352"/>
      <c r="L169" s="352"/>
      <c r="M169" s="352"/>
      <c r="N169" s="505"/>
    </row>
    <row r="170" spans="1:14" s="65" customFormat="1" ht="15" customHeight="1">
      <c r="A170" s="115"/>
      <c r="B170" s="50" t="s">
        <v>1083</v>
      </c>
      <c r="C170" s="42" t="s">
        <v>1084</v>
      </c>
      <c r="D170" s="485">
        <v>376</v>
      </c>
      <c r="E170" s="351">
        <v>375.91</v>
      </c>
      <c r="F170" s="448">
        <f>E170/D170</f>
        <v>0.9997606382978724</v>
      </c>
      <c r="G170" s="458">
        <f t="shared" si="32"/>
        <v>8.502215620484594E-06</v>
      </c>
      <c r="H170" s="351">
        <f>E170</f>
        <v>375.91</v>
      </c>
      <c r="I170" s="351"/>
      <c r="J170" s="351"/>
      <c r="K170" s="352"/>
      <c r="L170" s="352"/>
      <c r="M170" s="352"/>
      <c r="N170" s="505"/>
    </row>
    <row r="171" spans="1:14" s="65" customFormat="1" ht="14.25" customHeight="1">
      <c r="A171" s="115"/>
      <c r="B171" s="50" t="s">
        <v>723</v>
      </c>
      <c r="C171" s="42" t="s">
        <v>725</v>
      </c>
      <c r="D171" s="485">
        <v>203056</v>
      </c>
      <c r="E171" s="351">
        <v>203055.56</v>
      </c>
      <c r="F171" s="448">
        <f>E171/D171</f>
        <v>0.999997833110078</v>
      </c>
      <c r="G171" s="458">
        <f t="shared" si="32"/>
        <v>0.004592647586013266</v>
      </c>
      <c r="H171" s="351"/>
      <c r="I171" s="351"/>
      <c r="J171" s="351"/>
      <c r="K171" s="352"/>
      <c r="L171" s="352"/>
      <c r="M171" s="352"/>
      <c r="N171" s="505">
        <f>E171</f>
        <v>203055.56</v>
      </c>
    </row>
    <row r="172" spans="1:14" s="65" customFormat="1" ht="13.5" customHeight="1">
      <c r="A172" s="115"/>
      <c r="B172" s="50" t="s">
        <v>724</v>
      </c>
      <c r="C172" s="42" t="s">
        <v>725</v>
      </c>
      <c r="D172" s="485">
        <v>35833</v>
      </c>
      <c r="E172" s="351">
        <v>35833.34</v>
      </c>
      <c r="F172" s="448">
        <f t="shared" si="29"/>
        <v>1.0000094884603576</v>
      </c>
      <c r="G172" s="458">
        <f t="shared" si="32"/>
        <v>0.0008104673541063962</v>
      </c>
      <c r="H172" s="351"/>
      <c r="I172" s="351"/>
      <c r="J172" s="351"/>
      <c r="K172" s="352"/>
      <c r="L172" s="352"/>
      <c r="M172" s="352"/>
      <c r="N172" s="505">
        <f>E172</f>
        <v>35833.34</v>
      </c>
    </row>
    <row r="173" spans="1:14" s="65" customFormat="1" ht="18" customHeight="1">
      <c r="A173" s="113" t="s">
        <v>629</v>
      </c>
      <c r="B173" s="109"/>
      <c r="C173" s="85" t="s">
        <v>630</v>
      </c>
      <c r="D173" s="253">
        <f>SUM(D174:D177)</f>
        <v>23570</v>
      </c>
      <c r="E173" s="346">
        <f>SUM(E174:E177)</f>
        <v>23570</v>
      </c>
      <c r="F173" s="484">
        <f t="shared" si="29"/>
        <v>1</v>
      </c>
      <c r="G173" s="484">
        <f aca="true" t="shared" si="33" ref="G173:G188">E173/$E$724</f>
        <v>0.000533098939040786</v>
      </c>
      <c r="H173" s="349">
        <f t="shared" si="22"/>
        <v>23570</v>
      </c>
      <c r="I173" s="349">
        <f aca="true" t="shared" si="34" ref="I173:N173">SUM(I174:I177)</f>
        <v>0</v>
      </c>
      <c r="J173" s="349">
        <f t="shared" si="34"/>
        <v>0</v>
      </c>
      <c r="K173" s="349">
        <f t="shared" si="34"/>
        <v>1370.42</v>
      </c>
      <c r="L173" s="349">
        <f t="shared" si="34"/>
        <v>0</v>
      </c>
      <c r="M173" s="349">
        <f t="shared" si="34"/>
        <v>0</v>
      </c>
      <c r="N173" s="361">
        <f t="shared" si="34"/>
        <v>0</v>
      </c>
    </row>
    <row r="174" spans="1:14" s="65" customFormat="1" ht="33.75" customHeight="1">
      <c r="A174" s="656"/>
      <c r="B174" s="163" t="s">
        <v>1085</v>
      </c>
      <c r="C174" s="164" t="s">
        <v>1111</v>
      </c>
      <c r="D174" s="256">
        <v>1370</v>
      </c>
      <c r="E174" s="358">
        <v>1370.42</v>
      </c>
      <c r="F174" s="448">
        <f t="shared" si="29"/>
        <v>1.0003065693430657</v>
      </c>
      <c r="G174" s="458">
        <f t="shared" si="33"/>
        <v>3.099573390073288E-05</v>
      </c>
      <c r="H174" s="354">
        <f t="shared" si="22"/>
        <v>1370.42</v>
      </c>
      <c r="I174" s="358"/>
      <c r="J174" s="358"/>
      <c r="K174" s="358">
        <f>H174</f>
        <v>1370.42</v>
      </c>
      <c r="L174" s="358"/>
      <c r="M174" s="358"/>
      <c r="N174" s="562"/>
    </row>
    <row r="175" spans="1:14" s="59" customFormat="1" ht="16.5" customHeight="1">
      <c r="A175" s="115"/>
      <c r="B175" s="50" t="s">
        <v>493</v>
      </c>
      <c r="C175" s="42" t="s">
        <v>670</v>
      </c>
      <c r="D175" s="97">
        <v>400</v>
      </c>
      <c r="E175" s="348">
        <v>399.38</v>
      </c>
      <c r="F175" s="448">
        <f t="shared" si="29"/>
        <v>0.99845</v>
      </c>
      <c r="G175" s="458">
        <f t="shared" si="33"/>
        <v>9.033052790585877E-06</v>
      </c>
      <c r="H175" s="354">
        <f t="shared" si="22"/>
        <v>399.38</v>
      </c>
      <c r="I175" s="348"/>
      <c r="J175" s="351"/>
      <c r="K175" s="352"/>
      <c r="L175" s="354"/>
      <c r="M175" s="354"/>
      <c r="N175" s="503"/>
    </row>
    <row r="176" spans="1:14" s="59" customFormat="1" ht="15.75" customHeight="1">
      <c r="A176" s="115"/>
      <c r="B176" s="50" t="s">
        <v>499</v>
      </c>
      <c r="C176" s="42" t="s">
        <v>649</v>
      </c>
      <c r="D176" s="97">
        <v>1100</v>
      </c>
      <c r="E176" s="348">
        <v>1100</v>
      </c>
      <c r="F176" s="448">
        <f t="shared" si="29"/>
        <v>1</v>
      </c>
      <c r="G176" s="458">
        <f t="shared" si="33"/>
        <v>2.4879458334529682E-05</v>
      </c>
      <c r="H176" s="354">
        <f t="shared" si="22"/>
        <v>1100</v>
      </c>
      <c r="I176" s="348"/>
      <c r="J176" s="351"/>
      <c r="K176" s="352"/>
      <c r="L176" s="354"/>
      <c r="M176" s="354"/>
      <c r="N176" s="503"/>
    </row>
    <row r="177" spans="1:14" s="59" customFormat="1" ht="18" customHeight="1">
      <c r="A177" s="115"/>
      <c r="B177" s="50" t="s">
        <v>503</v>
      </c>
      <c r="C177" s="42" t="s">
        <v>504</v>
      </c>
      <c r="D177" s="97">
        <v>20700</v>
      </c>
      <c r="E177" s="348">
        <v>20700.2</v>
      </c>
      <c r="F177" s="448">
        <f t="shared" si="29"/>
        <v>1.0000096618357488</v>
      </c>
      <c r="G177" s="458">
        <f t="shared" si="33"/>
        <v>0.0004681906940149376</v>
      </c>
      <c r="H177" s="354">
        <f t="shared" si="22"/>
        <v>20700.2</v>
      </c>
      <c r="I177" s="348"/>
      <c r="J177" s="351"/>
      <c r="K177" s="352"/>
      <c r="L177" s="354"/>
      <c r="M177" s="354"/>
      <c r="N177" s="503"/>
    </row>
    <row r="178" spans="1:14" s="59" customFormat="1" ht="18" customHeight="1">
      <c r="A178" s="657" t="s">
        <v>1086</v>
      </c>
      <c r="B178" s="654"/>
      <c r="C178" s="645" t="s">
        <v>1087</v>
      </c>
      <c r="D178" s="638">
        <f>D179</f>
        <v>2629</v>
      </c>
      <c r="E178" s="356">
        <f>E179</f>
        <v>2629</v>
      </c>
      <c r="F178" s="555">
        <f t="shared" si="29"/>
        <v>1</v>
      </c>
      <c r="G178" s="555">
        <f t="shared" si="33"/>
        <v>5.946190541952594E-05</v>
      </c>
      <c r="H178" s="356">
        <f>H179</f>
        <v>2629</v>
      </c>
      <c r="I178" s="356">
        <f aca="true" t="shared" si="35" ref="I178:N178">I179</f>
        <v>0</v>
      </c>
      <c r="J178" s="356">
        <f t="shared" si="35"/>
        <v>0</v>
      </c>
      <c r="K178" s="356">
        <f t="shared" si="35"/>
        <v>0</v>
      </c>
      <c r="L178" s="356">
        <f t="shared" si="35"/>
        <v>0</v>
      </c>
      <c r="M178" s="356">
        <f t="shared" si="35"/>
        <v>0</v>
      </c>
      <c r="N178" s="357">
        <f t="shared" si="35"/>
        <v>0</v>
      </c>
    </row>
    <row r="179" spans="1:14" s="59" customFormat="1" ht="18" customHeight="1">
      <c r="A179" s="529" t="s">
        <v>1089</v>
      </c>
      <c r="B179" s="500"/>
      <c r="C179" s="496" t="s">
        <v>23</v>
      </c>
      <c r="D179" s="497">
        <f>SUM(D180:D183)</f>
        <v>2629</v>
      </c>
      <c r="E179" s="349">
        <f>SUM(E180:E183)</f>
        <v>2629</v>
      </c>
      <c r="F179" s="484">
        <f t="shared" si="29"/>
        <v>1</v>
      </c>
      <c r="G179" s="484">
        <f t="shared" si="33"/>
        <v>5.946190541952594E-05</v>
      </c>
      <c r="H179" s="349">
        <f>SUM(H180:H183)</f>
        <v>2629</v>
      </c>
      <c r="I179" s="349">
        <f aca="true" t="shared" si="36" ref="I179:N179">SUM(I180:I183)</f>
        <v>0</v>
      </c>
      <c r="J179" s="349">
        <f t="shared" si="36"/>
        <v>0</v>
      </c>
      <c r="K179" s="349">
        <f t="shared" si="36"/>
        <v>0</v>
      </c>
      <c r="L179" s="349">
        <f t="shared" si="36"/>
        <v>0</v>
      </c>
      <c r="M179" s="349">
        <f t="shared" si="36"/>
        <v>0</v>
      </c>
      <c r="N179" s="361">
        <f t="shared" si="36"/>
        <v>0</v>
      </c>
    </row>
    <row r="180" spans="1:14" s="59" customFormat="1" ht="18" customHeight="1">
      <c r="A180" s="115"/>
      <c r="B180" s="50" t="s">
        <v>493</v>
      </c>
      <c r="C180" s="42" t="s">
        <v>670</v>
      </c>
      <c r="D180" s="97">
        <v>860</v>
      </c>
      <c r="E180" s="348">
        <v>859.97</v>
      </c>
      <c r="F180" s="458">
        <f t="shared" si="29"/>
        <v>0.9999651162790698</v>
      </c>
      <c r="G180" s="458">
        <f t="shared" si="33"/>
        <v>1.9450534349041355E-05</v>
      </c>
      <c r="H180" s="354">
        <f>E180</f>
        <v>859.97</v>
      </c>
      <c r="I180" s="348"/>
      <c r="J180" s="351"/>
      <c r="K180" s="352"/>
      <c r="L180" s="354"/>
      <c r="M180" s="354"/>
      <c r="N180" s="503"/>
    </row>
    <row r="181" spans="1:14" s="59" customFormat="1" ht="18" customHeight="1">
      <c r="A181" s="115"/>
      <c r="B181" s="50" t="s">
        <v>501</v>
      </c>
      <c r="C181" s="42" t="s">
        <v>502</v>
      </c>
      <c r="D181" s="97">
        <v>76</v>
      </c>
      <c r="E181" s="348">
        <v>76.06</v>
      </c>
      <c r="F181" s="458">
        <f t="shared" si="29"/>
        <v>1.0007894736842105</v>
      </c>
      <c r="G181" s="458">
        <f t="shared" si="33"/>
        <v>1.7203014553857525E-06</v>
      </c>
      <c r="H181" s="354">
        <f>E181</f>
        <v>76.06</v>
      </c>
      <c r="I181" s="348"/>
      <c r="J181" s="351"/>
      <c r="K181" s="352"/>
      <c r="L181" s="354"/>
      <c r="M181" s="354"/>
      <c r="N181" s="503"/>
    </row>
    <row r="182" spans="1:14" s="59" customFormat="1" ht="18" customHeight="1">
      <c r="A182" s="115"/>
      <c r="B182" s="50" t="s">
        <v>823</v>
      </c>
      <c r="C182" s="42" t="s">
        <v>826</v>
      </c>
      <c r="D182" s="97">
        <v>39</v>
      </c>
      <c r="E182" s="348">
        <v>38.97</v>
      </c>
      <c r="F182" s="458">
        <f t="shared" si="29"/>
        <v>0.9992307692307693</v>
      </c>
      <c r="G182" s="458">
        <f t="shared" si="33"/>
        <v>8.814113557242016E-07</v>
      </c>
      <c r="H182" s="354">
        <f>E182</f>
        <v>38.97</v>
      </c>
      <c r="I182" s="348"/>
      <c r="J182" s="351"/>
      <c r="K182" s="352"/>
      <c r="L182" s="354"/>
      <c r="M182" s="354"/>
      <c r="N182" s="503"/>
    </row>
    <row r="183" spans="1:14" s="59" customFormat="1" ht="18" customHeight="1">
      <c r="A183" s="115"/>
      <c r="B183" s="50" t="s">
        <v>824</v>
      </c>
      <c r="C183" s="42" t="s">
        <v>827</v>
      </c>
      <c r="D183" s="97">
        <v>1654</v>
      </c>
      <c r="E183" s="348">
        <v>1654</v>
      </c>
      <c r="F183" s="458">
        <f t="shared" si="29"/>
        <v>1</v>
      </c>
      <c r="G183" s="458">
        <f t="shared" si="33"/>
        <v>3.740965825937463E-05</v>
      </c>
      <c r="H183" s="354">
        <f>E183</f>
        <v>1654</v>
      </c>
      <c r="I183" s="348"/>
      <c r="J183" s="351"/>
      <c r="K183" s="352"/>
      <c r="L183" s="354"/>
      <c r="M183" s="354"/>
      <c r="N183" s="503"/>
    </row>
    <row r="184" spans="1:14" s="59" customFormat="1" ht="27" customHeight="1">
      <c r="A184" s="111" t="s">
        <v>631</v>
      </c>
      <c r="B184" s="119"/>
      <c r="C184" s="83" t="s">
        <v>632</v>
      </c>
      <c r="D184" s="153">
        <f>D185+D188+D215+D219</f>
        <v>3543376</v>
      </c>
      <c r="E184" s="347">
        <f>E185+E188+E215+E219</f>
        <v>3543376.0000000005</v>
      </c>
      <c r="F184" s="555">
        <f t="shared" si="29"/>
        <v>1.0000000000000002</v>
      </c>
      <c r="G184" s="555">
        <f t="shared" si="33"/>
        <v>0.08014297777779314</v>
      </c>
      <c r="H184" s="347">
        <f>H185+H188+H215+H219</f>
        <v>2913846.0000000005</v>
      </c>
      <c r="I184" s="347">
        <f aca="true" t="shared" si="37" ref="I184:N184">I185+I188+I215+I219</f>
        <v>2334565.93</v>
      </c>
      <c r="J184" s="347">
        <f t="shared" si="37"/>
        <v>18506.76</v>
      </c>
      <c r="K184" s="347">
        <f t="shared" si="37"/>
        <v>0</v>
      </c>
      <c r="L184" s="347">
        <f t="shared" si="37"/>
        <v>0</v>
      </c>
      <c r="M184" s="347">
        <f t="shared" si="37"/>
        <v>0</v>
      </c>
      <c r="N184" s="353">
        <f t="shared" si="37"/>
        <v>629530</v>
      </c>
    </row>
    <row r="185" spans="1:14" s="59" customFormat="1" ht="19.5" customHeight="1">
      <c r="A185" s="113" t="s">
        <v>1047</v>
      </c>
      <c r="B185" s="109"/>
      <c r="C185" s="85" t="s">
        <v>1048</v>
      </c>
      <c r="D185" s="253">
        <f>D186+D187</f>
        <v>13500</v>
      </c>
      <c r="E185" s="349">
        <f>E186+E187</f>
        <v>13500</v>
      </c>
      <c r="F185" s="484">
        <f t="shared" si="29"/>
        <v>1</v>
      </c>
      <c r="G185" s="484">
        <f t="shared" si="33"/>
        <v>0.0003053388068328643</v>
      </c>
      <c r="H185" s="349">
        <f>H186+H187</f>
        <v>3500</v>
      </c>
      <c r="I185" s="349">
        <f aca="true" t="shared" si="38" ref="I185:N185">I186+I187</f>
        <v>0</v>
      </c>
      <c r="J185" s="349">
        <f t="shared" si="38"/>
        <v>0</v>
      </c>
      <c r="K185" s="349">
        <f t="shared" si="38"/>
        <v>0</v>
      </c>
      <c r="L185" s="349">
        <f t="shared" si="38"/>
        <v>0</v>
      </c>
      <c r="M185" s="349">
        <f t="shared" si="38"/>
        <v>0</v>
      </c>
      <c r="N185" s="361">
        <f t="shared" si="38"/>
        <v>10000</v>
      </c>
    </row>
    <row r="186" spans="1:14" s="59" customFormat="1" ht="19.5" customHeight="1">
      <c r="A186" s="656"/>
      <c r="B186" s="163" t="s">
        <v>1090</v>
      </c>
      <c r="C186" s="164" t="s">
        <v>1091</v>
      </c>
      <c r="D186" s="256">
        <v>3500</v>
      </c>
      <c r="E186" s="358">
        <v>3500</v>
      </c>
      <c r="F186" s="448">
        <f t="shared" si="29"/>
        <v>1</v>
      </c>
      <c r="G186" s="458">
        <f t="shared" si="33"/>
        <v>7.916191288259444E-05</v>
      </c>
      <c r="H186" s="358">
        <f>E186</f>
        <v>3500</v>
      </c>
      <c r="I186" s="358"/>
      <c r="J186" s="358"/>
      <c r="K186" s="358"/>
      <c r="L186" s="358"/>
      <c r="M186" s="358"/>
      <c r="N186" s="562"/>
    </row>
    <row r="187" spans="1:14" s="59" customFormat="1" ht="23.25" customHeight="1">
      <c r="A187" s="120"/>
      <c r="B187" s="117" t="s">
        <v>1049</v>
      </c>
      <c r="C187" s="42" t="s">
        <v>1050</v>
      </c>
      <c r="D187" s="254">
        <v>10000</v>
      </c>
      <c r="E187" s="354">
        <v>10000</v>
      </c>
      <c r="F187" s="448">
        <f t="shared" si="29"/>
        <v>1</v>
      </c>
      <c r="G187" s="458">
        <f t="shared" si="33"/>
        <v>0.00022617689395026984</v>
      </c>
      <c r="H187" s="354"/>
      <c r="I187" s="354"/>
      <c r="J187" s="354"/>
      <c r="K187" s="354"/>
      <c r="L187" s="354"/>
      <c r="M187" s="354"/>
      <c r="N187" s="362">
        <f>E187</f>
        <v>10000</v>
      </c>
    </row>
    <row r="188" spans="1:14" s="59" customFormat="1" ht="23.25" customHeight="1">
      <c r="A188" s="113" t="s">
        <v>650</v>
      </c>
      <c r="B188" s="109"/>
      <c r="C188" s="85" t="s">
        <v>651</v>
      </c>
      <c r="D188" s="253">
        <f aca="true" t="shared" si="39" ref="D188:N188">SUM(D189:D214)</f>
        <v>3472025</v>
      </c>
      <c r="E188" s="349">
        <f t="shared" si="39"/>
        <v>3472025.0000000005</v>
      </c>
      <c r="F188" s="484">
        <f t="shared" si="29"/>
        <v>1.0000000000000002</v>
      </c>
      <c r="G188" s="484">
        <f t="shared" si="33"/>
        <v>0.07852918302176858</v>
      </c>
      <c r="H188" s="349">
        <f t="shared" si="39"/>
        <v>2852495.0000000005</v>
      </c>
      <c r="I188" s="349">
        <f t="shared" si="39"/>
        <v>2295605.93</v>
      </c>
      <c r="J188" s="349">
        <f t="shared" si="39"/>
        <v>12361.759999999998</v>
      </c>
      <c r="K188" s="349">
        <f t="shared" si="39"/>
        <v>0</v>
      </c>
      <c r="L188" s="349">
        <f t="shared" si="39"/>
        <v>0</v>
      </c>
      <c r="M188" s="349">
        <f t="shared" si="39"/>
        <v>0</v>
      </c>
      <c r="N188" s="361">
        <f t="shared" si="39"/>
        <v>619530</v>
      </c>
    </row>
    <row r="189" spans="1:14" s="59" customFormat="1" ht="15.75" customHeight="1">
      <c r="A189" s="115"/>
      <c r="B189" s="50" t="s">
        <v>1005</v>
      </c>
      <c r="C189" s="42" t="s">
        <v>524</v>
      </c>
      <c r="D189" s="97">
        <v>144618</v>
      </c>
      <c r="E189" s="348">
        <v>144617.86</v>
      </c>
      <c r="F189" s="448">
        <f t="shared" si="29"/>
        <v>0.9999990319324011</v>
      </c>
      <c r="G189" s="458">
        <f aca="true" t="shared" si="40" ref="G189:G211">E189/$E$724</f>
        <v>0.0032709218384534967</v>
      </c>
      <c r="H189" s="354">
        <f aca="true" t="shared" si="41" ref="H189:H261">E189</f>
        <v>144617.86</v>
      </c>
      <c r="I189" s="348"/>
      <c r="J189" s="351"/>
      <c r="K189" s="351"/>
      <c r="L189" s="354"/>
      <c r="M189" s="354"/>
      <c r="N189" s="503"/>
    </row>
    <row r="190" spans="1:14" s="59" customFormat="1" ht="15.75" customHeight="1">
      <c r="A190" s="115"/>
      <c r="B190" s="50" t="s">
        <v>488</v>
      </c>
      <c r="C190" s="42" t="s">
        <v>1013</v>
      </c>
      <c r="D190" s="97">
        <v>63326</v>
      </c>
      <c r="E190" s="348">
        <v>63326</v>
      </c>
      <c r="F190" s="448">
        <f t="shared" si="29"/>
        <v>1</v>
      </c>
      <c r="G190" s="458">
        <f t="shared" si="40"/>
        <v>0.0014322877986294787</v>
      </c>
      <c r="H190" s="354">
        <f t="shared" si="41"/>
        <v>63326</v>
      </c>
      <c r="I190" s="348">
        <f>H190</f>
        <v>63326</v>
      </c>
      <c r="J190" s="351"/>
      <c r="K190" s="351"/>
      <c r="L190" s="354"/>
      <c r="M190" s="354"/>
      <c r="N190" s="503"/>
    </row>
    <row r="191" spans="1:14" s="59" customFormat="1" ht="15.75" customHeight="1">
      <c r="A191" s="115"/>
      <c r="B191" s="50" t="s">
        <v>489</v>
      </c>
      <c r="C191" s="42" t="s">
        <v>490</v>
      </c>
      <c r="D191" s="97">
        <v>3797</v>
      </c>
      <c r="E191" s="348">
        <v>3797.28</v>
      </c>
      <c r="F191" s="448">
        <f t="shared" si="29"/>
        <v>1.0000737424282329</v>
      </c>
      <c r="G191" s="458">
        <f t="shared" si="40"/>
        <v>8.588569958594807E-05</v>
      </c>
      <c r="H191" s="354">
        <f t="shared" si="41"/>
        <v>3797.28</v>
      </c>
      <c r="I191" s="348">
        <f>H191</f>
        <v>3797.28</v>
      </c>
      <c r="J191" s="351"/>
      <c r="K191" s="351"/>
      <c r="L191" s="354"/>
      <c r="M191" s="354"/>
      <c r="N191" s="503"/>
    </row>
    <row r="192" spans="1:14" s="59" customFormat="1" ht="21.75" customHeight="1">
      <c r="A192" s="115"/>
      <c r="B192" s="50" t="s">
        <v>639</v>
      </c>
      <c r="C192" s="42" t="s">
        <v>525</v>
      </c>
      <c r="D192" s="97">
        <v>1903285</v>
      </c>
      <c r="E192" s="348">
        <v>1903285</v>
      </c>
      <c r="F192" s="448">
        <f t="shared" si="29"/>
        <v>1</v>
      </c>
      <c r="G192" s="458">
        <f t="shared" si="40"/>
        <v>0.04304790896021393</v>
      </c>
      <c r="H192" s="354">
        <f t="shared" si="41"/>
        <v>1903285</v>
      </c>
      <c r="I192" s="348">
        <f>H192</f>
        <v>1903285</v>
      </c>
      <c r="J192" s="351"/>
      <c r="K192" s="351"/>
      <c r="L192" s="354"/>
      <c r="M192" s="354"/>
      <c r="N192" s="503"/>
    </row>
    <row r="193" spans="1:14" s="59" customFormat="1" ht="15" customHeight="1">
      <c r="A193" s="115"/>
      <c r="B193" s="50" t="s">
        <v>640</v>
      </c>
      <c r="C193" s="42" t="s">
        <v>641</v>
      </c>
      <c r="D193" s="97">
        <v>173353</v>
      </c>
      <c r="E193" s="348">
        <v>173353</v>
      </c>
      <c r="F193" s="448">
        <f t="shared" si="29"/>
        <v>1</v>
      </c>
      <c r="G193" s="458">
        <f t="shared" si="40"/>
        <v>0.003920844309696113</v>
      </c>
      <c r="H193" s="354">
        <f t="shared" si="41"/>
        <v>173353</v>
      </c>
      <c r="I193" s="348">
        <f>H193</f>
        <v>173353</v>
      </c>
      <c r="J193" s="351"/>
      <c r="K193" s="351"/>
      <c r="L193" s="354"/>
      <c r="M193" s="354"/>
      <c r="N193" s="503"/>
    </row>
    <row r="194" spans="1:14" s="59" customFormat="1" ht="15.75" customHeight="1">
      <c r="A194" s="115"/>
      <c r="B194" s="50" t="s">
        <v>642</v>
      </c>
      <c r="C194" s="42" t="s">
        <v>643</v>
      </c>
      <c r="D194" s="97">
        <v>151845</v>
      </c>
      <c r="E194" s="348">
        <v>151844.65</v>
      </c>
      <c r="F194" s="448">
        <f t="shared" si="29"/>
        <v>0.9999976950179459</v>
      </c>
      <c r="G194" s="458">
        <f t="shared" si="40"/>
        <v>0.0034343751299965837</v>
      </c>
      <c r="H194" s="354">
        <f t="shared" si="41"/>
        <v>151844.65</v>
      </c>
      <c r="I194" s="348">
        <f>H194</f>
        <v>151844.65</v>
      </c>
      <c r="J194" s="351"/>
      <c r="K194" s="351"/>
      <c r="L194" s="354"/>
      <c r="M194" s="354"/>
      <c r="N194" s="503"/>
    </row>
    <row r="195" spans="1:14" s="59" customFormat="1" ht="15.75" customHeight="1">
      <c r="A195" s="115"/>
      <c r="B195" s="118" t="s">
        <v>547</v>
      </c>
      <c r="C195" s="42" t="s">
        <v>628</v>
      </c>
      <c r="D195" s="97">
        <v>10717</v>
      </c>
      <c r="E195" s="348">
        <v>10717.22</v>
      </c>
      <c r="F195" s="448">
        <f t="shared" si="29"/>
        <v>1.000020528132873</v>
      </c>
      <c r="G195" s="458">
        <f t="shared" si="40"/>
        <v>0.00024239875313817108</v>
      </c>
      <c r="H195" s="354">
        <f t="shared" si="41"/>
        <v>10717.22</v>
      </c>
      <c r="I195" s="348"/>
      <c r="J195" s="351">
        <f>H195</f>
        <v>10717.22</v>
      </c>
      <c r="K195" s="351"/>
      <c r="L195" s="354"/>
      <c r="M195" s="354"/>
      <c r="N195" s="503"/>
    </row>
    <row r="196" spans="1:14" s="59" customFormat="1" ht="15.75" customHeight="1">
      <c r="A196" s="115"/>
      <c r="B196" s="50" t="s">
        <v>491</v>
      </c>
      <c r="C196" s="42" t="s">
        <v>492</v>
      </c>
      <c r="D196" s="97">
        <v>1645</v>
      </c>
      <c r="E196" s="348">
        <v>1644.54</v>
      </c>
      <c r="F196" s="448">
        <f t="shared" si="29"/>
        <v>0.9997203647416413</v>
      </c>
      <c r="G196" s="458">
        <f t="shared" si="40"/>
        <v>3.719569491769768E-05</v>
      </c>
      <c r="H196" s="354">
        <f t="shared" si="41"/>
        <v>1644.54</v>
      </c>
      <c r="I196" s="348"/>
      <c r="J196" s="351">
        <f>H196</f>
        <v>1644.54</v>
      </c>
      <c r="K196" s="351"/>
      <c r="L196" s="354"/>
      <c r="M196" s="354"/>
      <c r="N196" s="503"/>
    </row>
    <row r="197" spans="1:14" s="59" customFormat="1" ht="15.75" customHeight="1">
      <c r="A197" s="115"/>
      <c r="B197" s="50" t="s">
        <v>1006</v>
      </c>
      <c r="C197" s="42" t="s">
        <v>1007</v>
      </c>
      <c r="D197" s="97">
        <v>83023</v>
      </c>
      <c r="E197" s="348">
        <v>83022.64</v>
      </c>
      <c r="F197" s="448">
        <f t="shared" si="29"/>
        <v>0.9999956638521855</v>
      </c>
      <c r="G197" s="458">
        <f t="shared" si="40"/>
        <v>0.001877780284275143</v>
      </c>
      <c r="H197" s="354">
        <f t="shared" si="41"/>
        <v>83022.64</v>
      </c>
      <c r="I197" s="348"/>
      <c r="J197" s="351"/>
      <c r="K197" s="351"/>
      <c r="L197" s="354"/>
      <c r="M197" s="354"/>
      <c r="N197" s="503"/>
    </row>
    <row r="198" spans="1:14" s="59" customFormat="1" ht="15.75" customHeight="1">
      <c r="A198" s="115"/>
      <c r="B198" s="50" t="s">
        <v>493</v>
      </c>
      <c r="C198" s="42" t="s">
        <v>670</v>
      </c>
      <c r="D198" s="97">
        <v>149879</v>
      </c>
      <c r="E198" s="348">
        <v>149879.39</v>
      </c>
      <c r="F198" s="448">
        <f t="shared" si="29"/>
        <v>1.0000026020990267</v>
      </c>
      <c r="G198" s="458">
        <f t="shared" si="40"/>
        <v>0.003389925489736114</v>
      </c>
      <c r="H198" s="354">
        <f t="shared" si="41"/>
        <v>149879.39</v>
      </c>
      <c r="I198" s="348"/>
      <c r="J198" s="351"/>
      <c r="K198" s="351"/>
      <c r="L198" s="354"/>
      <c r="M198" s="354"/>
      <c r="N198" s="503"/>
    </row>
    <row r="199" spans="1:14" s="59" customFormat="1" ht="16.5" customHeight="1">
      <c r="A199" s="115"/>
      <c r="B199" s="50" t="s">
        <v>645</v>
      </c>
      <c r="C199" s="42" t="s">
        <v>646</v>
      </c>
      <c r="D199" s="97">
        <v>12617</v>
      </c>
      <c r="E199" s="348">
        <v>12617.27</v>
      </c>
      <c r="F199" s="448">
        <f t="shared" si="29"/>
        <v>1.000021399698819</v>
      </c>
      <c r="G199" s="458">
        <f t="shared" si="40"/>
        <v>0.00028537349387319213</v>
      </c>
      <c r="H199" s="354">
        <f t="shared" si="41"/>
        <v>12617.27</v>
      </c>
      <c r="I199" s="348"/>
      <c r="J199" s="351"/>
      <c r="K199" s="351"/>
      <c r="L199" s="354"/>
      <c r="M199" s="354"/>
      <c r="N199" s="503"/>
    </row>
    <row r="200" spans="1:14" s="59" customFormat="1" ht="15.75" customHeight="1">
      <c r="A200" s="115"/>
      <c r="B200" s="50" t="s">
        <v>495</v>
      </c>
      <c r="C200" s="42" t="s">
        <v>647</v>
      </c>
      <c r="D200" s="97">
        <v>29135</v>
      </c>
      <c r="E200" s="348">
        <v>29135.01</v>
      </c>
      <c r="F200" s="448">
        <f t="shared" si="29"/>
        <v>1.0000003432297924</v>
      </c>
      <c r="G200" s="458">
        <f t="shared" si="40"/>
        <v>0.0006589666067010051</v>
      </c>
      <c r="H200" s="354">
        <f t="shared" si="41"/>
        <v>29135.01</v>
      </c>
      <c r="I200" s="348"/>
      <c r="J200" s="351"/>
      <c r="K200" s="351"/>
      <c r="L200" s="354"/>
      <c r="M200" s="354"/>
      <c r="N200" s="503"/>
    </row>
    <row r="201" spans="1:14" s="59" customFormat="1" ht="17.25" customHeight="1">
      <c r="A201" s="115"/>
      <c r="B201" s="50" t="s">
        <v>497</v>
      </c>
      <c r="C201" s="42" t="s">
        <v>648</v>
      </c>
      <c r="D201" s="97">
        <v>30578</v>
      </c>
      <c r="E201" s="348">
        <v>30578.17</v>
      </c>
      <c r="F201" s="448">
        <f t="shared" si="29"/>
        <v>1.0000055595526194</v>
      </c>
      <c r="G201" s="458">
        <f t="shared" si="40"/>
        <v>0.0006916075513283322</v>
      </c>
      <c r="H201" s="354">
        <f t="shared" si="41"/>
        <v>30578.17</v>
      </c>
      <c r="I201" s="348"/>
      <c r="J201" s="351"/>
      <c r="K201" s="351"/>
      <c r="L201" s="354"/>
      <c r="M201" s="354"/>
      <c r="N201" s="503"/>
    </row>
    <row r="202" spans="1:14" s="59" customFormat="1" ht="17.25" customHeight="1">
      <c r="A202" s="115"/>
      <c r="B202" s="50" t="s">
        <v>634</v>
      </c>
      <c r="C202" s="42" t="s">
        <v>635</v>
      </c>
      <c r="D202" s="97">
        <v>14031</v>
      </c>
      <c r="E202" s="348">
        <v>14031</v>
      </c>
      <c r="F202" s="448">
        <f t="shared" si="29"/>
        <v>1</v>
      </c>
      <c r="G202" s="458">
        <f t="shared" si="40"/>
        <v>0.00031734879990162363</v>
      </c>
      <c r="H202" s="354">
        <f t="shared" si="41"/>
        <v>14031</v>
      </c>
      <c r="I202" s="348"/>
      <c r="J202" s="351"/>
      <c r="K202" s="351"/>
      <c r="L202" s="354"/>
      <c r="M202" s="354"/>
      <c r="N202" s="503"/>
    </row>
    <row r="203" spans="1:14" s="59" customFormat="1" ht="17.25" customHeight="1">
      <c r="A203" s="115"/>
      <c r="B203" s="50" t="s">
        <v>499</v>
      </c>
      <c r="C203" s="42" t="s">
        <v>649</v>
      </c>
      <c r="D203" s="97">
        <v>41638</v>
      </c>
      <c r="E203" s="348">
        <v>41638.44</v>
      </c>
      <c r="F203" s="448">
        <f t="shared" si="29"/>
        <v>1.000010567270282</v>
      </c>
      <c r="G203" s="458">
        <f t="shared" si="40"/>
        <v>0.0009417653028134674</v>
      </c>
      <c r="H203" s="354">
        <f t="shared" si="41"/>
        <v>41638.44</v>
      </c>
      <c r="I203" s="348"/>
      <c r="J203" s="351"/>
      <c r="K203" s="351"/>
      <c r="L203" s="354"/>
      <c r="M203" s="354"/>
      <c r="N203" s="503"/>
    </row>
    <row r="204" spans="1:14" s="59" customFormat="1" ht="17.25" customHeight="1">
      <c r="A204" s="115"/>
      <c r="B204" s="50" t="s">
        <v>97</v>
      </c>
      <c r="C204" s="43" t="s">
        <v>98</v>
      </c>
      <c r="D204" s="97">
        <v>1363</v>
      </c>
      <c r="E204" s="348">
        <v>1362.7</v>
      </c>
      <c r="F204" s="448">
        <f t="shared" si="29"/>
        <v>0.9997798972853998</v>
      </c>
      <c r="G204" s="458">
        <f t="shared" si="40"/>
        <v>3.0821125338603274E-05</v>
      </c>
      <c r="H204" s="354">
        <f t="shared" si="41"/>
        <v>1362.7</v>
      </c>
      <c r="I204" s="348"/>
      <c r="J204" s="351"/>
      <c r="K204" s="351"/>
      <c r="L204" s="354"/>
      <c r="M204" s="354"/>
      <c r="N204" s="503"/>
    </row>
    <row r="205" spans="1:14" s="59" customFormat="1" ht="17.25" customHeight="1">
      <c r="A205" s="115"/>
      <c r="B205" s="50" t="s">
        <v>828</v>
      </c>
      <c r="C205" s="42" t="s">
        <v>203</v>
      </c>
      <c r="D205" s="97">
        <v>4657</v>
      </c>
      <c r="E205" s="348">
        <v>4656.62</v>
      </c>
      <c r="F205" s="448">
        <f t="shared" si="29"/>
        <v>0.9999184024049818</v>
      </c>
      <c r="G205" s="458">
        <f t="shared" si="40"/>
        <v>0.00010532198479067055</v>
      </c>
      <c r="H205" s="354">
        <f t="shared" si="41"/>
        <v>4656.62</v>
      </c>
      <c r="I205" s="348"/>
      <c r="J205" s="351"/>
      <c r="K205" s="351"/>
      <c r="L205" s="354"/>
      <c r="M205" s="354"/>
      <c r="N205" s="503"/>
    </row>
    <row r="206" spans="1:14" s="59" customFormat="1" ht="17.25" customHeight="1">
      <c r="A206" s="115"/>
      <c r="B206" s="50" t="s">
        <v>821</v>
      </c>
      <c r="C206" s="42" t="s">
        <v>204</v>
      </c>
      <c r="D206" s="97">
        <v>3991</v>
      </c>
      <c r="E206" s="348">
        <v>3990.9</v>
      </c>
      <c r="F206" s="448">
        <f t="shared" si="29"/>
        <v>0.9999749436231521</v>
      </c>
      <c r="G206" s="458">
        <f t="shared" si="40"/>
        <v>9.026493660661319E-05</v>
      </c>
      <c r="H206" s="354">
        <f t="shared" si="41"/>
        <v>3990.9</v>
      </c>
      <c r="I206" s="348"/>
      <c r="J206" s="351"/>
      <c r="K206" s="351"/>
      <c r="L206" s="354"/>
      <c r="M206" s="354"/>
      <c r="N206" s="503"/>
    </row>
    <row r="207" spans="1:14" s="59" customFormat="1" ht="14.25" customHeight="1">
      <c r="A207" s="115"/>
      <c r="B207" s="50" t="s">
        <v>501</v>
      </c>
      <c r="C207" s="42" t="s">
        <v>502</v>
      </c>
      <c r="D207" s="97">
        <v>5223</v>
      </c>
      <c r="E207" s="348">
        <v>5222.78</v>
      </c>
      <c r="F207" s="448">
        <f t="shared" si="29"/>
        <v>0.9999578786138235</v>
      </c>
      <c r="G207" s="458">
        <f t="shared" si="40"/>
        <v>0.00011812721581855903</v>
      </c>
      <c r="H207" s="354">
        <f t="shared" si="41"/>
        <v>5222.78</v>
      </c>
      <c r="I207" s="348"/>
      <c r="J207" s="351"/>
      <c r="K207" s="351"/>
      <c r="L207" s="354"/>
      <c r="M207" s="354"/>
      <c r="N207" s="503"/>
    </row>
    <row r="208" spans="1:14" s="59" customFormat="1" ht="15.75" customHeight="1">
      <c r="A208" s="115"/>
      <c r="B208" s="50" t="s">
        <v>503</v>
      </c>
      <c r="C208" s="42" t="s">
        <v>504</v>
      </c>
      <c r="D208" s="97">
        <v>2515</v>
      </c>
      <c r="E208" s="348">
        <v>2515.33</v>
      </c>
      <c r="F208" s="448">
        <f t="shared" si="29"/>
        <v>1.0001312127236581</v>
      </c>
      <c r="G208" s="458">
        <f t="shared" si="40"/>
        <v>5.6890952665993224E-05</v>
      </c>
      <c r="H208" s="354">
        <f t="shared" si="41"/>
        <v>2515.33</v>
      </c>
      <c r="I208" s="348"/>
      <c r="J208" s="351"/>
      <c r="K208" s="351"/>
      <c r="L208" s="354"/>
      <c r="M208" s="354"/>
      <c r="N208" s="503"/>
    </row>
    <row r="209" spans="1:14" s="59" customFormat="1" ht="12.75" customHeight="1">
      <c r="A209" s="115"/>
      <c r="B209" s="50" t="s">
        <v>505</v>
      </c>
      <c r="C209" s="42" t="s">
        <v>506</v>
      </c>
      <c r="D209" s="97">
        <v>2000</v>
      </c>
      <c r="E209" s="348">
        <v>2000.08</v>
      </c>
      <c r="F209" s="448">
        <f t="shared" si="29"/>
        <v>1.00004</v>
      </c>
      <c r="G209" s="458">
        <f t="shared" si="40"/>
        <v>4.5237188205205565E-05</v>
      </c>
      <c r="H209" s="354">
        <f t="shared" si="41"/>
        <v>2000.08</v>
      </c>
      <c r="I209" s="348"/>
      <c r="J209" s="351"/>
      <c r="K209" s="351"/>
      <c r="L209" s="354"/>
      <c r="M209" s="354"/>
      <c r="N209" s="503"/>
    </row>
    <row r="210" spans="1:14" s="59" customFormat="1" ht="14.25" customHeight="1">
      <c r="A210" s="115"/>
      <c r="B210" s="50" t="s">
        <v>633</v>
      </c>
      <c r="C210" s="42" t="s">
        <v>452</v>
      </c>
      <c r="D210" s="97">
        <v>13396</v>
      </c>
      <c r="E210" s="348">
        <v>13396</v>
      </c>
      <c r="F210" s="448">
        <f t="shared" si="29"/>
        <v>1</v>
      </c>
      <c r="G210" s="458">
        <f t="shared" si="40"/>
        <v>0.00030298656713578147</v>
      </c>
      <c r="H210" s="354">
        <f t="shared" si="41"/>
        <v>13396</v>
      </c>
      <c r="I210" s="348"/>
      <c r="J210" s="351"/>
      <c r="K210" s="351"/>
      <c r="L210" s="354"/>
      <c r="M210" s="354"/>
      <c r="N210" s="503"/>
    </row>
    <row r="211" spans="1:14" s="59" customFormat="1" ht="14.25" customHeight="1">
      <c r="A211" s="115"/>
      <c r="B211" s="50" t="s">
        <v>652</v>
      </c>
      <c r="C211" s="42" t="s">
        <v>834</v>
      </c>
      <c r="D211" s="97">
        <v>160</v>
      </c>
      <c r="E211" s="348">
        <v>159.75</v>
      </c>
      <c r="F211" s="448">
        <f t="shared" si="29"/>
        <v>0.9984375</v>
      </c>
      <c r="G211" s="458">
        <f t="shared" si="40"/>
        <v>3.6131758808555606E-06</v>
      </c>
      <c r="H211" s="354">
        <f t="shared" si="41"/>
        <v>159.75</v>
      </c>
      <c r="I211" s="348"/>
      <c r="J211" s="351"/>
      <c r="K211" s="351"/>
      <c r="L211" s="354"/>
      <c r="M211" s="354"/>
      <c r="N211" s="503"/>
    </row>
    <row r="212" spans="1:14" s="59" customFormat="1" ht="14.25" customHeight="1">
      <c r="A212" s="115"/>
      <c r="B212" s="50" t="s">
        <v>823</v>
      </c>
      <c r="C212" s="42" t="s">
        <v>826</v>
      </c>
      <c r="D212" s="97">
        <v>5559</v>
      </c>
      <c r="E212" s="348">
        <v>5559.37</v>
      </c>
      <c r="F212" s="448">
        <f t="shared" si="29"/>
        <v>1.000066558733585</v>
      </c>
      <c r="G212" s="458">
        <f aca="true" t="shared" si="42" ref="G212:G239">E212/$E$724</f>
        <v>0.00012574010389203115</v>
      </c>
      <c r="H212" s="354">
        <f t="shared" si="41"/>
        <v>5559.37</v>
      </c>
      <c r="I212" s="348"/>
      <c r="J212" s="351"/>
      <c r="K212" s="351"/>
      <c r="L212" s="354"/>
      <c r="M212" s="354"/>
      <c r="N212" s="503"/>
    </row>
    <row r="213" spans="1:14" s="59" customFormat="1" ht="14.25" customHeight="1">
      <c r="A213" s="115"/>
      <c r="B213" s="50" t="s">
        <v>824</v>
      </c>
      <c r="C213" s="42" t="s">
        <v>827</v>
      </c>
      <c r="D213" s="97">
        <v>144</v>
      </c>
      <c r="E213" s="348">
        <v>144</v>
      </c>
      <c r="F213" s="448">
        <f t="shared" si="29"/>
        <v>1</v>
      </c>
      <c r="G213" s="458">
        <f t="shared" si="42"/>
        <v>3.2569472728838857E-06</v>
      </c>
      <c r="H213" s="354">
        <f t="shared" si="41"/>
        <v>144</v>
      </c>
      <c r="I213" s="348"/>
      <c r="J213" s="351"/>
      <c r="K213" s="351"/>
      <c r="L213" s="354"/>
      <c r="M213" s="354"/>
      <c r="N213" s="503"/>
    </row>
    <row r="214" spans="1:14" s="59" customFormat="1" ht="14.25" customHeight="1">
      <c r="A214" s="115"/>
      <c r="B214" s="50" t="s">
        <v>483</v>
      </c>
      <c r="C214" s="42" t="s">
        <v>453</v>
      </c>
      <c r="D214" s="97">
        <v>619530</v>
      </c>
      <c r="E214" s="348">
        <v>619530</v>
      </c>
      <c r="F214" s="448">
        <f t="shared" si="29"/>
        <v>1</v>
      </c>
      <c r="G214" s="458">
        <f t="shared" si="42"/>
        <v>0.014012337110901068</v>
      </c>
      <c r="H214" s="354"/>
      <c r="I214" s="348"/>
      <c r="J214" s="351"/>
      <c r="K214" s="351"/>
      <c r="L214" s="354"/>
      <c r="M214" s="354"/>
      <c r="N214" s="505">
        <f>E214</f>
        <v>619530</v>
      </c>
    </row>
    <row r="215" spans="1:14" s="59" customFormat="1" ht="14.25" customHeight="1">
      <c r="A215" s="529" t="s">
        <v>1092</v>
      </c>
      <c r="B215" s="500"/>
      <c r="C215" s="496" t="s">
        <v>24</v>
      </c>
      <c r="D215" s="497">
        <f>SUM(D216:D218)</f>
        <v>1000</v>
      </c>
      <c r="E215" s="349">
        <f>SUM(E216:E218)</f>
        <v>1000</v>
      </c>
      <c r="F215" s="484">
        <f>E215/D215</f>
        <v>1</v>
      </c>
      <c r="G215" s="484">
        <f t="shared" si="42"/>
        <v>2.2617689395026983E-05</v>
      </c>
      <c r="H215" s="349">
        <f>SUM(H216:H218)</f>
        <v>1000</v>
      </c>
      <c r="I215" s="349">
        <f aca="true" t="shared" si="43" ref="I215:N215">SUM(I216:I218)</f>
        <v>0</v>
      </c>
      <c r="J215" s="349">
        <f t="shared" si="43"/>
        <v>0</v>
      </c>
      <c r="K215" s="349">
        <f t="shared" si="43"/>
        <v>0</v>
      </c>
      <c r="L215" s="349">
        <f t="shared" si="43"/>
        <v>0</v>
      </c>
      <c r="M215" s="349">
        <f t="shared" si="43"/>
        <v>0</v>
      </c>
      <c r="N215" s="361">
        <f t="shared" si="43"/>
        <v>0</v>
      </c>
    </row>
    <row r="216" spans="1:14" s="59" customFormat="1" ht="14.25" customHeight="1">
      <c r="A216" s="115"/>
      <c r="B216" s="50" t="s">
        <v>493</v>
      </c>
      <c r="C216" s="42" t="s">
        <v>670</v>
      </c>
      <c r="D216" s="97">
        <v>930</v>
      </c>
      <c r="E216" s="348">
        <v>930</v>
      </c>
      <c r="F216" s="448">
        <f>E216/D216</f>
        <v>1</v>
      </c>
      <c r="G216" s="458">
        <f t="shared" si="42"/>
        <v>2.1034451137375096E-05</v>
      </c>
      <c r="H216" s="354">
        <f>E216</f>
        <v>930</v>
      </c>
      <c r="I216" s="348"/>
      <c r="J216" s="351"/>
      <c r="K216" s="351"/>
      <c r="L216" s="354"/>
      <c r="M216" s="354"/>
      <c r="N216" s="505"/>
    </row>
    <row r="217" spans="1:14" s="59" customFormat="1" ht="14.25" customHeight="1">
      <c r="A217" s="115"/>
      <c r="B217" s="50" t="s">
        <v>823</v>
      </c>
      <c r="C217" s="42" t="s">
        <v>826</v>
      </c>
      <c r="D217" s="97">
        <v>13</v>
      </c>
      <c r="E217" s="348">
        <v>12.99</v>
      </c>
      <c r="F217" s="448">
        <f>E217/D217</f>
        <v>0.9992307692307693</v>
      </c>
      <c r="G217" s="458">
        <f t="shared" si="42"/>
        <v>2.9380378524140054E-07</v>
      </c>
      <c r="H217" s="354">
        <f>E217</f>
        <v>12.99</v>
      </c>
      <c r="I217" s="348"/>
      <c r="J217" s="351"/>
      <c r="K217" s="351"/>
      <c r="L217" s="354"/>
      <c r="M217" s="354"/>
      <c r="N217" s="505"/>
    </row>
    <row r="218" spans="1:14" s="59" customFormat="1" ht="14.25" customHeight="1">
      <c r="A218" s="115"/>
      <c r="B218" s="50" t="s">
        <v>824</v>
      </c>
      <c r="C218" s="42" t="s">
        <v>827</v>
      </c>
      <c r="D218" s="97">
        <v>57</v>
      </c>
      <c r="E218" s="348">
        <v>57.01</v>
      </c>
      <c r="F218" s="448">
        <f>E218/D218</f>
        <v>1.0001754385964912</v>
      </c>
      <c r="G218" s="458">
        <f t="shared" si="42"/>
        <v>1.2894344724104883E-06</v>
      </c>
      <c r="H218" s="354">
        <f>E218</f>
        <v>57.01</v>
      </c>
      <c r="I218" s="348"/>
      <c r="J218" s="351"/>
      <c r="K218" s="351"/>
      <c r="L218" s="354"/>
      <c r="M218" s="354"/>
      <c r="N218" s="505"/>
    </row>
    <row r="219" spans="1:14" s="486" customFormat="1" ht="18.75" customHeight="1">
      <c r="A219" s="529" t="s">
        <v>1051</v>
      </c>
      <c r="B219" s="559"/>
      <c r="C219" s="558" t="s">
        <v>1052</v>
      </c>
      <c r="D219" s="497">
        <f>SUM(D220:D230)</f>
        <v>56851</v>
      </c>
      <c r="E219" s="349">
        <f>SUM(E220:E230)</f>
        <v>56851</v>
      </c>
      <c r="F219" s="484">
        <f t="shared" si="29"/>
        <v>1</v>
      </c>
      <c r="G219" s="484">
        <f t="shared" si="42"/>
        <v>0.001285838259796679</v>
      </c>
      <c r="H219" s="349">
        <f>SUM(H220:H230)</f>
        <v>56851</v>
      </c>
      <c r="I219" s="349">
        <f aca="true" t="shared" si="44" ref="I219:N219">SUM(I220:I230)</f>
        <v>38960</v>
      </c>
      <c r="J219" s="349">
        <f t="shared" si="44"/>
        <v>6145</v>
      </c>
      <c r="K219" s="349">
        <f t="shared" si="44"/>
        <v>0</v>
      </c>
      <c r="L219" s="349">
        <f t="shared" si="44"/>
        <v>0</v>
      </c>
      <c r="M219" s="349">
        <f t="shared" si="44"/>
        <v>0</v>
      </c>
      <c r="N219" s="361">
        <f t="shared" si="44"/>
        <v>0</v>
      </c>
    </row>
    <row r="220" spans="1:14" s="59" customFormat="1" ht="15.75" customHeight="1">
      <c r="A220" s="115"/>
      <c r="B220" s="50" t="s">
        <v>486</v>
      </c>
      <c r="C220" s="42" t="s">
        <v>912</v>
      </c>
      <c r="D220" s="97">
        <v>36500</v>
      </c>
      <c r="E220" s="348">
        <v>36500</v>
      </c>
      <c r="F220" s="448">
        <f t="shared" si="29"/>
        <v>1</v>
      </c>
      <c r="G220" s="458">
        <f t="shared" si="42"/>
        <v>0.0008255456629184849</v>
      </c>
      <c r="H220" s="354">
        <f>E220</f>
        <v>36500</v>
      </c>
      <c r="I220" s="348">
        <f>H220</f>
        <v>36500</v>
      </c>
      <c r="J220" s="351"/>
      <c r="K220" s="351"/>
      <c r="L220" s="354"/>
      <c r="M220" s="354"/>
      <c r="N220" s="505"/>
    </row>
    <row r="221" spans="1:14" s="59" customFormat="1" ht="20.25" customHeight="1">
      <c r="A221" s="115"/>
      <c r="B221" s="50" t="s">
        <v>489</v>
      </c>
      <c r="C221" s="42" t="s">
        <v>490</v>
      </c>
      <c r="D221" s="97">
        <v>2460</v>
      </c>
      <c r="E221" s="348">
        <v>2460</v>
      </c>
      <c r="F221" s="448">
        <f t="shared" si="29"/>
        <v>1</v>
      </c>
      <c r="G221" s="458">
        <f t="shared" si="42"/>
        <v>5.563951591176638E-05</v>
      </c>
      <c r="H221" s="354">
        <f aca="true" t="shared" si="45" ref="H221:H230">E221</f>
        <v>2460</v>
      </c>
      <c r="I221" s="348">
        <f>H221</f>
        <v>2460</v>
      </c>
      <c r="J221" s="351"/>
      <c r="K221" s="351"/>
      <c r="L221" s="354"/>
      <c r="M221" s="354"/>
      <c r="N221" s="505"/>
    </row>
    <row r="222" spans="1:14" s="59" customFormat="1" ht="20.25" customHeight="1">
      <c r="A222" s="115"/>
      <c r="B222" s="50" t="s">
        <v>516</v>
      </c>
      <c r="C222" s="42" t="s">
        <v>527</v>
      </c>
      <c r="D222" s="97">
        <v>5285</v>
      </c>
      <c r="E222" s="348">
        <v>5285</v>
      </c>
      <c r="F222" s="448">
        <f t="shared" si="29"/>
        <v>1</v>
      </c>
      <c r="G222" s="458">
        <f t="shared" si="42"/>
        <v>0.00011953448845271762</v>
      </c>
      <c r="H222" s="354">
        <f t="shared" si="45"/>
        <v>5285</v>
      </c>
      <c r="I222" s="348"/>
      <c r="J222" s="351">
        <f>H222</f>
        <v>5285</v>
      </c>
      <c r="K222" s="351"/>
      <c r="L222" s="354"/>
      <c r="M222" s="354"/>
      <c r="N222" s="505"/>
    </row>
    <row r="223" spans="1:14" s="59" customFormat="1" ht="18.75" customHeight="1">
      <c r="A223" s="115"/>
      <c r="B223" s="50" t="s">
        <v>491</v>
      </c>
      <c r="C223" s="42" t="s">
        <v>492</v>
      </c>
      <c r="D223" s="97">
        <v>860</v>
      </c>
      <c r="E223" s="348">
        <v>860</v>
      </c>
      <c r="F223" s="448">
        <f t="shared" si="29"/>
        <v>1</v>
      </c>
      <c r="G223" s="458">
        <f t="shared" si="42"/>
        <v>1.9451212879723205E-05</v>
      </c>
      <c r="H223" s="354">
        <f t="shared" si="45"/>
        <v>860</v>
      </c>
      <c r="I223" s="348"/>
      <c r="J223" s="351">
        <f>H223</f>
        <v>860</v>
      </c>
      <c r="K223" s="351"/>
      <c r="L223" s="354"/>
      <c r="M223" s="354"/>
      <c r="N223" s="505"/>
    </row>
    <row r="224" spans="1:14" s="59" customFormat="1" ht="19.5" customHeight="1">
      <c r="A224" s="115"/>
      <c r="B224" s="50" t="s">
        <v>493</v>
      </c>
      <c r="C224" s="43" t="s">
        <v>818</v>
      </c>
      <c r="D224" s="97">
        <v>3146</v>
      </c>
      <c r="E224" s="348">
        <v>3146</v>
      </c>
      <c r="F224" s="448">
        <f t="shared" si="29"/>
        <v>1</v>
      </c>
      <c r="G224" s="458">
        <f t="shared" si="42"/>
        <v>7.11552508367549E-05</v>
      </c>
      <c r="H224" s="354">
        <f t="shared" si="45"/>
        <v>3146</v>
      </c>
      <c r="I224" s="348"/>
      <c r="J224" s="351"/>
      <c r="K224" s="351"/>
      <c r="L224" s="354"/>
      <c r="M224" s="354"/>
      <c r="N224" s="505"/>
    </row>
    <row r="225" spans="1:14" s="59" customFormat="1" ht="19.5" customHeight="1">
      <c r="A225" s="115"/>
      <c r="B225" s="50" t="s">
        <v>499</v>
      </c>
      <c r="C225" s="42" t="s">
        <v>649</v>
      </c>
      <c r="D225" s="97">
        <v>2800</v>
      </c>
      <c r="E225" s="348">
        <v>2800.3</v>
      </c>
      <c r="F225" s="448">
        <f t="shared" si="29"/>
        <v>1.0001071428571429</v>
      </c>
      <c r="G225" s="458">
        <f t="shared" si="42"/>
        <v>6.333631561289406E-05</v>
      </c>
      <c r="H225" s="354">
        <f t="shared" si="45"/>
        <v>2800.3</v>
      </c>
      <c r="I225" s="348"/>
      <c r="J225" s="351"/>
      <c r="K225" s="351"/>
      <c r="L225" s="354"/>
      <c r="M225" s="354"/>
      <c r="N225" s="505"/>
    </row>
    <row r="226" spans="1:14" s="59" customFormat="1" ht="17.25" customHeight="1">
      <c r="A226" s="115"/>
      <c r="B226" s="50" t="s">
        <v>501</v>
      </c>
      <c r="C226" s="42" t="s">
        <v>502</v>
      </c>
      <c r="D226" s="97">
        <v>774</v>
      </c>
      <c r="E226" s="348">
        <v>773.7</v>
      </c>
      <c r="F226" s="448">
        <f t="shared" si="29"/>
        <v>0.9996124031007753</v>
      </c>
      <c r="G226" s="458">
        <f t="shared" si="42"/>
        <v>1.749930628493238E-05</v>
      </c>
      <c r="H226" s="354">
        <f t="shared" si="45"/>
        <v>773.7</v>
      </c>
      <c r="I226" s="348"/>
      <c r="J226" s="351"/>
      <c r="K226" s="351"/>
      <c r="L226" s="354"/>
      <c r="M226" s="354"/>
      <c r="N226" s="505"/>
    </row>
    <row r="227" spans="1:14" s="59" customFormat="1" ht="18" customHeight="1">
      <c r="A227" s="115"/>
      <c r="B227" s="50" t="s">
        <v>505</v>
      </c>
      <c r="C227" s="42" t="s">
        <v>506</v>
      </c>
      <c r="D227" s="97">
        <v>1000</v>
      </c>
      <c r="E227" s="348">
        <v>1000</v>
      </c>
      <c r="F227" s="448">
        <f t="shared" si="29"/>
        <v>1</v>
      </c>
      <c r="G227" s="458">
        <f t="shared" si="42"/>
        <v>2.2617689395026983E-05</v>
      </c>
      <c r="H227" s="354">
        <f t="shared" si="45"/>
        <v>1000</v>
      </c>
      <c r="I227" s="348"/>
      <c r="J227" s="351"/>
      <c r="K227" s="351"/>
      <c r="L227" s="354"/>
      <c r="M227" s="354"/>
      <c r="N227" s="505"/>
    </row>
    <row r="228" spans="1:14" s="59" customFormat="1" ht="17.25" customHeight="1">
      <c r="A228" s="115"/>
      <c r="B228" s="50" t="s">
        <v>822</v>
      </c>
      <c r="C228" s="42" t="s">
        <v>293</v>
      </c>
      <c r="D228" s="97">
        <v>2226</v>
      </c>
      <c r="E228" s="348">
        <v>2225.8</v>
      </c>
      <c r="F228" s="448">
        <f t="shared" si="29"/>
        <v>0.9999101527403415</v>
      </c>
      <c r="G228" s="458">
        <f t="shared" si="42"/>
        <v>5.0342453055451065E-05</v>
      </c>
      <c r="H228" s="354">
        <f t="shared" si="45"/>
        <v>2225.8</v>
      </c>
      <c r="I228" s="348"/>
      <c r="J228" s="351"/>
      <c r="K228" s="351"/>
      <c r="L228" s="354"/>
      <c r="M228" s="354"/>
      <c r="N228" s="505"/>
    </row>
    <row r="229" spans="1:14" s="59" customFormat="1" ht="17.25" customHeight="1">
      <c r="A229" s="115"/>
      <c r="B229" s="50" t="s">
        <v>823</v>
      </c>
      <c r="C229" s="42" t="s">
        <v>826</v>
      </c>
      <c r="D229" s="97">
        <v>500</v>
      </c>
      <c r="E229" s="348">
        <v>500.2</v>
      </c>
      <c r="F229" s="448">
        <f t="shared" si="29"/>
        <v>1.0004</v>
      </c>
      <c r="G229" s="458">
        <f t="shared" si="42"/>
        <v>1.1313368235392497E-05</v>
      </c>
      <c r="H229" s="354">
        <f t="shared" si="45"/>
        <v>500.2</v>
      </c>
      <c r="I229" s="348"/>
      <c r="J229" s="351"/>
      <c r="K229" s="351"/>
      <c r="L229" s="354"/>
      <c r="M229" s="354"/>
      <c r="N229" s="505"/>
    </row>
    <row r="230" spans="1:14" s="59" customFormat="1" ht="17.25" customHeight="1">
      <c r="A230" s="115"/>
      <c r="B230" s="50" t="s">
        <v>824</v>
      </c>
      <c r="C230" s="42" t="s">
        <v>827</v>
      </c>
      <c r="D230" s="97">
        <v>1300</v>
      </c>
      <c r="E230" s="348">
        <v>1300</v>
      </c>
      <c r="F230" s="448">
        <f t="shared" si="29"/>
        <v>1</v>
      </c>
      <c r="G230" s="458">
        <f t="shared" si="42"/>
        <v>2.940299621353508E-05</v>
      </c>
      <c r="H230" s="354">
        <f t="shared" si="45"/>
        <v>1300</v>
      </c>
      <c r="I230" s="348"/>
      <c r="J230" s="351"/>
      <c r="K230" s="351"/>
      <c r="L230" s="354"/>
      <c r="M230" s="354"/>
      <c r="N230" s="505"/>
    </row>
    <row r="231" spans="1:14" s="59" customFormat="1" ht="20.25" customHeight="1">
      <c r="A231" s="111" t="s">
        <v>663</v>
      </c>
      <c r="B231" s="119"/>
      <c r="C231" s="73" t="s">
        <v>1057</v>
      </c>
      <c r="D231" s="153">
        <f>D232</f>
        <v>633045</v>
      </c>
      <c r="E231" s="347">
        <f>E232</f>
        <v>629728.7</v>
      </c>
      <c r="F231" s="555">
        <f t="shared" si="29"/>
        <v>0.9947613518786184</v>
      </c>
      <c r="G231" s="555">
        <f t="shared" si="42"/>
        <v>0.014243008139734128</v>
      </c>
      <c r="H231" s="356">
        <f t="shared" si="41"/>
        <v>629728.7</v>
      </c>
      <c r="I231" s="356">
        <f aca="true" t="shared" si="46" ref="I231:N231">I232</f>
        <v>0</v>
      </c>
      <c r="J231" s="356">
        <f t="shared" si="46"/>
        <v>0</v>
      </c>
      <c r="K231" s="356">
        <f t="shared" si="46"/>
        <v>0</v>
      </c>
      <c r="L231" s="356">
        <f t="shared" si="46"/>
        <v>629728.7</v>
      </c>
      <c r="M231" s="356">
        <f t="shared" si="46"/>
        <v>0</v>
      </c>
      <c r="N231" s="357">
        <f t="shared" si="46"/>
        <v>0</v>
      </c>
    </row>
    <row r="232" spans="1:14" s="59" customFormat="1" ht="23.25" customHeight="1">
      <c r="A232" s="113" t="s">
        <v>664</v>
      </c>
      <c r="B232" s="109"/>
      <c r="C232" s="85" t="s">
        <v>1056</v>
      </c>
      <c r="D232" s="253">
        <f>SUM(D233:D234)</f>
        <v>633045</v>
      </c>
      <c r="E232" s="346">
        <f>SUM(E233:E234)</f>
        <v>629728.7</v>
      </c>
      <c r="F232" s="484">
        <f t="shared" si="29"/>
        <v>0.9947613518786184</v>
      </c>
      <c r="G232" s="484">
        <f t="shared" si="42"/>
        <v>0.014243008139734128</v>
      </c>
      <c r="H232" s="349">
        <f aca="true" t="shared" si="47" ref="H232:N232">SUM(H233:H234)</f>
        <v>629728.7</v>
      </c>
      <c r="I232" s="349">
        <f t="shared" si="47"/>
        <v>0</v>
      </c>
      <c r="J232" s="349">
        <f t="shared" si="47"/>
        <v>0</v>
      </c>
      <c r="K232" s="349">
        <f t="shared" si="47"/>
        <v>0</v>
      </c>
      <c r="L232" s="349">
        <f t="shared" si="47"/>
        <v>629728.7</v>
      </c>
      <c r="M232" s="349">
        <f t="shared" si="47"/>
        <v>0</v>
      </c>
      <c r="N232" s="361">
        <f t="shared" si="47"/>
        <v>0</v>
      </c>
    </row>
    <row r="233" spans="1:14" s="59" customFormat="1" ht="23.25" customHeight="1">
      <c r="A233" s="120"/>
      <c r="B233" s="117" t="s">
        <v>1053</v>
      </c>
      <c r="C233" s="42" t="s">
        <v>1054</v>
      </c>
      <c r="D233" s="254">
        <v>12800</v>
      </c>
      <c r="E233" s="354">
        <v>12800</v>
      </c>
      <c r="F233" s="448">
        <f t="shared" si="29"/>
        <v>1</v>
      </c>
      <c r="G233" s="458">
        <f t="shared" si="42"/>
        <v>0.0002895064242563454</v>
      </c>
      <c r="H233" s="354">
        <f t="shared" si="41"/>
        <v>12800</v>
      </c>
      <c r="I233" s="354"/>
      <c r="J233" s="354"/>
      <c r="K233" s="354"/>
      <c r="L233" s="354">
        <f>H233</f>
        <v>12800</v>
      </c>
      <c r="M233" s="354"/>
      <c r="N233" s="503"/>
    </row>
    <row r="234" spans="1:14" s="59" customFormat="1" ht="18.75" customHeight="1">
      <c r="A234" s="115"/>
      <c r="B234" s="50" t="s">
        <v>665</v>
      </c>
      <c r="C234" s="42" t="s">
        <v>1055</v>
      </c>
      <c r="D234" s="97">
        <v>620245</v>
      </c>
      <c r="E234" s="348">
        <v>616928.7</v>
      </c>
      <c r="F234" s="448">
        <f t="shared" si="29"/>
        <v>0.994653241864102</v>
      </c>
      <c r="G234" s="458">
        <f t="shared" si="42"/>
        <v>0.013953501715477783</v>
      </c>
      <c r="H234" s="354">
        <f t="shared" si="41"/>
        <v>616928.7</v>
      </c>
      <c r="I234" s="348"/>
      <c r="J234" s="351"/>
      <c r="K234" s="352"/>
      <c r="L234" s="354">
        <f>H234</f>
        <v>616928.7</v>
      </c>
      <c r="M234" s="354"/>
      <c r="N234" s="503"/>
    </row>
    <row r="235" spans="1:14" s="59" customFormat="1" ht="18" customHeight="1">
      <c r="A235" s="111" t="s">
        <v>666</v>
      </c>
      <c r="B235" s="119"/>
      <c r="C235" s="83" t="s">
        <v>667</v>
      </c>
      <c r="D235" s="153">
        <f>D236+D254+D256+D270+D293+D303+D365+D379+D391+D405+D435</f>
        <v>15978540</v>
      </c>
      <c r="E235" s="347">
        <f>E236+E254+E256+E270+E293+E303+E365+E379+E391+E405+E435</f>
        <v>15970703.41</v>
      </c>
      <c r="F235" s="555">
        <f t="shared" si="29"/>
        <v>0.9995095553160677</v>
      </c>
      <c r="G235" s="555">
        <f t="shared" si="42"/>
        <v>0.36122040914747827</v>
      </c>
      <c r="H235" s="347">
        <f aca="true" t="shared" si="48" ref="H235:N235">H236+H254+H256+H270+H293+H303+H365+H379+H391+H405+H435</f>
        <v>15584828.41</v>
      </c>
      <c r="I235" s="347">
        <f t="shared" si="48"/>
        <v>8596480.96</v>
      </c>
      <c r="J235" s="347">
        <f t="shared" si="48"/>
        <v>1447344.3400000003</v>
      </c>
      <c r="K235" s="347">
        <f t="shared" si="48"/>
        <v>2247041</v>
      </c>
      <c r="L235" s="347">
        <f t="shared" si="48"/>
        <v>0</v>
      </c>
      <c r="M235" s="347">
        <f t="shared" si="48"/>
        <v>0</v>
      </c>
      <c r="N235" s="353">
        <f t="shared" si="48"/>
        <v>385875</v>
      </c>
    </row>
    <row r="236" spans="1:14" s="59" customFormat="1" ht="16.5" customHeight="1">
      <c r="A236" s="113" t="s">
        <v>668</v>
      </c>
      <c r="B236" s="109"/>
      <c r="C236" s="85" t="s">
        <v>669</v>
      </c>
      <c r="D236" s="253">
        <f>SUM(D237:D253)</f>
        <v>1445107</v>
      </c>
      <c r="E236" s="346">
        <f>SUM(E237:E253)</f>
        <v>1445107</v>
      </c>
      <c r="F236" s="484">
        <f t="shared" si="29"/>
        <v>1</v>
      </c>
      <c r="G236" s="484">
        <f t="shared" si="42"/>
        <v>0.03268498126857926</v>
      </c>
      <c r="H236" s="349">
        <f aca="true" t="shared" si="49" ref="H236:N236">SUM(H237:H253)</f>
        <v>1445107</v>
      </c>
      <c r="I236" s="349">
        <f t="shared" si="49"/>
        <v>450681.45</v>
      </c>
      <c r="J236" s="349">
        <f t="shared" si="49"/>
        <v>65593.86</v>
      </c>
      <c r="K236" s="349">
        <f t="shared" si="49"/>
        <v>737227</v>
      </c>
      <c r="L236" s="349">
        <f t="shared" si="49"/>
        <v>0</v>
      </c>
      <c r="M236" s="349">
        <f t="shared" si="49"/>
        <v>0</v>
      </c>
      <c r="N236" s="361">
        <f t="shared" si="49"/>
        <v>0</v>
      </c>
    </row>
    <row r="237" spans="1:14" s="59" customFormat="1" ht="21.75" customHeight="1">
      <c r="A237" s="116"/>
      <c r="B237" s="50" t="s">
        <v>673</v>
      </c>
      <c r="C237" s="42" t="s">
        <v>1058</v>
      </c>
      <c r="D237" s="539">
        <v>737227</v>
      </c>
      <c r="E237" s="544">
        <v>737227</v>
      </c>
      <c r="F237" s="545">
        <f t="shared" si="29"/>
        <v>1</v>
      </c>
      <c r="G237" s="545">
        <f t="shared" si="42"/>
        <v>0.01667437129962756</v>
      </c>
      <c r="H237" s="354">
        <f t="shared" si="41"/>
        <v>737227</v>
      </c>
      <c r="I237" s="544"/>
      <c r="J237" s="544"/>
      <c r="K237" s="544">
        <f>H237</f>
        <v>737227</v>
      </c>
      <c r="L237" s="544"/>
      <c r="M237" s="544"/>
      <c r="N237" s="563"/>
    </row>
    <row r="238" spans="1:14" s="59" customFormat="1" ht="15" customHeight="1">
      <c r="A238" s="116"/>
      <c r="B238" s="50" t="s">
        <v>486</v>
      </c>
      <c r="C238" s="42" t="s">
        <v>912</v>
      </c>
      <c r="D238" s="97">
        <v>418689</v>
      </c>
      <c r="E238" s="348">
        <v>418688.9</v>
      </c>
      <c r="F238" s="448">
        <f t="shared" si="29"/>
        <v>0.9999997611592376</v>
      </c>
      <c r="G238" s="458">
        <f t="shared" si="42"/>
        <v>0.009469775493345513</v>
      </c>
      <c r="H238" s="354">
        <f t="shared" si="41"/>
        <v>418688.9</v>
      </c>
      <c r="I238" s="348">
        <f>H238</f>
        <v>418688.9</v>
      </c>
      <c r="J238" s="351"/>
      <c r="K238" s="352"/>
      <c r="L238" s="354"/>
      <c r="M238" s="354"/>
      <c r="N238" s="503"/>
    </row>
    <row r="239" spans="1:14" s="59" customFormat="1" ht="15.75" customHeight="1">
      <c r="A239" s="116"/>
      <c r="B239" s="50" t="s">
        <v>489</v>
      </c>
      <c r="C239" s="42" t="s">
        <v>490</v>
      </c>
      <c r="D239" s="97">
        <v>30793</v>
      </c>
      <c r="E239" s="348">
        <v>30792.55</v>
      </c>
      <c r="F239" s="448">
        <f t="shared" si="29"/>
        <v>0.9999853862890916</v>
      </c>
      <c r="G239" s="458">
        <f t="shared" si="42"/>
        <v>0.0006964563315808381</v>
      </c>
      <c r="H239" s="354">
        <f t="shared" si="41"/>
        <v>30792.55</v>
      </c>
      <c r="I239" s="348">
        <f>H239</f>
        <v>30792.55</v>
      </c>
      <c r="J239" s="351"/>
      <c r="K239" s="352"/>
      <c r="L239" s="354"/>
      <c r="M239" s="354"/>
      <c r="N239" s="503"/>
    </row>
    <row r="240" spans="1:14" s="59" customFormat="1" ht="15" customHeight="1">
      <c r="A240" s="116"/>
      <c r="B240" s="118" t="s">
        <v>547</v>
      </c>
      <c r="C240" s="42" t="s">
        <v>527</v>
      </c>
      <c r="D240" s="97">
        <v>55391</v>
      </c>
      <c r="E240" s="348">
        <v>55390.83</v>
      </c>
      <c r="F240" s="448">
        <f t="shared" si="29"/>
        <v>0.9999969309093535</v>
      </c>
      <c r="G240" s="458">
        <f aca="true" t="shared" si="50" ref="G240:G272">E240/$E$724</f>
        <v>0.0012528125882727424</v>
      </c>
      <c r="H240" s="354">
        <f t="shared" si="41"/>
        <v>55390.83</v>
      </c>
      <c r="I240" s="348"/>
      <c r="J240" s="351">
        <f>H240</f>
        <v>55390.83</v>
      </c>
      <c r="K240" s="352"/>
      <c r="L240" s="354"/>
      <c r="M240" s="354"/>
      <c r="N240" s="503"/>
    </row>
    <row r="241" spans="1:14" s="59" customFormat="1" ht="15" customHeight="1">
      <c r="A241" s="116"/>
      <c r="B241" s="118" t="s">
        <v>491</v>
      </c>
      <c r="C241" s="42" t="s">
        <v>492</v>
      </c>
      <c r="D241" s="97">
        <v>10203</v>
      </c>
      <c r="E241" s="348">
        <v>10203.03</v>
      </c>
      <c r="F241" s="448">
        <f t="shared" si="29"/>
        <v>1.000002940311673</v>
      </c>
      <c r="G241" s="458">
        <f t="shared" si="50"/>
        <v>0.00023076896342814218</v>
      </c>
      <c r="H241" s="354">
        <f t="shared" si="41"/>
        <v>10203.03</v>
      </c>
      <c r="I241" s="348"/>
      <c r="J241" s="351">
        <f>H241</f>
        <v>10203.03</v>
      </c>
      <c r="K241" s="352"/>
      <c r="L241" s="354"/>
      <c r="M241" s="354"/>
      <c r="N241" s="503"/>
    </row>
    <row r="242" spans="1:14" s="59" customFormat="1" ht="14.25" customHeight="1">
      <c r="A242" s="116"/>
      <c r="B242" s="118" t="s">
        <v>95</v>
      </c>
      <c r="C242" s="42" t="s">
        <v>96</v>
      </c>
      <c r="D242" s="97">
        <v>1200</v>
      </c>
      <c r="E242" s="348">
        <v>1200</v>
      </c>
      <c r="F242" s="448">
        <f t="shared" si="29"/>
        <v>1</v>
      </c>
      <c r="G242" s="458">
        <f t="shared" si="50"/>
        <v>2.714122727403238E-05</v>
      </c>
      <c r="H242" s="354">
        <f t="shared" si="41"/>
        <v>1200</v>
      </c>
      <c r="I242" s="348">
        <f>H242</f>
        <v>1200</v>
      </c>
      <c r="J242" s="351"/>
      <c r="K242" s="352"/>
      <c r="L242" s="354"/>
      <c r="M242" s="354"/>
      <c r="N242" s="503"/>
    </row>
    <row r="243" spans="1:14" s="59" customFormat="1" ht="15" customHeight="1">
      <c r="A243" s="116"/>
      <c r="B243" s="118" t="s">
        <v>493</v>
      </c>
      <c r="C243" s="43" t="s">
        <v>818</v>
      </c>
      <c r="D243" s="97">
        <v>68114</v>
      </c>
      <c r="E243" s="348">
        <v>68114.41</v>
      </c>
      <c r="F243" s="448">
        <f t="shared" si="29"/>
        <v>1.0000060193205509</v>
      </c>
      <c r="G243" s="458">
        <f t="shared" si="50"/>
        <v>0.00154059056870552</v>
      </c>
      <c r="H243" s="354">
        <f t="shared" si="41"/>
        <v>68114.41</v>
      </c>
      <c r="I243" s="348"/>
      <c r="J243" s="351"/>
      <c r="K243" s="352"/>
      <c r="L243" s="354"/>
      <c r="M243" s="354"/>
      <c r="N243" s="503"/>
    </row>
    <row r="244" spans="1:14" s="59" customFormat="1" ht="13.5" customHeight="1">
      <c r="A244" s="116"/>
      <c r="B244" s="118" t="s">
        <v>495</v>
      </c>
      <c r="C244" s="43" t="s">
        <v>647</v>
      </c>
      <c r="D244" s="97">
        <v>13580</v>
      </c>
      <c r="E244" s="348">
        <v>13580</v>
      </c>
      <c r="F244" s="448">
        <f t="shared" si="29"/>
        <v>1</v>
      </c>
      <c r="G244" s="458">
        <f t="shared" si="50"/>
        <v>0.00030714822198446643</v>
      </c>
      <c r="H244" s="354">
        <f t="shared" si="41"/>
        <v>13580</v>
      </c>
      <c r="I244" s="348"/>
      <c r="J244" s="351"/>
      <c r="K244" s="352"/>
      <c r="L244" s="354"/>
      <c r="M244" s="354"/>
      <c r="N244" s="503"/>
    </row>
    <row r="245" spans="1:14" s="59" customFormat="1" ht="13.5" customHeight="1">
      <c r="A245" s="116"/>
      <c r="B245" s="118" t="s">
        <v>497</v>
      </c>
      <c r="C245" s="43" t="s">
        <v>648</v>
      </c>
      <c r="D245" s="97">
        <v>60039</v>
      </c>
      <c r="E245" s="348">
        <v>60039</v>
      </c>
      <c r="F245" s="448">
        <f t="shared" si="29"/>
        <v>1</v>
      </c>
      <c r="G245" s="458">
        <f t="shared" si="50"/>
        <v>0.0013579434535880251</v>
      </c>
      <c r="H245" s="354">
        <f t="shared" si="41"/>
        <v>60039</v>
      </c>
      <c r="I245" s="348"/>
      <c r="J245" s="351"/>
      <c r="K245" s="352"/>
      <c r="L245" s="354"/>
      <c r="M245" s="354"/>
      <c r="N245" s="503"/>
    </row>
    <row r="246" spans="1:14" s="59" customFormat="1" ht="13.5" customHeight="1">
      <c r="A246" s="116"/>
      <c r="B246" s="118" t="s">
        <v>634</v>
      </c>
      <c r="C246" s="42" t="s">
        <v>635</v>
      </c>
      <c r="D246" s="97">
        <v>270</v>
      </c>
      <c r="E246" s="348">
        <v>270</v>
      </c>
      <c r="F246" s="448">
        <f t="shared" si="29"/>
        <v>1</v>
      </c>
      <c r="G246" s="458">
        <f t="shared" si="50"/>
        <v>6.106776136657285E-06</v>
      </c>
      <c r="H246" s="354">
        <f t="shared" si="41"/>
        <v>270</v>
      </c>
      <c r="I246" s="348"/>
      <c r="J246" s="351"/>
      <c r="K246" s="352"/>
      <c r="L246" s="354"/>
      <c r="M246" s="354"/>
      <c r="N246" s="503"/>
    </row>
    <row r="247" spans="1:14" s="59" customFormat="1" ht="14.25" customHeight="1">
      <c r="A247" s="116"/>
      <c r="B247" s="118" t="s">
        <v>499</v>
      </c>
      <c r="C247" s="42" t="s">
        <v>649</v>
      </c>
      <c r="D247" s="97">
        <v>8356</v>
      </c>
      <c r="E247" s="348">
        <v>8355.98</v>
      </c>
      <c r="F247" s="448">
        <f t="shared" si="29"/>
        <v>0.9999976065102919</v>
      </c>
      <c r="G247" s="458">
        <f t="shared" si="50"/>
        <v>0.00018899296023105756</v>
      </c>
      <c r="H247" s="354">
        <f t="shared" si="41"/>
        <v>8355.98</v>
      </c>
      <c r="I247" s="348"/>
      <c r="J247" s="351"/>
      <c r="K247" s="352"/>
      <c r="L247" s="354"/>
      <c r="M247" s="354"/>
      <c r="N247" s="503"/>
    </row>
    <row r="248" spans="1:14" s="59" customFormat="1" ht="14.25" customHeight="1">
      <c r="A248" s="116"/>
      <c r="B248" s="118" t="s">
        <v>97</v>
      </c>
      <c r="C248" s="42" t="s">
        <v>98</v>
      </c>
      <c r="D248" s="97">
        <v>441</v>
      </c>
      <c r="E248" s="348">
        <v>441</v>
      </c>
      <c r="F248" s="448">
        <f t="shared" si="29"/>
        <v>1</v>
      </c>
      <c r="G248" s="458">
        <f t="shared" si="50"/>
        <v>9.9744010232069E-06</v>
      </c>
      <c r="H248" s="354">
        <f t="shared" si="41"/>
        <v>441</v>
      </c>
      <c r="I248" s="348"/>
      <c r="J248" s="351"/>
      <c r="K248" s="352"/>
      <c r="L248" s="354"/>
      <c r="M248" s="354"/>
      <c r="N248" s="503"/>
    </row>
    <row r="249" spans="1:14" s="59" customFormat="1" ht="14.25" customHeight="1">
      <c r="A249" s="116"/>
      <c r="B249" s="118" t="s">
        <v>821</v>
      </c>
      <c r="C249" s="42" t="s">
        <v>204</v>
      </c>
      <c r="D249" s="97">
        <v>1095</v>
      </c>
      <c r="E249" s="348">
        <v>1095.09</v>
      </c>
      <c r="F249" s="448">
        <f t="shared" si="29"/>
        <v>1.0000821917808218</v>
      </c>
      <c r="G249" s="458">
        <f t="shared" si="50"/>
        <v>2.47684054796001E-05</v>
      </c>
      <c r="H249" s="354">
        <f t="shared" si="41"/>
        <v>1095.09</v>
      </c>
      <c r="I249" s="348"/>
      <c r="J249" s="351"/>
      <c r="K249" s="352"/>
      <c r="L249" s="354"/>
      <c r="M249" s="354"/>
      <c r="N249" s="503"/>
    </row>
    <row r="250" spans="1:14" s="59" customFormat="1" ht="13.5" customHeight="1">
      <c r="A250" s="116"/>
      <c r="B250" s="118" t="s">
        <v>501</v>
      </c>
      <c r="C250" s="42" t="s">
        <v>502</v>
      </c>
      <c r="D250" s="97">
        <v>600</v>
      </c>
      <c r="E250" s="348">
        <v>599.75</v>
      </c>
      <c r="F250" s="448">
        <f t="shared" si="29"/>
        <v>0.9995833333333334</v>
      </c>
      <c r="G250" s="458">
        <f t="shared" si="50"/>
        <v>1.3564959214667433E-05</v>
      </c>
      <c r="H250" s="354">
        <f t="shared" si="41"/>
        <v>599.75</v>
      </c>
      <c r="I250" s="348"/>
      <c r="J250" s="351"/>
      <c r="K250" s="352"/>
      <c r="L250" s="354"/>
      <c r="M250" s="354"/>
      <c r="N250" s="503"/>
    </row>
    <row r="251" spans="1:14" s="59" customFormat="1" ht="14.25" customHeight="1">
      <c r="A251" s="116"/>
      <c r="B251" s="118" t="s">
        <v>505</v>
      </c>
      <c r="C251" s="42" t="s">
        <v>506</v>
      </c>
      <c r="D251" s="97">
        <v>24901</v>
      </c>
      <c r="E251" s="348">
        <v>24901</v>
      </c>
      <c r="F251" s="448">
        <f t="shared" si="29"/>
        <v>1</v>
      </c>
      <c r="G251" s="458">
        <f t="shared" si="50"/>
        <v>0.0005632030836255669</v>
      </c>
      <c r="H251" s="354">
        <f t="shared" si="41"/>
        <v>24901</v>
      </c>
      <c r="I251" s="348"/>
      <c r="J251" s="351"/>
      <c r="K251" s="352"/>
      <c r="L251" s="354"/>
      <c r="M251" s="354"/>
      <c r="N251" s="503"/>
    </row>
    <row r="252" spans="1:14" s="59" customFormat="1" ht="14.25" customHeight="1">
      <c r="A252" s="116"/>
      <c r="B252" s="118" t="s">
        <v>822</v>
      </c>
      <c r="C252" s="42" t="s">
        <v>383</v>
      </c>
      <c r="D252" s="97">
        <v>1090</v>
      </c>
      <c r="E252" s="348">
        <v>1090</v>
      </c>
      <c r="F252" s="448">
        <f t="shared" si="29"/>
        <v>1</v>
      </c>
      <c r="G252" s="458">
        <f t="shared" si="50"/>
        <v>2.465328144057941E-05</v>
      </c>
      <c r="H252" s="354">
        <f t="shared" si="41"/>
        <v>1090</v>
      </c>
      <c r="I252" s="348"/>
      <c r="J252" s="351"/>
      <c r="K252" s="352"/>
      <c r="L252" s="354"/>
      <c r="M252" s="354"/>
      <c r="N252" s="503"/>
    </row>
    <row r="253" spans="1:14" s="59" customFormat="1" ht="15" customHeight="1">
      <c r="A253" s="116"/>
      <c r="B253" s="118" t="s">
        <v>824</v>
      </c>
      <c r="C253" s="42" t="s">
        <v>309</v>
      </c>
      <c r="D253" s="97">
        <v>13118</v>
      </c>
      <c r="E253" s="348">
        <v>13118.46</v>
      </c>
      <c r="F253" s="448">
        <f aca="true" t="shared" si="51" ref="F253:F309">E253/D253</f>
        <v>1.0000350663210855</v>
      </c>
      <c r="G253" s="458">
        <f t="shared" si="50"/>
        <v>0.00029670925362108565</v>
      </c>
      <c r="H253" s="354">
        <f t="shared" si="41"/>
        <v>13118.46</v>
      </c>
      <c r="I253" s="348"/>
      <c r="J253" s="351"/>
      <c r="K253" s="352"/>
      <c r="L253" s="354"/>
      <c r="M253" s="354"/>
      <c r="N253" s="503"/>
    </row>
    <row r="254" spans="1:14" s="59" customFormat="1" ht="18.75" customHeight="1">
      <c r="A254" s="113" t="s">
        <v>935</v>
      </c>
      <c r="B254" s="109"/>
      <c r="C254" s="85" t="s">
        <v>933</v>
      </c>
      <c r="D254" s="253">
        <f>D255</f>
        <v>375588</v>
      </c>
      <c r="E254" s="346">
        <f>E255</f>
        <v>375588</v>
      </c>
      <c r="F254" s="484">
        <f t="shared" si="51"/>
        <v>1</v>
      </c>
      <c r="G254" s="484">
        <f t="shared" si="50"/>
        <v>0.008494932724499395</v>
      </c>
      <c r="H254" s="349">
        <f t="shared" si="41"/>
        <v>375588</v>
      </c>
      <c r="I254" s="349">
        <f aca="true" t="shared" si="52" ref="I254:N254">I255</f>
        <v>0</v>
      </c>
      <c r="J254" s="349">
        <f t="shared" si="52"/>
        <v>0</v>
      </c>
      <c r="K254" s="349">
        <f t="shared" si="52"/>
        <v>375588</v>
      </c>
      <c r="L254" s="349">
        <f t="shared" si="52"/>
        <v>0</v>
      </c>
      <c r="M254" s="349">
        <f t="shared" si="52"/>
        <v>0</v>
      </c>
      <c r="N254" s="361">
        <f t="shared" si="52"/>
        <v>0</v>
      </c>
    </row>
    <row r="255" spans="1:14" s="59" customFormat="1" ht="26.25" customHeight="1">
      <c r="A255" s="116"/>
      <c r="B255" s="50" t="s">
        <v>673</v>
      </c>
      <c r="C255" s="42" t="s">
        <v>1058</v>
      </c>
      <c r="D255" s="97">
        <v>375588</v>
      </c>
      <c r="E255" s="348">
        <v>375588</v>
      </c>
      <c r="F255" s="448">
        <f t="shared" si="51"/>
        <v>1</v>
      </c>
      <c r="G255" s="458">
        <f t="shared" si="50"/>
        <v>0.008494932724499395</v>
      </c>
      <c r="H255" s="354">
        <f t="shared" si="41"/>
        <v>375588</v>
      </c>
      <c r="I255" s="348"/>
      <c r="J255" s="351"/>
      <c r="K255" s="351">
        <f>H255</f>
        <v>375588</v>
      </c>
      <c r="L255" s="354"/>
      <c r="M255" s="354"/>
      <c r="N255" s="503"/>
    </row>
    <row r="256" spans="1:14" s="59" customFormat="1" ht="17.25" customHeight="1">
      <c r="A256" s="113" t="s">
        <v>675</v>
      </c>
      <c r="B256" s="109"/>
      <c r="C256" s="85" t="s">
        <v>677</v>
      </c>
      <c r="D256" s="253">
        <f>SUM(D257:D269)</f>
        <v>749306</v>
      </c>
      <c r="E256" s="346">
        <f>SUM(E257:E269)</f>
        <v>749306</v>
      </c>
      <c r="F256" s="484">
        <f t="shared" si="51"/>
        <v>1</v>
      </c>
      <c r="G256" s="484">
        <f t="shared" si="50"/>
        <v>0.01694757036983009</v>
      </c>
      <c r="H256" s="349">
        <f t="shared" si="41"/>
        <v>749306</v>
      </c>
      <c r="I256" s="349">
        <f>SUM(I258:I269)</f>
        <v>403841.92</v>
      </c>
      <c r="J256" s="349">
        <f>SUM(J258:J269)</f>
        <v>69856.70999999999</v>
      </c>
      <c r="K256" s="349">
        <f>SUM(K257:K269)</f>
        <v>224455</v>
      </c>
      <c r="L256" s="349">
        <f>SUM(L258:L269)</f>
        <v>0</v>
      </c>
      <c r="M256" s="349">
        <f>SUM(M258:M269)</f>
        <v>0</v>
      </c>
      <c r="N256" s="361">
        <f>SUM(N258:N269)</f>
        <v>0</v>
      </c>
    </row>
    <row r="257" spans="1:14" s="59" customFormat="1" ht="21" customHeight="1">
      <c r="A257" s="116"/>
      <c r="B257" s="543" t="s">
        <v>673</v>
      </c>
      <c r="C257" s="42" t="s">
        <v>1058</v>
      </c>
      <c r="D257" s="539">
        <v>224455</v>
      </c>
      <c r="E257" s="544">
        <v>224455</v>
      </c>
      <c r="F257" s="560">
        <f t="shared" si="51"/>
        <v>1</v>
      </c>
      <c r="G257" s="545">
        <f t="shared" si="50"/>
        <v>0.005076653473160782</v>
      </c>
      <c r="H257" s="354">
        <f t="shared" si="41"/>
        <v>224455</v>
      </c>
      <c r="I257" s="544"/>
      <c r="J257" s="544"/>
      <c r="K257" s="544">
        <f>H257</f>
        <v>224455</v>
      </c>
      <c r="L257" s="544"/>
      <c r="M257" s="544"/>
      <c r="N257" s="563"/>
    </row>
    <row r="258" spans="1:14" s="59" customFormat="1" ht="17.25" customHeight="1">
      <c r="A258" s="116"/>
      <c r="B258" s="50" t="s">
        <v>486</v>
      </c>
      <c r="C258" s="42" t="s">
        <v>912</v>
      </c>
      <c r="D258" s="97">
        <v>377316</v>
      </c>
      <c r="E258" s="348">
        <v>377315.82</v>
      </c>
      <c r="F258" s="448">
        <f t="shared" si="51"/>
        <v>0.9999995229462838</v>
      </c>
      <c r="G258" s="458">
        <f t="shared" si="50"/>
        <v>0.00853401202058991</v>
      </c>
      <c r="H258" s="354">
        <f t="shared" si="41"/>
        <v>377315.82</v>
      </c>
      <c r="I258" s="348">
        <f>H258</f>
        <v>377315.82</v>
      </c>
      <c r="J258" s="351"/>
      <c r="K258" s="352"/>
      <c r="L258" s="354"/>
      <c r="M258" s="354"/>
      <c r="N258" s="503"/>
    </row>
    <row r="259" spans="1:14" s="59" customFormat="1" ht="17.25" customHeight="1">
      <c r="A259" s="116"/>
      <c r="B259" s="50" t="s">
        <v>489</v>
      </c>
      <c r="C259" s="42" t="s">
        <v>490</v>
      </c>
      <c r="D259" s="97">
        <v>26526</v>
      </c>
      <c r="E259" s="348">
        <v>26526.1</v>
      </c>
      <c r="F259" s="448">
        <f t="shared" si="51"/>
        <v>1.0000037698861495</v>
      </c>
      <c r="G259" s="458">
        <f t="shared" si="50"/>
        <v>0.0005999590906614253</v>
      </c>
      <c r="H259" s="354">
        <f t="shared" si="41"/>
        <v>26526.1</v>
      </c>
      <c r="I259" s="348">
        <f>H259</f>
        <v>26526.1</v>
      </c>
      <c r="J259" s="351"/>
      <c r="K259" s="352"/>
      <c r="L259" s="354"/>
      <c r="M259" s="354"/>
      <c r="N259" s="503"/>
    </row>
    <row r="260" spans="1:14" s="59" customFormat="1" ht="15.75" customHeight="1">
      <c r="A260" s="116"/>
      <c r="B260" s="118" t="s">
        <v>547</v>
      </c>
      <c r="C260" s="42" t="s">
        <v>527</v>
      </c>
      <c r="D260" s="97">
        <v>60352</v>
      </c>
      <c r="E260" s="348">
        <v>60351.82</v>
      </c>
      <c r="F260" s="448">
        <f t="shared" si="51"/>
        <v>0.9999970174973489</v>
      </c>
      <c r="G260" s="458">
        <f t="shared" si="50"/>
        <v>0.0013650187191845773</v>
      </c>
      <c r="H260" s="354">
        <f t="shared" si="41"/>
        <v>60351.82</v>
      </c>
      <c r="I260" s="348"/>
      <c r="J260" s="351">
        <f>H260</f>
        <v>60351.82</v>
      </c>
      <c r="K260" s="352"/>
      <c r="L260" s="354"/>
      <c r="M260" s="354"/>
      <c r="N260" s="503"/>
    </row>
    <row r="261" spans="1:14" s="59" customFormat="1" ht="14.25" customHeight="1">
      <c r="A261" s="116"/>
      <c r="B261" s="118" t="s">
        <v>491</v>
      </c>
      <c r="C261" s="42" t="s">
        <v>492</v>
      </c>
      <c r="D261" s="97">
        <v>9505</v>
      </c>
      <c r="E261" s="348">
        <v>9504.89</v>
      </c>
      <c r="F261" s="448">
        <f t="shared" si="51"/>
        <v>0.9999884271436086</v>
      </c>
      <c r="G261" s="458">
        <f t="shared" si="50"/>
        <v>0.000214978649753898</v>
      </c>
      <c r="H261" s="354">
        <f t="shared" si="41"/>
        <v>9504.89</v>
      </c>
      <c r="I261" s="348"/>
      <c r="J261" s="351">
        <f>H261</f>
        <v>9504.89</v>
      </c>
      <c r="K261" s="352"/>
      <c r="L261" s="354"/>
      <c r="M261" s="354"/>
      <c r="N261" s="503"/>
    </row>
    <row r="262" spans="1:14" s="59" customFormat="1" ht="14.25" customHeight="1">
      <c r="A262" s="116"/>
      <c r="B262" s="50" t="s">
        <v>493</v>
      </c>
      <c r="C262" s="43" t="s">
        <v>818</v>
      </c>
      <c r="D262" s="97">
        <v>15867</v>
      </c>
      <c r="E262" s="348">
        <v>15867.37</v>
      </c>
      <c r="F262" s="448">
        <f t="shared" si="51"/>
        <v>1.0000233188378396</v>
      </c>
      <c r="G262" s="458">
        <f t="shared" si="50"/>
        <v>0.0003588832461759693</v>
      </c>
      <c r="H262" s="354">
        <f aca="true" t="shared" si="53" ref="H262:H319">E262</f>
        <v>15867.37</v>
      </c>
      <c r="I262" s="348"/>
      <c r="J262" s="351"/>
      <c r="K262" s="352"/>
      <c r="L262" s="354"/>
      <c r="M262" s="354"/>
      <c r="N262" s="503"/>
    </row>
    <row r="263" spans="1:14" s="59" customFormat="1" ht="14.25" customHeight="1">
      <c r="A263" s="116"/>
      <c r="B263" s="50" t="s">
        <v>495</v>
      </c>
      <c r="C263" s="43" t="s">
        <v>647</v>
      </c>
      <c r="D263" s="97">
        <v>2760</v>
      </c>
      <c r="E263" s="348">
        <v>2760</v>
      </c>
      <c r="F263" s="448">
        <f t="shared" si="51"/>
        <v>1</v>
      </c>
      <c r="G263" s="458">
        <f t="shared" si="50"/>
        <v>6.242482273027448E-05</v>
      </c>
      <c r="H263" s="354">
        <f t="shared" si="53"/>
        <v>2760</v>
      </c>
      <c r="I263" s="348"/>
      <c r="J263" s="351"/>
      <c r="K263" s="352"/>
      <c r="L263" s="354"/>
      <c r="M263" s="354"/>
      <c r="N263" s="503"/>
    </row>
    <row r="264" spans="1:14" s="59" customFormat="1" ht="14.25" customHeight="1">
      <c r="A264" s="116"/>
      <c r="B264" s="50" t="s">
        <v>634</v>
      </c>
      <c r="C264" s="42" t="s">
        <v>635</v>
      </c>
      <c r="D264" s="97">
        <v>380</v>
      </c>
      <c r="E264" s="348">
        <v>380</v>
      </c>
      <c r="F264" s="448">
        <f t="shared" si="51"/>
        <v>1</v>
      </c>
      <c r="G264" s="458">
        <f t="shared" si="50"/>
        <v>8.594721970110253E-06</v>
      </c>
      <c r="H264" s="354">
        <f t="shared" si="53"/>
        <v>380</v>
      </c>
      <c r="I264" s="348"/>
      <c r="J264" s="351"/>
      <c r="K264" s="352"/>
      <c r="L264" s="354"/>
      <c r="M264" s="354"/>
      <c r="N264" s="503"/>
    </row>
    <row r="265" spans="1:14" s="59" customFormat="1" ht="15" customHeight="1">
      <c r="A265" s="116"/>
      <c r="B265" s="50" t="s">
        <v>499</v>
      </c>
      <c r="C265" s="43" t="s">
        <v>649</v>
      </c>
      <c r="D265" s="97">
        <v>2367</v>
      </c>
      <c r="E265" s="348">
        <v>2367</v>
      </c>
      <c r="F265" s="448">
        <f t="shared" si="51"/>
        <v>1</v>
      </c>
      <c r="G265" s="458">
        <f t="shared" si="50"/>
        <v>5.353607079802887E-05</v>
      </c>
      <c r="H265" s="354">
        <f t="shared" si="53"/>
        <v>2367</v>
      </c>
      <c r="I265" s="348"/>
      <c r="J265" s="351"/>
      <c r="K265" s="352"/>
      <c r="L265" s="354"/>
      <c r="M265" s="354"/>
      <c r="N265" s="503"/>
    </row>
    <row r="266" spans="1:14" s="59" customFormat="1" ht="15" customHeight="1">
      <c r="A266" s="116"/>
      <c r="B266" s="50" t="s">
        <v>97</v>
      </c>
      <c r="C266" s="43" t="s">
        <v>98</v>
      </c>
      <c r="D266" s="97">
        <v>515</v>
      </c>
      <c r="E266" s="348">
        <v>515</v>
      </c>
      <c r="F266" s="448">
        <f t="shared" si="51"/>
        <v>1</v>
      </c>
      <c r="G266" s="458">
        <f t="shared" si="50"/>
        <v>1.1648110038438896E-05</v>
      </c>
      <c r="H266" s="354">
        <f t="shared" si="53"/>
        <v>515</v>
      </c>
      <c r="I266" s="348"/>
      <c r="J266" s="351"/>
      <c r="K266" s="352"/>
      <c r="L266" s="354"/>
      <c r="M266" s="354"/>
      <c r="N266" s="503"/>
    </row>
    <row r="267" spans="1:14" s="59" customFormat="1" ht="15" customHeight="1">
      <c r="A267" s="116"/>
      <c r="B267" s="50" t="s">
        <v>821</v>
      </c>
      <c r="C267" s="42" t="s">
        <v>825</v>
      </c>
      <c r="D267" s="97">
        <v>669</v>
      </c>
      <c r="E267" s="348">
        <v>669</v>
      </c>
      <c r="F267" s="448">
        <f t="shared" si="51"/>
        <v>1</v>
      </c>
      <c r="G267" s="458">
        <f t="shared" si="50"/>
        <v>1.5131234205273052E-05</v>
      </c>
      <c r="H267" s="354">
        <f t="shared" si="53"/>
        <v>669</v>
      </c>
      <c r="I267" s="348"/>
      <c r="J267" s="351"/>
      <c r="K267" s="352"/>
      <c r="L267" s="354"/>
      <c r="M267" s="354"/>
      <c r="N267" s="503"/>
    </row>
    <row r="268" spans="1:14" s="59" customFormat="1" ht="15.75" customHeight="1">
      <c r="A268" s="116"/>
      <c r="B268" s="50" t="s">
        <v>505</v>
      </c>
      <c r="C268" s="43" t="s">
        <v>506</v>
      </c>
      <c r="D268" s="97">
        <v>26594</v>
      </c>
      <c r="E268" s="348">
        <v>26594</v>
      </c>
      <c r="F268" s="448">
        <f t="shared" si="51"/>
        <v>1</v>
      </c>
      <c r="G268" s="458">
        <f t="shared" si="50"/>
        <v>0.0006014948317713476</v>
      </c>
      <c r="H268" s="354">
        <f t="shared" si="53"/>
        <v>26594</v>
      </c>
      <c r="I268" s="348"/>
      <c r="J268" s="351"/>
      <c r="K268" s="352"/>
      <c r="L268" s="354"/>
      <c r="M268" s="354"/>
      <c r="N268" s="503"/>
    </row>
    <row r="269" spans="1:14" s="59" customFormat="1" ht="18.75" customHeight="1">
      <c r="A269" s="116"/>
      <c r="B269" s="50" t="s">
        <v>823</v>
      </c>
      <c r="C269" s="42" t="s">
        <v>826</v>
      </c>
      <c r="D269" s="97">
        <v>2000</v>
      </c>
      <c r="E269" s="348">
        <v>2000</v>
      </c>
      <c r="F269" s="448">
        <f t="shared" si="51"/>
        <v>1</v>
      </c>
      <c r="G269" s="458">
        <f t="shared" si="50"/>
        <v>4.5235378790053966E-05</v>
      </c>
      <c r="H269" s="354">
        <f t="shared" si="53"/>
        <v>2000</v>
      </c>
      <c r="I269" s="348"/>
      <c r="J269" s="351"/>
      <c r="K269" s="352"/>
      <c r="L269" s="354"/>
      <c r="M269" s="354"/>
      <c r="N269" s="503"/>
    </row>
    <row r="270" spans="1:14" s="59" customFormat="1" ht="18" customHeight="1">
      <c r="A270" s="113" t="s">
        <v>679</v>
      </c>
      <c r="B270" s="114"/>
      <c r="C270" s="91" t="s">
        <v>680</v>
      </c>
      <c r="D270" s="253">
        <f>SUM(D271:D292)</f>
        <v>2732014</v>
      </c>
      <c r="E270" s="346">
        <f>SUM(E271:E292)</f>
        <v>2732014</v>
      </c>
      <c r="F270" s="484">
        <f t="shared" si="51"/>
        <v>1</v>
      </c>
      <c r="G270" s="484">
        <f t="shared" si="50"/>
        <v>0.06179184407486525</v>
      </c>
      <c r="H270" s="349">
        <f t="shared" si="53"/>
        <v>2732014</v>
      </c>
      <c r="I270" s="349">
        <f aca="true" t="shared" si="54" ref="I270:N270">SUM(I271:I292)</f>
        <v>1642644.55</v>
      </c>
      <c r="J270" s="349">
        <f t="shared" si="54"/>
        <v>282315.47000000003</v>
      </c>
      <c r="K270" s="349">
        <f t="shared" si="54"/>
        <v>289193</v>
      </c>
      <c r="L270" s="349">
        <f t="shared" si="54"/>
        <v>0</v>
      </c>
      <c r="M270" s="349">
        <f t="shared" si="54"/>
        <v>0</v>
      </c>
      <c r="N270" s="361">
        <f t="shared" si="54"/>
        <v>0</v>
      </c>
    </row>
    <row r="271" spans="1:14" s="59" customFormat="1" ht="23.25" customHeight="1">
      <c r="A271" s="488"/>
      <c r="B271" s="50" t="s">
        <v>673</v>
      </c>
      <c r="C271" s="42" t="s">
        <v>1058</v>
      </c>
      <c r="D271" s="485">
        <v>289193</v>
      </c>
      <c r="E271" s="351">
        <v>289193</v>
      </c>
      <c r="F271" s="448">
        <f t="shared" si="51"/>
        <v>1</v>
      </c>
      <c r="G271" s="458">
        <f t="shared" si="50"/>
        <v>0.006540877449216038</v>
      </c>
      <c r="H271" s="354">
        <f t="shared" si="53"/>
        <v>289193</v>
      </c>
      <c r="I271" s="537"/>
      <c r="J271" s="537"/>
      <c r="K271" s="351">
        <f>H271</f>
        <v>289193</v>
      </c>
      <c r="L271" s="537"/>
      <c r="M271" s="537"/>
      <c r="N271" s="550"/>
    </row>
    <row r="272" spans="1:14" s="90" customFormat="1" ht="15.75" customHeight="1">
      <c r="A272" s="110"/>
      <c r="B272" s="50" t="s">
        <v>196</v>
      </c>
      <c r="C272" s="43" t="s">
        <v>522</v>
      </c>
      <c r="D272" s="255">
        <v>2500</v>
      </c>
      <c r="E272" s="355">
        <v>2500</v>
      </c>
      <c r="F272" s="448">
        <f t="shared" si="51"/>
        <v>1</v>
      </c>
      <c r="G272" s="458">
        <f t="shared" si="50"/>
        <v>5.654422348756746E-05</v>
      </c>
      <c r="H272" s="354">
        <f t="shared" si="53"/>
        <v>2500</v>
      </c>
      <c r="I272" s="355"/>
      <c r="J272" s="351"/>
      <c r="K272" s="352"/>
      <c r="L272" s="354"/>
      <c r="M272" s="354"/>
      <c r="N272" s="503"/>
    </row>
    <row r="273" spans="1:14" s="59" customFormat="1" ht="14.25" customHeight="1">
      <c r="A273" s="110"/>
      <c r="B273" s="50" t="s">
        <v>486</v>
      </c>
      <c r="C273" s="42" t="s">
        <v>912</v>
      </c>
      <c r="D273" s="97">
        <v>1534378</v>
      </c>
      <c r="E273" s="348">
        <v>1534377.94</v>
      </c>
      <c r="F273" s="448">
        <f t="shared" si="51"/>
        <v>0.9999999608962068</v>
      </c>
      <c r="G273" s="458">
        <f aca="true" t="shared" si="55" ref="G273:G297">E273/$E$724</f>
        <v>0.03470408366150135</v>
      </c>
      <c r="H273" s="354">
        <f t="shared" si="53"/>
        <v>1534377.94</v>
      </c>
      <c r="I273" s="348">
        <f>H273</f>
        <v>1534377.94</v>
      </c>
      <c r="J273" s="351"/>
      <c r="K273" s="352"/>
      <c r="L273" s="354"/>
      <c r="M273" s="354"/>
      <c r="N273" s="503"/>
    </row>
    <row r="274" spans="1:14" s="59" customFormat="1" ht="14.25" customHeight="1">
      <c r="A274" s="110"/>
      <c r="B274" s="50" t="s">
        <v>489</v>
      </c>
      <c r="C274" s="42" t="s">
        <v>490</v>
      </c>
      <c r="D274" s="97">
        <v>108267</v>
      </c>
      <c r="E274" s="348">
        <v>108266.61</v>
      </c>
      <c r="F274" s="448">
        <f t="shared" si="51"/>
        <v>0.9999963977943418</v>
      </c>
      <c r="G274" s="458">
        <f t="shared" si="55"/>
        <v>0.0024487405568325224</v>
      </c>
      <c r="H274" s="354">
        <f t="shared" si="53"/>
        <v>108266.61</v>
      </c>
      <c r="I274" s="348">
        <f>H274</f>
        <v>108266.61</v>
      </c>
      <c r="J274" s="351"/>
      <c r="K274" s="352"/>
      <c r="L274" s="354"/>
      <c r="M274" s="354"/>
      <c r="N274" s="503"/>
    </row>
    <row r="275" spans="1:14" s="59" customFormat="1" ht="15" customHeight="1">
      <c r="A275" s="110"/>
      <c r="B275" s="118" t="s">
        <v>547</v>
      </c>
      <c r="C275" s="42" t="s">
        <v>628</v>
      </c>
      <c r="D275" s="97">
        <v>242964</v>
      </c>
      <c r="E275" s="348">
        <v>242964.39</v>
      </c>
      <c r="F275" s="448">
        <f t="shared" si="51"/>
        <v>1.0000016051760756</v>
      </c>
      <c r="G275" s="458">
        <f t="shared" si="55"/>
        <v>0.0054952931070722</v>
      </c>
      <c r="H275" s="354">
        <f t="shared" si="53"/>
        <v>242964.39</v>
      </c>
      <c r="I275" s="348"/>
      <c r="J275" s="351">
        <f>H275</f>
        <v>242964.39</v>
      </c>
      <c r="K275" s="352"/>
      <c r="L275" s="354"/>
      <c r="M275" s="354"/>
      <c r="N275" s="503"/>
    </row>
    <row r="276" spans="1:14" s="59" customFormat="1" ht="15" customHeight="1">
      <c r="A276" s="110"/>
      <c r="B276" s="118" t="s">
        <v>491</v>
      </c>
      <c r="C276" s="42" t="s">
        <v>492</v>
      </c>
      <c r="D276" s="97">
        <v>39351</v>
      </c>
      <c r="E276" s="348">
        <v>39351.08</v>
      </c>
      <c r="F276" s="448">
        <f t="shared" si="51"/>
        <v>1.0000020329851846</v>
      </c>
      <c r="G276" s="458">
        <f t="shared" si="55"/>
        <v>0.0008900305047988585</v>
      </c>
      <c r="H276" s="354">
        <f t="shared" si="53"/>
        <v>39351.08</v>
      </c>
      <c r="I276" s="348"/>
      <c r="J276" s="351">
        <f>H276</f>
        <v>39351.08</v>
      </c>
      <c r="K276" s="352"/>
      <c r="L276" s="354"/>
      <c r="M276" s="354"/>
      <c r="N276" s="503"/>
    </row>
    <row r="277" spans="1:14" s="59" customFormat="1" ht="14.25" customHeight="1">
      <c r="A277" s="110"/>
      <c r="B277" s="50" t="s">
        <v>681</v>
      </c>
      <c r="C277" s="43" t="s">
        <v>819</v>
      </c>
      <c r="D277" s="97">
        <v>11412</v>
      </c>
      <c r="E277" s="348">
        <v>11412</v>
      </c>
      <c r="F277" s="448">
        <f t="shared" si="51"/>
        <v>1</v>
      </c>
      <c r="G277" s="458">
        <f t="shared" si="55"/>
        <v>0.00025811307137604795</v>
      </c>
      <c r="H277" s="354">
        <f t="shared" si="53"/>
        <v>11412</v>
      </c>
      <c r="I277" s="348"/>
      <c r="J277" s="351"/>
      <c r="K277" s="352"/>
      <c r="L277" s="354"/>
      <c r="M277" s="354"/>
      <c r="N277" s="503"/>
    </row>
    <row r="278" spans="1:14" s="59" customFormat="1" ht="15" customHeight="1">
      <c r="A278" s="110"/>
      <c r="B278" s="49">
        <v>4210</v>
      </c>
      <c r="C278" s="43" t="s">
        <v>494</v>
      </c>
      <c r="D278" s="97">
        <v>163276</v>
      </c>
      <c r="E278" s="348">
        <v>163276.18</v>
      </c>
      <c r="F278" s="448">
        <f t="shared" si="51"/>
        <v>1.0000011024277908</v>
      </c>
      <c r="G278" s="458">
        <f t="shared" si="55"/>
        <v>0.003692929924846517</v>
      </c>
      <c r="H278" s="354">
        <f t="shared" si="53"/>
        <v>163276.18</v>
      </c>
      <c r="I278" s="348"/>
      <c r="J278" s="351"/>
      <c r="K278" s="352"/>
      <c r="L278" s="354"/>
      <c r="M278" s="354"/>
      <c r="N278" s="503"/>
    </row>
    <row r="279" spans="1:14" s="59" customFormat="1" ht="15" customHeight="1">
      <c r="A279" s="110"/>
      <c r="B279" s="49">
        <v>4240</v>
      </c>
      <c r="C279" s="43" t="s">
        <v>820</v>
      </c>
      <c r="D279" s="97">
        <v>6126</v>
      </c>
      <c r="E279" s="348">
        <v>6126</v>
      </c>
      <c r="F279" s="448">
        <f t="shared" si="51"/>
        <v>1</v>
      </c>
      <c r="G279" s="458">
        <f t="shared" si="55"/>
        <v>0.0001385559652339353</v>
      </c>
      <c r="H279" s="354">
        <f t="shared" si="53"/>
        <v>6126</v>
      </c>
      <c r="I279" s="348"/>
      <c r="J279" s="351"/>
      <c r="K279" s="352"/>
      <c r="L279" s="354"/>
      <c r="M279" s="354"/>
      <c r="N279" s="503"/>
    </row>
    <row r="280" spans="1:14" s="59" customFormat="1" ht="13.5" customHeight="1">
      <c r="A280" s="110"/>
      <c r="B280" s="50" t="s">
        <v>495</v>
      </c>
      <c r="C280" s="43" t="s">
        <v>647</v>
      </c>
      <c r="D280" s="97">
        <v>57333</v>
      </c>
      <c r="E280" s="348">
        <v>57333</v>
      </c>
      <c r="F280" s="448">
        <f t="shared" si="51"/>
        <v>1</v>
      </c>
      <c r="G280" s="458">
        <f t="shared" si="55"/>
        <v>0.001296739986085082</v>
      </c>
      <c r="H280" s="354">
        <f t="shared" si="53"/>
        <v>57333</v>
      </c>
      <c r="I280" s="348"/>
      <c r="J280" s="351"/>
      <c r="K280" s="352"/>
      <c r="L280" s="354"/>
      <c r="M280" s="354"/>
      <c r="N280" s="503"/>
    </row>
    <row r="281" spans="1:14" s="59" customFormat="1" ht="13.5" customHeight="1">
      <c r="A281" s="110"/>
      <c r="B281" s="50" t="s">
        <v>497</v>
      </c>
      <c r="C281" s="43" t="s">
        <v>648</v>
      </c>
      <c r="D281" s="97">
        <v>132000</v>
      </c>
      <c r="E281" s="348">
        <v>132000</v>
      </c>
      <c r="F281" s="448">
        <f t="shared" si="51"/>
        <v>1</v>
      </c>
      <c r="G281" s="458">
        <f t="shared" si="55"/>
        <v>0.002985535000143562</v>
      </c>
      <c r="H281" s="354">
        <f t="shared" si="53"/>
        <v>132000</v>
      </c>
      <c r="I281" s="348"/>
      <c r="J281" s="351"/>
      <c r="K281" s="352"/>
      <c r="L281" s="354"/>
      <c r="M281" s="354"/>
      <c r="N281" s="503"/>
    </row>
    <row r="282" spans="1:14" s="59" customFormat="1" ht="15" customHeight="1">
      <c r="A282" s="110"/>
      <c r="B282" s="50" t="s">
        <v>634</v>
      </c>
      <c r="C282" s="43" t="s">
        <v>635</v>
      </c>
      <c r="D282" s="97">
        <v>1300</v>
      </c>
      <c r="E282" s="348">
        <v>1300</v>
      </c>
      <c r="F282" s="448">
        <f t="shared" si="51"/>
        <v>1</v>
      </c>
      <c r="G282" s="458">
        <f t="shared" si="55"/>
        <v>2.940299621353508E-05</v>
      </c>
      <c r="H282" s="354">
        <f t="shared" si="53"/>
        <v>1300</v>
      </c>
      <c r="I282" s="348"/>
      <c r="J282" s="351"/>
      <c r="K282" s="352"/>
      <c r="L282" s="354"/>
      <c r="M282" s="354"/>
      <c r="N282" s="503"/>
    </row>
    <row r="283" spans="1:14" s="59" customFormat="1" ht="14.25" customHeight="1">
      <c r="A283" s="110"/>
      <c r="B283" s="50" t="s">
        <v>499</v>
      </c>
      <c r="C283" s="43" t="s">
        <v>649</v>
      </c>
      <c r="D283" s="97">
        <v>23370</v>
      </c>
      <c r="E283" s="348">
        <v>23370.32</v>
      </c>
      <c r="F283" s="448">
        <f t="shared" si="51"/>
        <v>1.0000136927685066</v>
      </c>
      <c r="G283" s="458">
        <f t="shared" si="55"/>
        <v>0.000528582638822387</v>
      </c>
      <c r="H283" s="354">
        <f t="shared" si="53"/>
        <v>23370.32</v>
      </c>
      <c r="I283" s="348"/>
      <c r="J283" s="351"/>
      <c r="K283" s="352"/>
      <c r="L283" s="354"/>
      <c r="M283" s="354"/>
      <c r="N283" s="503"/>
    </row>
    <row r="284" spans="1:14" s="59" customFormat="1" ht="14.25" customHeight="1">
      <c r="A284" s="110"/>
      <c r="B284" s="50" t="s">
        <v>97</v>
      </c>
      <c r="C284" s="43" t="s">
        <v>98</v>
      </c>
      <c r="D284" s="97">
        <v>2349</v>
      </c>
      <c r="E284" s="348">
        <v>2349</v>
      </c>
      <c r="F284" s="448">
        <f t="shared" si="51"/>
        <v>1</v>
      </c>
      <c r="G284" s="458">
        <f t="shared" si="55"/>
        <v>5.3128952388918384E-05</v>
      </c>
      <c r="H284" s="354">
        <f t="shared" si="53"/>
        <v>2349</v>
      </c>
      <c r="I284" s="348"/>
      <c r="J284" s="351"/>
      <c r="K284" s="352"/>
      <c r="L284" s="354"/>
      <c r="M284" s="354"/>
      <c r="N284" s="503"/>
    </row>
    <row r="285" spans="1:14" s="59" customFormat="1" ht="15" customHeight="1">
      <c r="A285" s="110"/>
      <c r="B285" s="50" t="s">
        <v>821</v>
      </c>
      <c r="C285" s="42" t="s">
        <v>825</v>
      </c>
      <c r="D285" s="97">
        <v>3040</v>
      </c>
      <c r="E285" s="348">
        <v>3040</v>
      </c>
      <c r="F285" s="448">
        <f t="shared" si="51"/>
        <v>1</v>
      </c>
      <c r="G285" s="458">
        <f t="shared" si="55"/>
        <v>6.875777576088202E-05</v>
      </c>
      <c r="H285" s="354">
        <f t="shared" si="53"/>
        <v>3040</v>
      </c>
      <c r="I285" s="348"/>
      <c r="J285" s="351"/>
      <c r="K285" s="352"/>
      <c r="L285" s="354"/>
      <c r="M285" s="354"/>
      <c r="N285" s="503"/>
    </row>
    <row r="286" spans="1:14" s="59" customFormat="1" ht="14.25" customHeight="1">
      <c r="A286" s="110"/>
      <c r="B286" s="50" t="s">
        <v>501</v>
      </c>
      <c r="C286" s="43" t="s">
        <v>502</v>
      </c>
      <c r="D286" s="97">
        <v>2510</v>
      </c>
      <c r="E286" s="348">
        <v>2510</v>
      </c>
      <c r="F286" s="448">
        <f t="shared" si="51"/>
        <v>1</v>
      </c>
      <c r="G286" s="458">
        <f t="shared" si="55"/>
        <v>5.677040038151773E-05</v>
      </c>
      <c r="H286" s="354">
        <f t="shared" si="53"/>
        <v>2510</v>
      </c>
      <c r="I286" s="348"/>
      <c r="J286" s="351"/>
      <c r="K286" s="352"/>
      <c r="L286" s="354"/>
      <c r="M286" s="354"/>
      <c r="N286" s="503"/>
    </row>
    <row r="287" spans="1:14" s="59" customFormat="1" ht="14.25" customHeight="1">
      <c r="A287" s="110"/>
      <c r="B287" s="50" t="s">
        <v>505</v>
      </c>
      <c r="C287" s="43" t="s">
        <v>506</v>
      </c>
      <c r="D287" s="97">
        <v>95400</v>
      </c>
      <c r="E287" s="348">
        <v>95400</v>
      </c>
      <c r="F287" s="448">
        <f t="shared" si="51"/>
        <v>1</v>
      </c>
      <c r="G287" s="458">
        <f t="shared" si="55"/>
        <v>0.0021577275682855743</v>
      </c>
      <c r="H287" s="354">
        <f t="shared" si="53"/>
        <v>95400</v>
      </c>
      <c r="I287" s="348"/>
      <c r="J287" s="351"/>
      <c r="K287" s="352"/>
      <c r="L287" s="354"/>
      <c r="M287" s="354"/>
      <c r="N287" s="503"/>
    </row>
    <row r="288" spans="1:14" s="59" customFormat="1" ht="14.25" customHeight="1">
      <c r="A288" s="110"/>
      <c r="B288" s="50" t="s">
        <v>531</v>
      </c>
      <c r="C288" s="43" t="s">
        <v>532</v>
      </c>
      <c r="D288" s="97">
        <v>747</v>
      </c>
      <c r="E288" s="348">
        <v>747</v>
      </c>
      <c r="F288" s="448">
        <f t="shared" si="51"/>
        <v>1</v>
      </c>
      <c r="G288" s="458">
        <f t="shared" si="55"/>
        <v>1.6895413978085156E-05</v>
      </c>
      <c r="H288" s="354">
        <f t="shared" si="53"/>
        <v>747</v>
      </c>
      <c r="I288" s="348"/>
      <c r="J288" s="351"/>
      <c r="K288" s="352"/>
      <c r="L288" s="354"/>
      <c r="M288" s="354"/>
      <c r="N288" s="503"/>
    </row>
    <row r="289" spans="1:14" s="59" customFormat="1" ht="16.5" customHeight="1">
      <c r="A289" s="110"/>
      <c r="B289" s="50" t="s">
        <v>652</v>
      </c>
      <c r="C289" s="42" t="s">
        <v>834</v>
      </c>
      <c r="D289" s="97">
        <v>6500</v>
      </c>
      <c r="E289" s="348">
        <v>6500</v>
      </c>
      <c r="F289" s="448">
        <f t="shared" si="51"/>
        <v>1</v>
      </c>
      <c r="G289" s="458">
        <f t="shared" si="55"/>
        <v>0.0001470149810676754</v>
      </c>
      <c r="H289" s="354">
        <f t="shared" si="53"/>
        <v>6500</v>
      </c>
      <c r="I289" s="348"/>
      <c r="J289" s="351"/>
      <c r="K289" s="352"/>
      <c r="L289" s="354"/>
      <c r="M289" s="354"/>
      <c r="N289" s="503"/>
    </row>
    <row r="290" spans="1:14" s="59" customFormat="1" ht="15.75" customHeight="1">
      <c r="A290" s="110"/>
      <c r="B290" s="50" t="s">
        <v>822</v>
      </c>
      <c r="C290" s="42" t="s">
        <v>293</v>
      </c>
      <c r="D290" s="97">
        <v>1500</v>
      </c>
      <c r="E290" s="348">
        <v>1500</v>
      </c>
      <c r="F290" s="448">
        <f t="shared" si="51"/>
        <v>1</v>
      </c>
      <c r="G290" s="458">
        <f t="shared" si="55"/>
        <v>3.392653409254048E-05</v>
      </c>
      <c r="H290" s="354">
        <f t="shared" si="53"/>
        <v>1500</v>
      </c>
      <c r="I290" s="348"/>
      <c r="J290" s="351"/>
      <c r="K290" s="352"/>
      <c r="L290" s="354"/>
      <c r="M290" s="354"/>
      <c r="N290" s="503"/>
    </row>
    <row r="291" spans="1:14" s="59" customFormat="1" ht="16.5" customHeight="1">
      <c r="A291" s="110"/>
      <c r="B291" s="50" t="s">
        <v>823</v>
      </c>
      <c r="C291" s="42" t="s">
        <v>826</v>
      </c>
      <c r="D291" s="97">
        <v>1200</v>
      </c>
      <c r="E291" s="348">
        <v>1200.01</v>
      </c>
      <c r="F291" s="448">
        <f t="shared" si="51"/>
        <v>1.0000083333333334</v>
      </c>
      <c r="G291" s="458">
        <f t="shared" si="55"/>
        <v>2.714145345092633E-05</v>
      </c>
      <c r="H291" s="354">
        <f t="shared" si="53"/>
        <v>1200.01</v>
      </c>
      <c r="I291" s="348"/>
      <c r="J291" s="351"/>
      <c r="K291" s="352"/>
      <c r="L291" s="354"/>
      <c r="M291" s="354"/>
      <c r="N291" s="503"/>
    </row>
    <row r="292" spans="1:14" s="59" customFormat="1" ht="15.75" customHeight="1">
      <c r="A292" s="110"/>
      <c r="B292" s="50" t="s">
        <v>824</v>
      </c>
      <c r="C292" s="42" t="s">
        <v>309</v>
      </c>
      <c r="D292" s="97">
        <v>7298</v>
      </c>
      <c r="E292" s="348">
        <v>7297.47</v>
      </c>
      <c r="F292" s="448">
        <f t="shared" si="51"/>
        <v>0.9999273773636613</v>
      </c>
      <c r="G292" s="458">
        <f t="shared" si="55"/>
        <v>0.00016505190982952757</v>
      </c>
      <c r="H292" s="354">
        <f t="shared" si="53"/>
        <v>7297.47</v>
      </c>
      <c r="I292" s="348"/>
      <c r="J292" s="351"/>
      <c r="K292" s="352"/>
      <c r="L292" s="354"/>
      <c r="M292" s="354"/>
      <c r="N292" s="503"/>
    </row>
    <row r="293" spans="1:14" s="59" customFormat="1" ht="17.25" customHeight="1">
      <c r="A293" s="213" t="s">
        <v>165</v>
      </c>
      <c r="B293" s="91"/>
      <c r="C293" s="91" t="s">
        <v>166</v>
      </c>
      <c r="D293" s="253">
        <f>SUM(D294:D302)</f>
        <v>722613</v>
      </c>
      <c r="E293" s="346">
        <f>SUM(E294:E302)</f>
        <v>722613</v>
      </c>
      <c r="F293" s="484">
        <f t="shared" si="51"/>
        <v>1</v>
      </c>
      <c r="G293" s="484">
        <f t="shared" si="55"/>
        <v>0.016343836386808634</v>
      </c>
      <c r="H293" s="349">
        <f t="shared" si="53"/>
        <v>722613</v>
      </c>
      <c r="I293" s="349">
        <f aca="true" t="shared" si="56" ref="I293:N293">SUM(I294:I302)</f>
        <v>538090.08</v>
      </c>
      <c r="J293" s="349">
        <f t="shared" si="56"/>
        <v>92000.26</v>
      </c>
      <c r="K293" s="349">
        <f t="shared" si="56"/>
        <v>0</v>
      </c>
      <c r="L293" s="349">
        <f t="shared" si="56"/>
        <v>0</v>
      </c>
      <c r="M293" s="349">
        <f t="shared" si="56"/>
        <v>0</v>
      </c>
      <c r="N293" s="350">
        <f t="shared" si="56"/>
        <v>0</v>
      </c>
    </row>
    <row r="294" spans="1:14" s="59" customFormat="1" ht="16.5" customHeight="1">
      <c r="A294" s="110"/>
      <c r="B294" s="49">
        <v>4010</v>
      </c>
      <c r="C294" s="42" t="s">
        <v>158</v>
      </c>
      <c r="D294" s="97">
        <v>488397</v>
      </c>
      <c r="E294" s="348">
        <v>488397.04</v>
      </c>
      <c r="F294" s="448">
        <f t="shared" si="51"/>
        <v>1.000000081900585</v>
      </c>
      <c r="G294" s="458">
        <f t="shared" si="55"/>
        <v>0.01104641255217057</v>
      </c>
      <c r="H294" s="354">
        <f t="shared" si="53"/>
        <v>488397.04</v>
      </c>
      <c r="I294" s="348">
        <f>H294</f>
        <v>488397.04</v>
      </c>
      <c r="J294" s="351"/>
      <c r="K294" s="352"/>
      <c r="L294" s="354"/>
      <c r="M294" s="354"/>
      <c r="N294" s="503"/>
    </row>
    <row r="295" spans="1:14" s="59" customFormat="1" ht="15" customHeight="1">
      <c r="A295" s="110"/>
      <c r="B295" s="49">
        <v>4040</v>
      </c>
      <c r="C295" s="42" t="s">
        <v>490</v>
      </c>
      <c r="D295" s="97">
        <v>49693</v>
      </c>
      <c r="E295" s="348">
        <v>49693.04</v>
      </c>
      <c r="F295" s="448">
        <f t="shared" si="51"/>
        <v>1.000000804942346</v>
      </c>
      <c r="G295" s="458">
        <f t="shared" si="55"/>
        <v>0.0011239417438146516</v>
      </c>
      <c r="H295" s="354">
        <f t="shared" si="53"/>
        <v>49693.04</v>
      </c>
      <c r="I295" s="348">
        <f>H295</f>
        <v>49693.04</v>
      </c>
      <c r="J295" s="351"/>
      <c r="K295" s="352"/>
      <c r="L295" s="354"/>
      <c r="M295" s="354"/>
      <c r="N295" s="503"/>
    </row>
    <row r="296" spans="1:14" s="59" customFormat="1" ht="13.5" customHeight="1">
      <c r="A296" s="110"/>
      <c r="B296" s="49">
        <v>4110</v>
      </c>
      <c r="C296" s="42" t="s">
        <v>628</v>
      </c>
      <c r="D296" s="97">
        <v>79377</v>
      </c>
      <c r="E296" s="348">
        <v>79377.23</v>
      </c>
      <c r="F296" s="448">
        <f t="shared" si="51"/>
        <v>1.0000028975647857</v>
      </c>
      <c r="G296" s="458">
        <f t="shared" si="55"/>
        <v>0.0017953295331776177</v>
      </c>
      <c r="H296" s="354">
        <f t="shared" si="53"/>
        <v>79377.23</v>
      </c>
      <c r="I296" s="348"/>
      <c r="J296" s="351">
        <f>H296</f>
        <v>79377.23</v>
      </c>
      <c r="K296" s="352"/>
      <c r="L296" s="354"/>
      <c r="M296" s="354"/>
      <c r="N296" s="503"/>
    </row>
    <row r="297" spans="1:14" s="59" customFormat="1" ht="13.5" customHeight="1">
      <c r="A297" s="110"/>
      <c r="B297" s="49">
        <v>4120</v>
      </c>
      <c r="C297" s="42" t="s">
        <v>492</v>
      </c>
      <c r="D297" s="97">
        <v>12623</v>
      </c>
      <c r="E297" s="348">
        <v>12623.03</v>
      </c>
      <c r="F297" s="448">
        <f t="shared" si="51"/>
        <v>1.000002376614117</v>
      </c>
      <c r="G297" s="458">
        <f t="shared" si="55"/>
        <v>0.0002855037717641075</v>
      </c>
      <c r="H297" s="354">
        <f t="shared" si="53"/>
        <v>12623.03</v>
      </c>
      <c r="I297" s="348"/>
      <c r="J297" s="351">
        <f>H297</f>
        <v>12623.03</v>
      </c>
      <c r="K297" s="352"/>
      <c r="L297" s="354"/>
      <c r="M297" s="354"/>
      <c r="N297" s="503"/>
    </row>
    <row r="298" spans="1:14" s="59" customFormat="1" ht="13.5" customHeight="1">
      <c r="A298" s="110"/>
      <c r="B298" s="49">
        <v>4210</v>
      </c>
      <c r="C298" s="43" t="s">
        <v>530</v>
      </c>
      <c r="D298" s="97">
        <v>3172</v>
      </c>
      <c r="E298" s="348">
        <v>3172.48</v>
      </c>
      <c r="F298" s="448">
        <f t="shared" si="51"/>
        <v>1.0001513240857502</v>
      </c>
      <c r="G298" s="458">
        <f aca="true" t="shared" si="57" ref="G298:G324">E298/$E$724</f>
        <v>7.17541672519352E-05</v>
      </c>
      <c r="H298" s="354">
        <f t="shared" si="53"/>
        <v>3172.48</v>
      </c>
      <c r="I298" s="348"/>
      <c r="J298" s="351"/>
      <c r="K298" s="352"/>
      <c r="L298" s="354"/>
      <c r="M298" s="354"/>
      <c r="N298" s="503"/>
    </row>
    <row r="299" spans="1:14" s="59" customFormat="1" ht="13.5" customHeight="1">
      <c r="A299" s="110"/>
      <c r="B299" s="49">
        <v>4260</v>
      </c>
      <c r="C299" s="43" t="s">
        <v>647</v>
      </c>
      <c r="D299" s="97">
        <v>7193</v>
      </c>
      <c r="E299" s="348">
        <v>7192.26</v>
      </c>
      <c r="F299" s="448">
        <f t="shared" si="51"/>
        <v>0.999897122202141</v>
      </c>
      <c r="G299" s="458">
        <f t="shared" si="57"/>
        <v>0.0001626723027282768</v>
      </c>
      <c r="H299" s="354">
        <f t="shared" si="53"/>
        <v>7192.26</v>
      </c>
      <c r="I299" s="348"/>
      <c r="J299" s="351"/>
      <c r="K299" s="352"/>
      <c r="L299" s="354"/>
      <c r="M299" s="354"/>
      <c r="N299" s="503"/>
    </row>
    <row r="300" spans="1:14" s="59" customFormat="1" ht="13.5" customHeight="1">
      <c r="A300" s="110"/>
      <c r="B300" s="49">
        <v>4300</v>
      </c>
      <c r="C300" s="43" t="s">
        <v>500</v>
      </c>
      <c r="D300" s="97">
        <v>2349</v>
      </c>
      <c r="E300" s="348">
        <v>2348.5</v>
      </c>
      <c r="F300" s="448">
        <f t="shared" si="51"/>
        <v>0.9997871434653044</v>
      </c>
      <c r="G300" s="458">
        <f t="shared" si="57"/>
        <v>5.311764354422087E-05</v>
      </c>
      <c r="H300" s="354">
        <f t="shared" si="53"/>
        <v>2348.5</v>
      </c>
      <c r="I300" s="348"/>
      <c r="J300" s="351"/>
      <c r="K300" s="352"/>
      <c r="L300" s="354"/>
      <c r="M300" s="354"/>
      <c r="N300" s="503"/>
    </row>
    <row r="301" spans="1:14" s="59" customFormat="1" ht="13.5" customHeight="1">
      <c r="A301" s="564"/>
      <c r="B301" s="49">
        <v>4370</v>
      </c>
      <c r="C301" s="42" t="s">
        <v>825</v>
      </c>
      <c r="D301" s="97">
        <v>1633</v>
      </c>
      <c r="E301" s="348">
        <v>1633.42</v>
      </c>
      <c r="F301" s="448">
        <f t="shared" si="51"/>
        <v>1.0002571953459891</v>
      </c>
      <c r="G301" s="458">
        <f t="shared" si="57"/>
        <v>3.6944186211624974E-05</v>
      </c>
      <c r="H301" s="354">
        <f t="shared" si="53"/>
        <v>1633.42</v>
      </c>
      <c r="I301" s="348"/>
      <c r="J301" s="351"/>
      <c r="K301" s="352"/>
      <c r="L301" s="354"/>
      <c r="M301" s="354"/>
      <c r="N301" s="503"/>
    </row>
    <row r="302" spans="1:14" s="59" customFormat="1" ht="13.5" customHeight="1">
      <c r="A302" s="110"/>
      <c r="B302" s="49">
        <v>4440</v>
      </c>
      <c r="C302" s="43" t="s">
        <v>506</v>
      </c>
      <c r="D302" s="97">
        <v>78176</v>
      </c>
      <c r="E302" s="348">
        <v>78176</v>
      </c>
      <c r="F302" s="448">
        <f t="shared" si="51"/>
        <v>1</v>
      </c>
      <c r="G302" s="458">
        <f t="shared" si="57"/>
        <v>0.0017681604861456296</v>
      </c>
      <c r="H302" s="354">
        <f t="shared" si="53"/>
        <v>78176</v>
      </c>
      <c r="I302" s="348"/>
      <c r="J302" s="351"/>
      <c r="K302" s="352"/>
      <c r="L302" s="354"/>
      <c r="M302" s="354"/>
      <c r="N302" s="503"/>
    </row>
    <row r="303" spans="1:15" s="59" customFormat="1" ht="15.75" customHeight="1">
      <c r="A303" s="213" t="s">
        <v>734</v>
      </c>
      <c r="B303" s="109"/>
      <c r="C303" s="91" t="s">
        <v>735</v>
      </c>
      <c r="D303" s="253">
        <f>SUM(D304:D328)</f>
        <v>6087606</v>
      </c>
      <c r="E303" s="346">
        <f>SUM(E304:E328)</f>
        <v>6087606</v>
      </c>
      <c r="F303" s="484">
        <f t="shared" si="51"/>
        <v>1</v>
      </c>
      <c r="G303" s="484">
        <f t="shared" si="57"/>
        <v>0.13768758166730263</v>
      </c>
      <c r="H303" s="349">
        <f>SUM(H304:H328)</f>
        <v>6068086</v>
      </c>
      <c r="I303" s="349">
        <f aca="true" t="shared" si="58" ref="I303:N303">SUM(I304:I328)</f>
        <v>3723028.92</v>
      </c>
      <c r="J303" s="349">
        <f t="shared" si="58"/>
        <v>641425.3500000001</v>
      </c>
      <c r="K303" s="349">
        <f t="shared" si="58"/>
        <v>133755</v>
      </c>
      <c r="L303" s="349">
        <f t="shared" si="58"/>
        <v>0</v>
      </c>
      <c r="M303" s="349">
        <f t="shared" si="58"/>
        <v>0</v>
      </c>
      <c r="N303" s="349">
        <f t="shared" si="58"/>
        <v>19520</v>
      </c>
      <c r="O303" s="349">
        <f>SUM(L304:O328)</f>
        <v>19520</v>
      </c>
    </row>
    <row r="304" spans="1:14" s="59" customFormat="1" ht="23.25" customHeight="1">
      <c r="A304" s="488"/>
      <c r="B304" s="50" t="s">
        <v>673</v>
      </c>
      <c r="C304" s="42" t="s">
        <v>1058</v>
      </c>
      <c r="D304" s="485">
        <v>133755</v>
      </c>
      <c r="E304" s="351">
        <v>133755</v>
      </c>
      <c r="F304" s="448">
        <f t="shared" si="51"/>
        <v>1</v>
      </c>
      <c r="G304" s="458">
        <f t="shared" si="57"/>
        <v>0.003025229045031834</v>
      </c>
      <c r="H304" s="351">
        <f>E304</f>
        <v>133755</v>
      </c>
      <c r="I304" s="537"/>
      <c r="J304" s="537"/>
      <c r="K304" s="351">
        <f>H304</f>
        <v>133755</v>
      </c>
      <c r="L304" s="537"/>
      <c r="M304" s="537"/>
      <c r="N304" s="550"/>
    </row>
    <row r="305" spans="1:14" s="59" customFormat="1" ht="15.75" customHeight="1">
      <c r="A305" s="488"/>
      <c r="B305" s="50" t="s">
        <v>196</v>
      </c>
      <c r="C305" s="43" t="s">
        <v>522</v>
      </c>
      <c r="D305" s="97">
        <v>344</v>
      </c>
      <c r="E305" s="348">
        <v>344.4</v>
      </c>
      <c r="F305" s="448">
        <f t="shared" si="51"/>
        <v>1.0011627906976743</v>
      </c>
      <c r="G305" s="458">
        <f t="shared" si="57"/>
        <v>7.789532227647292E-06</v>
      </c>
      <c r="H305" s="354">
        <f t="shared" si="53"/>
        <v>344.4</v>
      </c>
      <c r="I305" s="348"/>
      <c r="J305" s="351"/>
      <c r="K305" s="352"/>
      <c r="L305" s="354"/>
      <c r="M305" s="354"/>
      <c r="N305" s="503"/>
    </row>
    <row r="306" spans="1:14" s="59" customFormat="1" ht="15.75" customHeight="1">
      <c r="A306" s="110"/>
      <c r="B306" s="50" t="s">
        <v>486</v>
      </c>
      <c r="C306" s="42" t="s">
        <v>912</v>
      </c>
      <c r="D306" s="97">
        <v>3467135</v>
      </c>
      <c r="E306" s="348">
        <v>3467134.36</v>
      </c>
      <c r="F306" s="448">
        <f t="shared" si="51"/>
        <v>0.9999998154095529</v>
      </c>
      <c r="G306" s="458">
        <f t="shared" si="57"/>
        <v>0.07841856804530567</v>
      </c>
      <c r="H306" s="354">
        <f t="shared" si="53"/>
        <v>3467134.36</v>
      </c>
      <c r="I306" s="348">
        <f>H306</f>
        <v>3467134.36</v>
      </c>
      <c r="J306" s="351"/>
      <c r="K306" s="352"/>
      <c r="L306" s="354"/>
      <c r="M306" s="354"/>
      <c r="N306" s="503"/>
    </row>
    <row r="307" spans="1:14" s="59" customFormat="1" ht="15" customHeight="1">
      <c r="A307" s="110"/>
      <c r="B307" s="50" t="s">
        <v>489</v>
      </c>
      <c r="C307" s="42" t="s">
        <v>490</v>
      </c>
      <c r="D307" s="97">
        <v>248694</v>
      </c>
      <c r="E307" s="348">
        <v>248694.56</v>
      </c>
      <c r="F307" s="448">
        <f t="shared" si="51"/>
        <v>1.000002251763211</v>
      </c>
      <c r="G307" s="458">
        <f t="shared" si="57"/>
        <v>0.005624896312312902</v>
      </c>
      <c r="H307" s="354">
        <f t="shared" si="53"/>
        <v>248694.56</v>
      </c>
      <c r="I307" s="348">
        <f>H307</f>
        <v>248694.56</v>
      </c>
      <c r="J307" s="351"/>
      <c r="K307" s="352"/>
      <c r="L307" s="354"/>
      <c r="M307" s="354"/>
      <c r="N307" s="503"/>
    </row>
    <row r="308" spans="1:14" s="59" customFormat="1" ht="12.75" customHeight="1">
      <c r="A308" s="110"/>
      <c r="B308" s="118" t="s">
        <v>547</v>
      </c>
      <c r="C308" s="42" t="s">
        <v>628</v>
      </c>
      <c r="D308" s="97">
        <v>556211</v>
      </c>
      <c r="E308" s="348">
        <v>556209.81</v>
      </c>
      <c r="F308" s="448">
        <f t="shared" si="51"/>
        <v>0.9999978605241537</v>
      </c>
      <c r="G308" s="458">
        <f t="shared" si="57"/>
        <v>0.012580180721046975</v>
      </c>
      <c r="H308" s="354">
        <f t="shared" si="53"/>
        <v>556209.81</v>
      </c>
      <c r="I308" s="348"/>
      <c r="J308" s="351">
        <f>H308</f>
        <v>556209.81</v>
      </c>
      <c r="K308" s="352"/>
      <c r="L308" s="354"/>
      <c r="M308" s="354"/>
      <c r="N308" s="503"/>
    </row>
    <row r="309" spans="1:14" s="59" customFormat="1" ht="15" customHeight="1">
      <c r="A309" s="110"/>
      <c r="B309" s="118" t="s">
        <v>491</v>
      </c>
      <c r="C309" s="42" t="s">
        <v>492</v>
      </c>
      <c r="D309" s="97">
        <v>85215</v>
      </c>
      <c r="E309" s="348">
        <v>85215.54</v>
      </c>
      <c r="F309" s="448">
        <f t="shared" si="51"/>
        <v>1.0000063369125154</v>
      </c>
      <c r="G309" s="458">
        <f t="shared" si="57"/>
        <v>0.0019273786153494975</v>
      </c>
      <c r="H309" s="354">
        <f t="shared" si="53"/>
        <v>85215.54</v>
      </c>
      <c r="I309" s="348"/>
      <c r="J309" s="351">
        <f>H309</f>
        <v>85215.54</v>
      </c>
      <c r="K309" s="352"/>
      <c r="L309" s="354"/>
      <c r="M309" s="354"/>
      <c r="N309" s="503"/>
    </row>
    <row r="310" spans="1:14" s="59" customFormat="1" ht="14.25" customHeight="1">
      <c r="A310" s="110"/>
      <c r="B310" s="50" t="s">
        <v>95</v>
      </c>
      <c r="C310" s="42" t="s">
        <v>96</v>
      </c>
      <c r="D310" s="97">
        <v>7200</v>
      </c>
      <c r="E310" s="348">
        <v>7200</v>
      </c>
      <c r="F310" s="448">
        <f aca="true" t="shared" si="59" ref="F310:F372">E310/D310</f>
        <v>1</v>
      </c>
      <c r="G310" s="458">
        <f t="shared" si="57"/>
        <v>0.00016284736364419427</v>
      </c>
      <c r="H310" s="354">
        <f t="shared" si="53"/>
        <v>7200</v>
      </c>
      <c r="I310" s="348">
        <f>H310</f>
        <v>7200</v>
      </c>
      <c r="J310" s="351"/>
      <c r="K310" s="352"/>
      <c r="L310" s="354"/>
      <c r="M310" s="354"/>
      <c r="N310" s="503"/>
    </row>
    <row r="311" spans="1:14" s="59" customFormat="1" ht="15" customHeight="1">
      <c r="A311" s="110"/>
      <c r="B311" s="50" t="s">
        <v>493</v>
      </c>
      <c r="C311" s="43" t="s">
        <v>530</v>
      </c>
      <c r="D311" s="97">
        <v>612111</v>
      </c>
      <c r="E311" s="348">
        <v>612110.44</v>
      </c>
      <c r="F311" s="448">
        <f t="shared" si="59"/>
        <v>0.9999990851332519</v>
      </c>
      <c r="G311" s="458">
        <f t="shared" si="57"/>
        <v>0.0138445238073733</v>
      </c>
      <c r="H311" s="354">
        <f t="shared" si="53"/>
        <v>612110.44</v>
      </c>
      <c r="I311" s="348"/>
      <c r="J311" s="351"/>
      <c r="K311" s="352"/>
      <c r="L311" s="354"/>
      <c r="M311" s="354"/>
      <c r="N311" s="503"/>
    </row>
    <row r="312" spans="1:14" s="59" customFormat="1" ht="15" customHeight="1">
      <c r="A312" s="110"/>
      <c r="B312" s="50" t="s">
        <v>671</v>
      </c>
      <c r="C312" s="43" t="s">
        <v>672</v>
      </c>
      <c r="D312" s="97">
        <v>10129</v>
      </c>
      <c r="E312" s="348">
        <v>10129.37</v>
      </c>
      <c r="F312" s="448">
        <f t="shared" si="59"/>
        <v>1.000036528778754</v>
      </c>
      <c r="G312" s="458">
        <f t="shared" si="57"/>
        <v>0.0002291029444273045</v>
      </c>
      <c r="H312" s="354">
        <f t="shared" si="53"/>
        <v>10129.37</v>
      </c>
      <c r="I312" s="348"/>
      <c r="J312" s="351"/>
      <c r="K312" s="352"/>
      <c r="L312" s="354"/>
      <c r="M312" s="354"/>
      <c r="N312" s="503"/>
    </row>
    <row r="313" spans="1:14" s="59" customFormat="1" ht="14.25" customHeight="1">
      <c r="A313" s="110"/>
      <c r="B313" s="50" t="s">
        <v>495</v>
      </c>
      <c r="C313" s="43" t="s">
        <v>647</v>
      </c>
      <c r="D313" s="97">
        <v>360612</v>
      </c>
      <c r="E313" s="348">
        <v>360612.29</v>
      </c>
      <c r="F313" s="448">
        <f t="shared" si="59"/>
        <v>1.0000008041884352</v>
      </c>
      <c r="G313" s="458">
        <f t="shared" si="57"/>
        <v>0.008156216767249395</v>
      </c>
      <c r="H313" s="354">
        <f t="shared" si="53"/>
        <v>360612.29</v>
      </c>
      <c r="I313" s="348"/>
      <c r="J313" s="351"/>
      <c r="K313" s="352"/>
      <c r="L313" s="354"/>
      <c r="M313" s="354"/>
      <c r="N313" s="503"/>
    </row>
    <row r="314" spans="1:14" s="59" customFormat="1" ht="14.25" customHeight="1">
      <c r="A314" s="110"/>
      <c r="B314" s="50" t="s">
        <v>497</v>
      </c>
      <c r="C314" s="43" t="s">
        <v>498</v>
      </c>
      <c r="D314" s="97">
        <v>136417</v>
      </c>
      <c r="E314" s="348">
        <v>136417</v>
      </c>
      <c r="F314" s="448">
        <f t="shared" si="59"/>
        <v>1</v>
      </c>
      <c r="G314" s="458">
        <f t="shared" si="57"/>
        <v>0.003085437334201396</v>
      </c>
      <c r="H314" s="354">
        <f t="shared" si="53"/>
        <v>136417</v>
      </c>
      <c r="I314" s="348"/>
      <c r="J314" s="351"/>
      <c r="K314" s="352"/>
      <c r="L314" s="354"/>
      <c r="M314" s="354"/>
      <c r="N314" s="503"/>
    </row>
    <row r="315" spans="1:14" s="59" customFormat="1" ht="15" customHeight="1">
      <c r="A315" s="110"/>
      <c r="B315" s="50" t="s">
        <v>634</v>
      </c>
      <c r="C315" s="43" t="s">
        <v>635</v>
      </c>
      <c r="D315" s="97">
        <v>16582</v>
      </c>
      <c r="E315" s="348">
        <v>16582</v>
      </c>
      <c r="F315" s="448">
        <f t="shared" si="59"/>
        <v>1</v>
      </c>
      <c r="G315" s="458">
        <f t="shared" si="57"/>
        <v>0.00037504652554833746</v>
      </c>
      <c r="H315" s="354">
        <f t="shared" si="53"/>
        <v>16582</v>
      </c>
      <c r="I315" s="348"/>
      <c r="J315" s="351"/>
      <c r="K315" s="352"/>
      <c r="L315" s="354"/>
      <c r="M315" s="354"/>
      <c r="N315" s="503"/>
    </row>
    <row r="316" spans="1:14" s="59" customFormat="1" ht="16.5" customHeight="1">
      <c r="A316" s="110"/>
      <c r="B316" s="50" t="s">
        <v>499</v>
      </c>
      <c r="C316" s="43" t="s">
        <v>649</v>
      </c>
      <c r="D316" s="97">
        <v>113614</v>
      </c>
      <c r="E316" s="348">
        <v>113607.91</v>
      </c>
      <c r="F316" s="448">
        <f t="shared" si="59"/>
        <v>0.9999463974510184</v>
      </c>
      <c r="G316" s="458">
        <f t="shared" si="57"/>
        <v>0.00256954842119818</v>
      </c>
      <c r="H316" s="354">
        <f t="shared" si="53"/>
        <v>113607.91</v>
      </c>
      <c r="I316" s="348"/>
      <c r="J316" s="351"/>
      <c r="K316" s="352"/>
      <c r="L316" s="354"/>
      <c r="M316" s="354"/>
      <c r="N316" s="503"/>
    </row>
    <row r="317" spans="1:14" s="59" customFormat="1" ht="14.25" customHeight="1">
      <c r="A317" s="110"/>
      <c r="B317" s="50" t="s">
        <v>97</v>
      </c>
      <c r="C317" s="43" t="s">
        <v>98</v>
      </c>
      <c r="D317" s="97">
        <v>6090</v>
      </c>
      <c r="E317" s="348">
        <v>6090.42</v>
      </c>
      <c r="F317" s="448">
        <f t="shared" si="59"/>
        <v>1.0000689655172414</v>
      </c>
      <c r="G317" s="458">
        <f t="shared" si="57"/>
        <v>0.00013775122784526024</v>
      </c>
      <c r="H317" s="354">
        <f t="shared" si="53"/>
        <v>6090.42</v>
      </c>
      <c r="I317" s="348"/>
      <c r="J317" s="351"/>
      <c r="K317" s="352"/>
      <c r="L317" s="354"/>
      <c r="M317" s="354"/>
      <c r="N317" s="503"/>
    </row>
    <row r="318" spans="1:14" s="59" customFormat="1" ht="14.25" customHeight="1">
      <c r="A318" s="110"/>
      <c r="B318" s="50" t="s">
        <v>828</v>
      </c>
      <c r="C318" s="42" t="s">
        <v>830</v>
      </c>
      <c r="D318" s="97">
        <v>2340</v>
      </c>
      <c r="E318" s="348">
        <v>2345.48</v>
      </c>
      <c r="F318" s="448">
        <f t="shared" si="59"/>
        <v>1.0023418803418804</v>
      </c>
      <c r="G318" s="458">
        <f t="shared" si="57"/>
        <v>5.304933812224789E-05</v>
      </c>
      <c r="H318" s="354">
        <f t="shared" si="53"/>
        <v>2345.48</v>
      </c>
      <c r="I318" s="348"/>
      <c r="J318" s="351"/>
      <c r="K318" s="352"/>
      <c r="L318" s="354"/>
      <c r="M318" s="354"/>
      <c r="N318" s="503"/>
    </row>
    <row r="319" spans="1:14" s="59" customFormat="1" ht="16.5" customHeight="1">
      <c r="A319" s="110"/>
      <c r="B319" s="50" t="s">
        <v>821</v>
      </c>
      <c r="C319" s="42" t="s">
        <v>825</v>
      </c>
      <c r="D319" s="97">
        <v>11643</v>
      </c>
      <c r="E319" s="348">
        <v>11642.76</v>
      </c>
      <c r="F319" s="448">
        <f t="shared" si="59"/>
        <v>0.9999793867559907</v>
      </c>
      <c r="G319" s="458">
        <f t="shared" si="57"/>
        <v>0.0002633323293808444</v>
      </c>
      <c r="H319" s="354">
        <f t="shared" si="53"/>
        <v>11642.76</v>
      </c>
      <c r="I319" s="348"/>
      <c r="J319" s="351"/>
      <c r="K319" s="352"/>
      <c r="L319" s="354"/>
      <c r="M319" s="354"/>
      <c r="N319" s="503"/>
    </row>
    <row r="320" spans="1:14" s="59" customFormat="1" ht="15" customHeight="1">
      <c r="A320" s="110"/>
      <c r="B320" s="50" t="s">
        <v>501</v>
      </c>
      <c r="C320" s="43" t="s">
        <v>502</v>
      </c>
      <c r="D320" s="97">
        <v>5305</v>
      </c>
      <c r="E320" s="348">
        <v>5305</v>
      </c>
      <c r="F320" s="448">
        <f t="shared" si="59"/>
        <v>1</v>
      </c>
      <c r="G320" s="458">
        <f t="shared" si="57"/>
        <v>0.00011998684224061815</v>
      </c>
      <c r="H320" s="354">
        <f aca="true" t="shared" si="60" ref="H320:H378">E320</f>
        <v>5305</v>
      </c>
      <c r="I320" s="348"/>
      <c r="J320" s="351"/>
      <c r="K320" s="352"/>
      <c r="L320" s="354"/>
      <c r="M320" s="354"/>
      <c r="N320" s="503"/>
    </row>
    <row r="321" spans="1:14" s="59" customFormat="1" ht="16.5" customHeight="1">
      <c r="A321" s="110"/>
      <c r="B321" s="50" t="s">
        <v>172</v>
      </c>
      <c r="C321" s="43" t="s">
        <v>173</v>
      </c>
      <c r="D321" s="97">
        <v>1010</v>
      </c>
      <c r="E321" s="348">
        <v>1010.18</v>
      </c>
      <c r="F321" s="448">
        <f t="shared" si="59"/>
        <v>1.0001782178217822</v>
      </c>
      <c r="G321" s="458">
        <f t="shared" si="57"/>
        <v>2.2847937473068358E-05</v>
      </c>
      <c r="H321" s="354">
        <f t="shared" si="60"/>
        <v>1010.18</v>
      </c>
      <c r="I321" s="348"/>
      <c r="J321" s="351"/>
      <c r="K321" s="352"/>
      <c r="L321" s="354"/>
      <c r="M321" s="354"/>
      <c r="N321" s="503"/>
    </row>
    <row r="322" spans="1:14" s="59" customFormat="1" ht="16.5" customHeight="1">
      <c r="A322" s="110"/>
      <c r="B322" s="50" t="s">
        <v>505</v>
      </c>
      <c r="C322" s="43" t="s">
        <v>506</v>
      </c>
      <c r="D322" s="97">
        <v>273377</v>
      </c>
      <c r="E322" s="348">
        <v>273377</v>
      </c>
      <c r="F322" s="448">
        <f t="shared" si="59"/>
        <v>1</v>
      </c>
      <c r="G322" s="458">
        <f t="shared" si="57"/>
        <v>0.0061831560737442915</v>
      </c>
      <c r="H322" s="354">
        <f t="shared" si="60"/>
        <v>273377</v>
      </c>
      <c r="I322" s="348"/>
      <c r="J322" s="351"/>
      <c r="K322" s="352"/>
      <c r="L322" s="354"/>
      <c r="M322" s="354"/>
      <c r="N322" s="503"/>
    </row>
    <row r="323" spans="1:14" s="59" customFormat="1" ht="13.5" customHeight="1">
      <c r="A323" s="110"/>
      <c r="B323" s="50" t="s">
        <v>652</v>
      </c>
      <c r="C323" s="42" t="s">
        <v>834</v>
      </c>
      <c r="D323" s="97">
        <v>1748</v>
      </c>
      <c r="E323" s="348">
        <v>1748</v>
      </c>
      <c r="F323" s="448">
        <f t="shared" si="59"/>
        <v>1</v>
      </c>
      <c r="G323" s="458">
        <f t="shared" si="57"/>
        <v>3.953572106250717E-05</v>
      </c>
      <c r="H323" s="354">
        <f t="shared" si="60"/>
        <v>1748</v>
      </c>
      <c r="I323" s="348"/>
      <c r="J323" s="351"/>
      <c r="K323" s="352"/>
      <c r="L323" s="354"/>
      <c r="M323" s="354"/>
      <c r="N323" s="503"/>
    </row>
    <row r="324" spans="1:14" s="59" customFormat="1" ht="15.75" customHeight="1">
      <c r="A324" s="110"/>
      <c r="B324" s="50" t="s">
        <v>112</v>
      </c>
      <c r="C324" s="43" t="s">
        <v>932</v>
      </c>
      <c r="D324" s="97">
        <v>1709</v>
      </c>
      <c r="E324" s="348">
        <v>1709.12</v>
      </c>
      <c r="F324" s="448">
        <f t="shared" si="59"/>
        <v>1.0000702165008777</v>
      </c>
      <c r="G324" s="458">
        <f t="shared" si="57"/>
        <v>3.8656345298828515E-05</v>
      </c>
      <c r="H324" s="354">
        <f t="shared" si="60"/>
        <v>1709.12</v>
      </c>
      <c r="I324" s="348"/>
      <c r="J324" s="351"/>
      <c r="K324" s="352"/>
      <c r="L324" s="354"/>
      <c r="M324" s="354"/>
      <c r="N324" s="503"/>
    </row>
    <row r="325" spans="1:14" s="59" customFormat="1" ht="15.75" customHeight="1">
      <c r="A325" s="110"/>
      <c r="B325" s="50" t="s">
        <v>822</v>
      </c>
      <c r="C325" s="42" t="s">
        <v>293</v>
      </c>
      <c r="D325" s="97">
        <v>1384</v>
      </c>
      <c r="E325" s="348">
        <v>1384</v>
      </c>
      <c r="F325" s="448">
        <f t="shared" si="59"/>
        <v>1</v>
      </c>
      <c r="G325" s="458">
        <f aca="true" t="shared" si="61" ref="G325:G392">E325/$E$724</f>
        <v>3.1302882122717346E-05</v>
      </c>
      <c r="H325" s="354">
        <f t="shared" si="60"/>
        <v>1384</v>
      </c>
      <c r="I325" s="348"/>
      <c r="J325" s="351"/>
      <c r="K325" s="352"/>
      <c r="L325" s="354"/>
      <c r="M325" s="354"/>
      <c r="N325" s="503"/>
    </row>
    <row r="326" spans="1:14" s="59" customFormat="1" ht="15.75" customHeight="1">
      <c r="A326" s="110"/>
      <c r="B326" s="50" t="s">
        <v>823</v>
      </c>
      <c r="C326" s="42" t="s">
        <v>826</v>
      </c>
      <c r="D326" s="97">
        <v>4005</v>
      </c>
      <c r="E326" s="348">
        <v>4005.08</v>
      </c>
      <c r="F326" s="448">
        <f t="shared" si="59"/>
        <v>1.0000199750312109</v>
      </c>
      <c r="G326" s="458">
        <f t="shared" si="61"/>
        <v>9.058565544223467E-05</v>
      </c>
      <c r="H326" s="354">
        <f t="shared" si="60"/>
        <v>4005.08</v>
      </c>
      <c r="I326" s="348"/>
      <c r="J326" s="351"/>
      <c r="K326" s="352"/>
      <c r="L326" s="354"/>
      <c r="M326" s="354"/>
      <c r="N326" s="503"/>
    </row>
    <row r="327" spans="1:14" s="59" customFormat="1" ht="15.75" customHeight="1">
      <c r="A327" s="110"/>
      <c r="B327" s="50" t="s">
        <v>824</v>
      </c>
      <c r="C327" s="42" t="s">
        <v>309</v>
      </c>
      <c r="D327" s="97">
        <v>11456</v>
      </c>
      <c r="E327" s="348">
        <v>11456.28</v>
      </c>
      <c r="F327" s="448">
        <f t="shared" si="59"/>
        <v>1.0000244413407822</v>
      </c>
      <c r="G327" s="458">
        <f t="shared" si="61"/>
        <v>0.00025911458266245974</v>
      </c>
      <c r="H327" s="354">
        <f t="shared" si="60"/>
        <v>11456.28</v>
      </c>
      <c r="I327" s="348"/>
      <c r="J327" s="351"/>
      <c r="K327" s="352"/>
      <c r="L327" s="354"/>
      <c r="M327" s="354"/>
      <c r="N327" s="503"/>
    </row>
    <row r="328" spans="1:14" s="59" customFormat="1" ht="18" customHeight="1">
      <c r="A328" s="110"/>
      <c r="B328" s="50" t="s">
        <v>533</v>
      </c>
      <c r="C328" s="42" t="s">
        <v>875</v>
      </c>
      <c r="D328" s="97">
        <v>19520</v>
      </c>
      <c r="E328" s="348">
        <v>19520</v>
      </c>
      <c r="F328" s="448">
        <f t="shared" si="59"/>
        <v>1</v>
      </c>
      <c r="G328" s="458">
        <f t="shared" si="61"/>
        <v>0.0004414972969909267</v>
      </c>
      <c r="H328" s="354"/>
      <c r="I328" s="348"/>
      <c r="J328" s="351"/>
      <c r="K328" s="352"/>
      <c r="L328" s="354"/>
      <c r="M328" s="354"/>
      <c r="N328" s="505">
        <f>E328</f>
        <v>19520</v>
      </c>
    </row>
    <row r="329" spans="1:14" s="59" customFormat="1" ht="13.5" customHeight="1" hidden="1">
      <c r="A329" s="110"/>
      <c r="B329" s="50"/>
      <c r="C329" s="5" t="s">
        <v>683</v>
      </c>
      <c r="D329" s="97">
        <v>0</v>
      </c>
      <c r="E329" s="348"/>
      <c r="F329" s="448" t="e">
        <f t="shared" si="59"/>
        <v>#DIV/0!</v>
      </c>
      <c r="G329" s="458">
        <f t="shared" si="61"/>
        <v>0</v>
      </c>
      <c r="H329" s="354">
        <f t="shared" si="60"/>
        <v>0</v>
      </c>
      <c r="I329" s="348">
        <v>0</v>
      </c>
      <c r="J329" s="351">
        <f>D329</f>
        <v>0</v>
      </c>
      <c r="K329" s="351">
        <v>0</v>
      </c>
      <c r="L329" s="360"/>
      <c r="M329" s="360"/>
      <c r="N329" s="565"/>
    </row>
    <row r="330" spans="1:14" s="59" customFormat="1" ht="39.75" customHeight="1" hidden="1">
      <c r="A330" s="110"/>
      <c r="B330" s="50"/>
      <c r="C330" s="6" t="s">
        <v>674</v>
      </c>
      <c r="D330" s="97"/>
      <c r="E330" s="348"/>
      <c r="F330" s="448" t="e">
        <f t="shared" si="59"/>
        <v>#DIV/0!</v>
      </c>
      <c r="G330" s="458">
        <f t="shared" si="61"/>
        <v>0</v>
      </c>
      <c r="H330" s="354">
        <f t="shared" si="60"/>
        <v>0</v>
      </c>
      <c r="I330" s="348">
        <v>0</v>
      </c>
      <c r="J330" s="351">
        <f>D330</f>
        <v>0</v>
      </c>
      <c r="K330" s="351">
        <v>0</v>
      </c>
      <c r="L330" s="360"/>
      <c r="M330" s="360"/>
      <c r="N330" s="565"/>
    </row>
    <row r="331" spans="1:14" s="59" customFormat="1" ht="22.5" customHeight="1" hidden="1">
      <c r="A331" s="121" t="s">
        <v>736</v>
      </c>
      <c r="B331" s="122"/>
      <c r="C331" s="4" t="s">
        <v>737</v>
      </c>
      <c r="D331" s="97"/>
      <c r="E331" s="348"/>
      <c r="F331" s="448" t="e">
        <f t="shared" si="59"/>
        <v>#DIV/0!</v>
      </c>
      <c r="G331" s="458">
        <f t="shared" si="61"/>
        <v>0</v>
      </c>
      <c r="H331" s="354">
        <f t="shared" si="60"/>
        <v>0</v>
      </c>
      <c r="I331" s="348">
        <v>0</v>
      </c>
      <c r="J331" s="351" t="e">
        <f>#REF!</f>
        <v>#REF!</v>
      </c>
      <c r="K331" s="351">
        <v>0</v>
      </c>
      <c r="L331" s="360"/>
      <c r="M331" s="360"/>
      <c r="N331" s="565"/>
    </row>
    <row r="332" spans="1:14" s="59" customFormat="1" ht="21.75" customHeight="1" hidden="1">
      <c r="A332" s="121"/>
      <c r="B332" s="50" t="s">
        <v>486</v>
      </c>
      <c r="C332" s="6" t="s">
        <v>487</v>
      </c>
      <c r="D332" s="97"/>
      <c r="E332" s="348"/>
      <c r="F332" s="448" t="e">
        <f t="shared" si="59"/>
        <v>#DIV/0!</v>
      </c>
      <c r="G332" s="458">
        <f t="shared" si="61"/>
        <v>0</v>
      </c>
      <c r="H332" s="354">
        <f t="shared" si="60"/>
        <v>0</v>
      </c>
      <c r="I332" s="348">
        <v>0</v>
      </c>
      <c r="J332" s="351" t="e">
        <f>#REF!</f>
        <v>#REF!</v>
      </c>
      <c r="K332" s="351">
        <v>0</v>
      </c>
      <c r="L332" s="360"/>
      <c r="M332" s="360"/>
      <c r="N332" s="565"/>
    </row>
    <row r="333" spans="1:14" s="59" customFormat="1" ht="21.75" customHeight="1" hidden="1">
      <c r="A333" s="121"/>
      <c r="B333" s="50" t="s">
        <v>489</v>
      </c>
      <c r="C333" s="6" t="s">
        <v>490</v>
      </c>
      <c r="D333" s="97"/>
      <c r="E333" s="348"/>
      <c r="F333" s="448" t="e">
        <f t="shared" si="59"/>
        <v>#DIV/0!</v>
      </c>
      <c r="G333" s="458">
        <f t="shared" si="61"/>
        <v>0</v>
      </c>
      <c r="H333" s="354">
        <f t="shared" si="60"/>
        <v>0</v>
      </c>
      <c r="I333" s="348">
        <v>0</v>
      </c>
      <c r="J333" s="351" t="e">
        <f>#REF!</f>
        <v>#REF!</v>
      </c>
      <c r="K333" s="351">
        <v>0</v>
      </c>
      <c r="L333" s="360"/>
      <c r="M333" s="360"/>
      <c r="N333" s="565"/>
    </row>
    <row r="334" spans="1:14" s="59" customFormat="1" ht="20.25" customHeight="1" hidden="1">
      <c r="A334" s="121"/>
      <c r="B334" s="118" t="s">
        <v>547</v>
      </c>
      <c r="C334" s="6" t="s">
        <v>628</v>
      </c>
      <c r="D334" s="97"/>
      <c r="E334" s="348"/>
      <c r="F334" s="448" t="e">
        <f t="shared" si="59"/>
        <v>#DIV/0!</v>
      </c>
      <c r="G334" s="458">
        <f t="shared" si="61"/>
        <v>0</v>
      </c>
      <c r="H334" s="354">
        <f t="shared" si="60"/>
        <v>0</v>
      </c>
      <c r="I334" s="348">
        <v>0</v>
      </c>
      <c r="J334" s="351" t="e">
        <f>#REF!</f>
        <v>#REF!</v>
      </c>
      <c r="K334" s="351">
        <v>0</v>
      </c>
      <c r="L334" s="360"/>
      <c r="M334" s="360"/>
      <c r="N334" s="565"/>
    </row>
    <row r="335" spans="1:14" s="59" customFormat="1" ht="22.5" customHeight="1" hidden="1">
      <c r="A335" s="121"/>
      <c r="B335" s="118" t="s">
        <v>491</v>
      </c>
      <c r="C335" s="6" t="s">
        <v>492</v>
      </c>
      <c r="D335" s="97"/>
      <c r="E335" s="348"/>
      <c r="F335" s="448" t="e">
        <f t="shared" si="59"/>
        <v>#DIV/0!</v>
      </c>
      <c r="G335" s="458">
        <f t="shared" si="61"/>
        <v>0</v>
      </c>
      <c r="H335" s="354">
        <f t="shared" si="60"/>
        <v>0</v>
      </c>
      <c r="I335" s="348">
        <v>0</v>
      </c>
      <c r="J335" s="351" t="e">
        <f>#REF!</f>
        <v>#REF!</v>
      </c>
      <c r="K335" s="351">
        <v>0</v>
      </c>
      <c r="L335" s="360"/>
      <c r="M335" s="360"/>
      <c r="N335" s="565"/>
    </row>
    <row r="336" spans="1:14" s="59" customFormat="1" ht="20.25" customHeight="1" hidden="1">
      <c r="A336" s="121"/>
      <c r="B336" s="118"/>
      <c r="C336" s="6" t="s">
        <v>538</v>
      </c>
      <c r="D336" s="97"/>
      <c r="E336" s="348"/>
      <c r="F336" s="448" t="e">
        <f t="shared" si="59"/>
        <v>#DIV/0!</v>
      </c>
      <c r="G336" s="458">
        <f t="shared" si="61"/>
        <v>0</v>
      </c>
      <c r="H336" s="354">
        <f t="shared" si="60"/>
        <v>0</v>
      </c>
      <c r="I336" s="348">
        <v>0</v>
      </c>
      <c r="J336" s="351" t="e">
        <f>#REF!</f>
        <v>#REF!</v>
      </c>
      <c r="K336" s="351">
        <v>0</v>
      </c>
      <c r="L336" s="360"/>
      <c r="M336" s="360"/>
      <c r="N336" s="565"/>
    </row>
    <row r="337" spans="1:14" s="59" customFormat="1" ht="18.75" customHeight="1" hidden="1">
      <c r="A337" s="121"/>
      <c r="B337" s="50" t="s">
        <v>196</v>
      </c>
      <c r="C337" s="5" t="s">
        <v>529</v>
      </c>
      <c r="D337" s="97"/>
      <c r="E337" s="348"/>
      <c r="F337" s="448" t="e">
        <f t="shared" si="59"/>
        <v>#DIV/0!</v>
      </c>
      <c r="G337" s="458">
        <f t="shared" si="61"/>
        <v>0</v>
      </c>
      <c r="H337" s="354">
        <f t="shared" si="60"/>
        <v>0</v>
      </c>
      <c r="I337" s="348">
        <v>0</v>
      </c>
      <c r="J337" s="351" t="e">
        <f>#REF!</f>
        <v>#REF!</v>
      </c>
      <c r="K337" s="351">
        <v>0</v>
      </c>
      <c r="L337" s="360"/>
      <c r="M337" s="360"/>
      <c r="N337" s="565"/>
    </row>
    <row r="338" spans="1:14" s="59" customFormat="1" ht="18" customHeight="1" hidden="1">
      <c r="A338" s="121"/>
      <c r="B338" s="50" t="s">
        <v>493</v>
      </c>
      <c r="C338" s="5" t="s">
        <v>530</v>
      </c>
      <c r="D338" s="97"/>
      <c r="E338" s="348"/>
      <c r="F338" s="448" t="e">
        <f t="shared" si="59"/>
        <v>#DIV/0!</v>
      </c>
      <c r="G338" s="458">
        <f t="shared" si="61"/>
        <v>0</v>
      </c>
      <c r="H338" s="354">
        <f t="shared" si="60"/>
        <v>0</v>
      </c>
      <c r="I338" s="348">
        <v>0</v>
      </c>
      <c r="J338" s="351" t="e">
        <f>#REF!</f>
        <v>#REF!</v>
      </c>
      <c r="K338" s="351">
        <v>0</v>
      </c>
      <c r="L338" s="360"/>
      <c r="M338" s="360"/>
      <c r="N338" s="565"/>
    </row>
    <row r="339" spans="1:14" s="59" customFormat="1" ht="18.75" customHeight="1" hidden="1">
      <c r="A339" s="121"/>
      <c r="B339" s="50" t="s">
        <v>671</v>
      </c>
      <c r="C339" s="5" t="s">
        <v>738</v>
      </c>
      <c r="D339" s="99"/>
      <c r="E339" s="363"/>
      <c r="F339" s="448" t="e">
        <f t="shared" si="59"/>
        <v>#DIV/0!</v>
      </c>
      <c r="G339" s="458">
        <f t="shared" si="61"/>
        <v>0</v>
      </c>
      <c r="H339" s="354">
        <f t="shared" si="60"/>
        <v>0</v>
      </c>
      <c r="I339" s="348">
        <v>0</v>
      </c>
      <c r="J339" s="351" t="e">
        <f>#REF!</f>
        <v>#REF!</v>
      </c>
      <c r="K339" s="351">
        <v>0</v>
      </c>
      <c r="L339" s="360"/>
      <c r="M339" s="360"/>
      <c r="N339" s="565"/>
    </row>
    <row r="340" spans="1:14" s="59" customFormat="1" ht="18" customHeight="1" hidden="1">
      <c r="A340" s="121"/>
      <c r="B340" s="50" t="s">
        <v>495</v>
      </c>
      <c r="C340" s="5" t="s">
        <v>496</v>
      </c>
      <c r="D340" s="97"/>
      <c r="E340" s="348"/>
      <c r="F340" s="448" t="e">
        <f t="shared" si="59"/>
        <v>#DIV/0!</v>
      </c>
      <c r="G340" s="458">
        <f t="shared" si="61"/>
        <v>0</v>
      </c>
      <c r="H340" s="354">
        <f t="shared" si="60"/>
        <v>0</v>
      </c>
      <c r="I340" s="348">
        <v>0</v>
      </c>
      <c r="J340" s="351" t="e">
        <f>#REF!</f>
        <v>#REF!</v>
      </c>
      <c r="K340" s="351">
        <v>0</v>
      </c>
      <c r="L340" s="360"/>
      <c r="M340" s="360"/>
      <c r="N340" s="565"/>
    </row>
    <row r="341" spans="1:14" s="59" customFormat="1" ht="18.75" customHeight="1" hidden="1">
      <c r="A341" s="121"/>
      <c r="B341" s="50" t="s">
        <v>497</v>
      </c>
      <c r="C341" s="5" t="s">
        <v>498</v>
      </c>
      <c r="D341" s="97"/>
      <c r="E341" s="348"/>
      <c r="F341" s="448" t="e">
        <f t="shared" si="59"/>
        <v>#DIV/0!</v>
      </c>
      <c r="G341" s="458">
        <f t="shared" si="61"/>
        <v>0</v>
      </c>
      <c r="H341" s="354">
        <f t="shared" si="60"/>
        <v>0</v>
      </c>
      <c r="I341" s="348">
        <v>0</v>
      </c>
      <c r="J341" s="351" t="e">
        <f>#REF!</f>
        <v>#REF!</v>
      </c>
      <c r="K341" s="351">
        <v>0</v>
      </c>
      <c r="L341" s="360"/>
      <c r="M341" s="360"/>
      <c r="N341" s="565"/>
    </row>
    <row r="342" spans="1:14" s="59" customFormat="1" ht="18.75" customHeight="1" hidden="1">
      <c r="A342" s="121"/>
      <c r="B342" s="50" t="s">
        <v>499</v>
      </c>
      <c r="C342" s="5" t="s">
        <v>500</v>
      </c>
      <c r="D342" s="97"/>
      <c r="E342" s="348"/>
      <c r="F342" s="448" t="e">
        <f t="shared" si="59"/>
        <v>#DIV/0!</v>
      </c>
      <c r="G342" s="458">
        <f t="shared" si="61"/>
        <v>0</v>
      </c>
      <c r="H342" s="354">
        <f t="shared" si="60"/>
        <v>0</v>
      </c>
      <c r="I342" s="348">
        <v>0</v>
      </c>
      <c r="J342" s="351" t="e">
        <f>#REF!</f>
        <v>#REF!</v>
      </c>
      <c r="K342" s="351">
        <v>0</v>
      </c>
      <c r="L342" s="360"/>
      <c r="M342" s="360"/>
      <c r="N342" s="565"/>
    </row>
    <row r="343" spans="1:14" s="59" customFormat="1" ht="18.75" customHeight="1" hidden="1">
      <c r="A343" s="121"/>
      <c r="B343" s="50" t="s">
        <v>501</v>
      </c>
      <c r="C343" s="5" t="s">
        <v>739</v>
      </c>
      <c r="D343" s="97"/>
      <c r="E343" s="348"/>
      <c r="F343" s="448" t="e">
        <f t="shared" si="59"/>
        <v>#DIV/0!</v>
      </c>
      <c r="G343" s="458">
        <f t="shared" si="61"/>
        <v>0</v>
      </c>
      <c r="H343" s="354">
        <f t="shared" si="60"/>
        <v>0</v>
      </c>
      <c r="I343" s="348">
        <v>0</v>
      </c>
      <c r="J343" s="351" t="e">
        <f>#REF!</f>
        <v>#REF!</v>
      </c>
      <c r="K343" s="351">
        <v>0</v>
      </c>
      <c r="L343" s="360"/>
      <c r="M343" s="360"/>
      <c r="N343" s="565"/>
    </row>
    <row r="344" spans="1:14" s="59" customFormat="1" ht="18" customHeight="1" hidden="1">
      <c r="A344" s="121"/>
      <c r="B344" s="50" t="s">
        <v>503</v>
      </c>
      <c r="C344" s="5" t="s">
        <v>741</v>
      </c>
      <c r="D344" s="97"/>
      <c r="E344" s="348"/>
      <c r="F344" s="448" t="e">
        <f t="shared" si="59"/>
        <v>#DIV/0!</v>
      </c>
      <c r="G344" s="458">
        <f t="shared" si="61"/>
        <v>0</v>
      </c>
      <c r="H344" s="354">
        <f t="shared" si="60"/>
        <v>0</v>
      </c>
      <c r="I344" s="348">
        <v>0</v>
      </c>
      <c r="J344" s="351" t="e">
        <f>#REF!</f>
        <v>#REF!</v>
      </c>
      <c r="K344" s="351">
        <v>0</v>
      </c>
      <c r="L344" s="360"/>
      <c r="M344" s="360"/>
      <c r="N344" s="565"/>
    </row>
    <row r="345" spans="1:14" s="59" customFormat="1" ht="18" customHeight="1" hidden="1">
      <c r="A345" s="121"/>
      <c r="B345" s="50" t="s">
        <v>505</v>
      </c>
      <c r="C345" s="5" t="s">
        <v>742</v>
      </c>
      <c r="D345" s="97"/>
      <c r="E345" s="348"/>
      <c r="F345" s="448" t="e">
        <f t="shared" si="59"/>
        <v>#DIV/0!</v>
      </c>
      <c r="G345" s="458">
        <f t="shared" si="61"/>
        <v>0</v>
      </c>
      <c r="H345" s="354">
        <f t="shared" si="60"/>
        <v>0</v>
      </c>
      <c r="I345" s="348">
        <v>0</v>
      </c>
      <c r="J345" s="351" t="e">
        <f>#REF!</f>
        <v>#REF!</v>
      </c>
      <c r="K345" s="351">
        <v>0</v>
      </c>
      <c r="L345" s="360"/>
      <c r="M345" s="360"/>
      <c r="N345" s="565"/>
    </row>
    <row r="346" spans="1:14" s="59" customFormat="1" ht="18" customHeight="1" hidden="1">
      <c r="A346" s="121"/>
      <c r="B346" s="50" t="s">
        <v>673</v>
      </c>
      <c r="C346" s="6" t="s">
        <v>743</v>
      </c>
      <c r="D346" s="97"/>
      <c r="E346" s="348"/>
      <c r="F346" s="448" t="e">
        <f t="shared" si="59"/>
        <v>#DIV/0!</v>
      </c>
      <c r="G346" s="458">
        <f t="shared" si="61"/>
        <v>0</v>
      </c>
      <c r="H346" s="354">
        <f t="shared" si="60"/>
        <v>0</v>
      </c>
      <c r="I346" s="348">
        <v>0</v>
      </c>
      <c r="J346" s="351" t="e">
        <f>#REF!</f>
        <v>#REF!</v>
      </c>
      <c r="K346" s="351">
        <v>0</v>
      </c>
      <c r="L346" s="360"/>
      <c r="M346" s="360"/>
      <c r="N346" s="565"/>
    </row>
    <row r="347" spans="1:14" s="59" customFormat="1" ht="17.25" customHeight="1" hidden="1">
      <c r="A347" s="121"/>
      <c r="B347" s="50"/>
      <c r="C347" s="5" t="s">
        <v>682</v>
      </c>
      <c r="D347" s="97"/>
      <c r="E347" s="348"/>
      <c r="F347" s="448" t="e">
        <f t="shared" si="59"/>
        <v>#DIV/0!</v>
      </c>
      <c r="G347" s="458">
        <f t="shared" si="61"/>
        <v>0</v>
      </c>
      <c r="H347" s="354">
        <f t="shared" si="60"/>
        <v>0</v>
      </c>
      <c r="I347" s="348">
        <v>0</v>
      </c>
      <c r="J347" s="351" t="e">
        <f>#REF!</f>
        <v>#REF!</v>
      </c>
      <c r="K347" s="351">
        <v>0</v>
      </c>
      <c r="L347" s="360"/>
      <c r="M347" s="360"/>
      <c r="N347" s="565"/>
    </row>
    <row r="348" spans="1:14" s="59" customFormat="1" ht="13.5" customHeight="1" hidden="1">
      <c r="A348" s="121"/>
      <c r="B348" s="50" t="s">
        <v>533</v>
      </c>
      <c r="C348" s="5" t="s">
        <v>733</v>
      </c>
      <c r="D348" s="97"/>
      <c r="E348" s="348"/>
      <c r="F348" s="448" t="e">
        <f t="shared" si="59"/>
        <v>#DIV/0!</v>
      </c>
      <c r="G348" s="458">
        <f t="shared" si="61"/>
        <v>0</v>
      </c>
      <c r="H348" s="354">
        <f t="shared" si="60"/>
        <v>0</v>
      </c>
      <c r="I348" s="348">
        <v>0</v>
      </c>
      <c r="J348" s="351" t="e">
        <f>#REF!</f>
        <v>#REF!</v>
      </c>
      <c r="K348" s="351">
        <v>0</v>
      </c>
      <c r="L348" s="360"/>
      <c r="M348" s="360"/>
      <c r="N348" s="565"/>
    </row>
    <row r="349" spans="1:14" s="59" customFormat="1" ht="14.25" customHeight="1" hidden="1">
      <c r="A349" s="121"/>
      <c r="B349" s="50" t="s">
        <v>744</v>
      </c>
      <c r="C349" s="6" t="s">
        <v>745</v>
      </c>
      <c r="D349" s="97"/>
      <c r="E349" s="348"/>
      <c r="F349" s="448" t="e">
        <f t="shared" si="59"/>
        <v>#DIV/0!</v>
      </c>
      <c r="G349" s="458">
        <f t="shared" si="61"/>
        <v>0</v>
      </c>
      <c r="H349" s="354">
        <f t="shared" si="60"/>
        <v>0</v>
      </c>
      <c r="I349" s="348">
        <v>0</v>
      </c>
      <c r="J349" s="351" t="e">
        <f>#REF!</f>
        <v>#REF!</v>
      </c>
      <c r="K349" s="351">
        <v>0</v>
      </c>
      <c r="L349" s="360"/>
      <c r="M349" s="360"/>
      <c r="N349" s="565"/>
    </row>
    <row r="350" spans="1:14" s="59" customFormat="1" ht="17.25" customHeight="1" hidden="1">
      <c r="A350" s="121"/>
      <c r="B350" s="50" t="s">
        <v>665</v>
      </c>
      <c r="C350" s="6" t="s">
        <v>119</v>
      </c>
      <c r="D350" s="97"/>
      <c r="E350" s="348"/>
      <c r="F350" s="448" t="e">
        <f t="shared" si="59"/>
        <v>#DIV/0!</v>
      </c>
      <c r="G350" s="458">
        <f t="shared" si="61"/>
        <v>0</v>
      </c>
      <c r="H350" s="354">
        <f t="shared" si="60"/>
        <v>0</v>
      </c>
      <c r="I350" s="348">
        <v>0</v>
      </c>
      <c r="J350" s="351" t="e">
        <f>#REF!</f>
        <v>#REF!</v>
      </c>
      <c r="K350" s="351">
        <v>0</v>
      </c>
      <c r="L350" s="360"/>
      <c r="M350" s="360"/>
      <c r="N350" s="565"/>
    </row>
    <row r="351" spans="1:14" s="59" customFormat="1" ht="17.25" customHeight="1" hidden="1">
      <c r="A351" s="121"/>
      <c r="B351" s="50" t="s">
        <v>499</v>
      </c>
      <c r="C351" s="6" t="s">
        <v>649</v>
      </c>
      <c r="D351" s="97"/>
      <c r="E351" s="348"/>
      <c r="F351" s="448" t="e">
        <f t="shared" si="59"/>
        <v>#DIV/0!</v>
      </c>
      <c r="G351" s="458">
        <f t="shared" si="61"/>
        <v>0</v>
      </c>
      <c r="H351" s="354">
        <f t="shared" si="60"/>
        <v>0</v>
      </c>
      <c r="I351" s="348">
        <v>0</v>
      </c>
      <c r="J351" s="351" t="e">
        <f>#REF!</f>
        <v>#REF!</v>
      </c>
      <c r="K351" s="351">
        <v>0</v>
      </c>
      <c r="L351" s="360"/>
      <c r="M351" s="360"/>
      <c r="N351" s="565"/>
    </row>
    <row r="352" spans="1:14" s="59" customFormat="1" ht="26.25" customHeight="1" hidden="1">
      <c r="A352" s="116" t="s">
        <v>746</v>
      </c>
      <c r="B352" s="50"/>
      <c r="C352" s="3" t="s">
        <v>747</v>
      </c>
      <c r="D352" s="99"/>
      <c r="E352" s="363"/>
      <c r="F352" s="448" t="e">
        <f t="shared" si="59"/>
        <v>#DIV/0!</v>
      </c>
      <c r="G352" s="458">
        <f t="shared" si="61"/>
        <v>0</v>
      </c>
      <c r="H352" s="354">
        <f t="shared" si="60"/>
        <v>0</v>
      </c>
      <c r="I352" s="363">
        <f>I353+I354+I355+I357+I361</f>
        <v>0</v>
      </c>
      <c r="J352" s="363">
        <f>J353+J354+J355+J357+J361</f>
        <v>0</v>
      </c>
      <c r="K352" s="363">
        <f>K353+K354+K355+K357+K361</f>
        <v>0</v>
      </c>
      <c r="L352" s="360"/>
      <c r="M352" s="360"/>
      <c r="N352" s="565"/>
    </row>
    <row r="353" spans="1:14" s="59" customFormat="1" ht="21.75" customHeight="1" hidden="1">
      <c r="A353" s="949"/>
      <c r="B353" s="50" t="s">
        <v>486</v>
      </c>
      <c r="C353" s="6" t="s">
        <v>487</v>
      </c>
      <c r="D353" s="97"/>
      <c r="E353" s="348"/>
      <c r="F353" s="448" t="e">
        <f t="shared" si="59"/>
        <v>#DIV/0!</v>
      </c>
      <c r="G353" s="458">
        <f t="shared" si="61"/>
        <v>0</v>
      </c>
      <c r="H353" s="354">
        <f t="shared" si="60"/>
        <v>0</v>
      </c>
      <c r="I353" s="348">
        <v>0</v>
      </c>
      <c r="J353" s="348">
        <v>0</v>
      </c>
      <c r="K353" s="348">
        <v>0</v>
      </c>
      <c r="L353" s="360"/>
      <c r="M353" s="360"/>
      <c r="N353" s="565"/>
    </row>
    <row r="354" spans="1:14" s="59" customFormat="1" ht="16.5" customHeight="1" hidden="1">
      <c r="A354" s="949"/>
      <c r="B354" s="118" t="s">
        <v>547</v>
      </c>
      <c r="C354" s="6" t="s">
        <v>628</v>
      </c>
      <c r="D354" s="97"/>
      <c r="E354" s="348"/>
      <c r="F354" s="448" t="e">
        <f t="shared" si="59"/>
        <v>#DIV/0!</v>
      </c>
      <c r="G354" s="458">
        <f t="shared" si="61"/>
        <v>0</v>
      </c>
      <c r="H354" s="354">
        <f t="shared" si="60"/>
        <v>0</v>
      </c>
      <c r="I354" s="348">
        <v>0</v>
      </c>
      <c r="J354" s="348">
        <v>0</v>
      </c>
      <c r="K354" s="348">
        <v>0</v>
      </c>
      <c r="L354" s="360"/>
      <c r="M354" s="360"/>
      <c r="N354" s="565"/>
    </row>
    <row r="355" spans="1:14" s="59" customFormat="1" ht="21" customHeight="1" hidden="1">
      <c r="A355" s="949"/>
      <c r="B355" s="118" t="s">
        <v>491</v>
      </c>
      <c r="C355" s="6" t="s">
        <v>492</v>
      </c>
      <c r="D355" s="97"/>
      <c r="E355" s="348"/>
      <c r="F355" s="448" t="e">
        <f t="shared" si="59"/>
        <v>#DIV/0!</v>
      </c>
      <c r="G355" s="458">
        <f t="shared" si="61"/>
        <v>0</v>
      </c>
      <c r="H355" s="354">
        <f t="shared" si="60"/>
        <v>0</v>
      </c>
      <c r="I355" s="348">
        <v>0</v>
      </c>
      <c r="J355" s="348">
        <v>0</v>
      </c>
      <c r="K355" s="348">
        <v>0</v>
      </c>
      <c r="L355" s="360"/>
      <c r="M355" s="360"/>
      <c r="N355" s="565"/>
    </row>
    <row r="356" spans="1:14" s="59" customFormat="1" ht="20.25" customHeight="1" hidden="1">
      <c r="A356" s="949"/>
      <c r="B356" s="50"/>
      <c r="C356" s="5" t="s">
        <v>538</v>
      </c>
      <c r="D356" s="97"/>
      <c r="E356" s="348"/>
      <c r="F356" s="448" t="e">
        <f t="shared" si="59"/>
        <v>#DIV/0!</v>
      </c>
      <c r="G356" s="458">
        <f t="shared" si="61"/>
        <v>0</v>
      </c>
      <c r="H356" s="354">
        <f t="shared" si="60"/>
        <v>0</v>
      </c>
      <c r="I356" s="348">
        <v>0</v>
      </c>
      <c r="J356" s="348">
        <v>0</v>
      </c>
      <c r="K356" s="348">
        <v>0</v>
      </c>
      <c r="L356" s="360"/>
      <c r="M356" s="360"/>
      <c r="N356" s="565"/>
    </row>
    <row r="357" spans="1:14" s="59" customFormat="1" ht="16.5" customHeight="1" hidden="1">
      <c r="A357" s="110"/>
      <c r="B357" s="50" t="s">
        <v>505</v>
      </c>
      <c r="C357" s="5" t="s">
        <v>506</v>
      </c>
      <c r="D357" s="97"/>
      <c r="E357" s="348"/>
      <c r="F357" s="448" t="e">
        <f t="shared" si="59"/>
        <v>#DIV/0!</v>
      </c>
      <c r="G357" s="458">
        <f t="shared" si="61"/>
        <v>0</v>
      </c>
      <c r="H357" s="354">
        <f t="shared" si="60"/>
        <v>0</v>
      </c>
      <c r="I357" s="348">
        <v>0</v>
      </c>
      <c r="J357" s="348">
        <v>0</v>
      </c>
      <c r="K357" s="348">
        <v>0</v>
      </c>
      <c r="L357" s="360"/>
      <c r="M357" s="360"/>
      <c r="N357" s="565"/>
    </row>
    <row r="358" spans="1:14" s="59" customFormat="1" ht="18.75" customHeight="1" hidden="1">
      <c r="A358" s="110"/>
      <c r="B358" s="50"/>
      <c r="C358" s="5"/>
      <c r="D358" s="97"/>
      <c r="E358" s="348"/>
      <c r="F358" s="448" t="e">
        <f t="shared" si="59"/>
        <v>#DIV/0!</v>
      </c>
      <c r="G358" s="458">
        <f t="shared" si="61"/>
        <v>0</v>
      </c>
      <c r="H358" s="354">
        <f t="shared" si="60"/>
        <v>0</v>
      </c>
      <c r="I358" s="348">
        <v>0</v>
      </c>
      <c r="J358" s="348">
        <v>0</v>
      </c>
      <c r="K358" s="348">
        <v>0</v>
      </c>
      <c r="L358" s="360"/>
      <c r="M358" s="360"/>
      <c r="N358" s="565"/>
    </row>
    <row r="359" spans="1:14" s="59" customFormat="1" ht="16.5" customHeight="1" hidden="1">
      <c r="A359" s="110"/>
      <c r="B359" s="50"/>
      <c r="C359" s="5"/>
      <c r="D359" s="97"/>
      <c r="E359" s="348"/>
      <c r="F359" s="448" t="e">
        <f t="shared" si="59"/>
        <v>#DIV/0!</v>
      </c>
      <c r="G359" s="458">
        <f t="shared" si="61"/>
        <v>0</v>
      </c>
      <c r="H359" s="354">
        <f t="shared" si="60"/>
        <v>0</v>
      </c>
      <c r="I359" s="348">
        <v>0</v>
      </c>
      <c r="J359" s="348">
        <v>0</v>
      </c>
      <c r="K359" s="348">
        <v>0</v>
      </c>
      <c r="L359" s="360"/>
      <c r="M359" s="360"/>
      <c r="N359" s="565"/>
    </row>
    <row r="360" spans="1:14" s="59" customFormat="1" ht="19.5" customHeight="1" hidden="1">
      <c r="A360" s="110"/>
      <c r="B360" s="50"/>
      <c r="C360" s="5"/>
      <c r="D360" s="97"/>
      <c r="E360" s="348"/>
      <c r="F360" s="448" t="e">
        <f t="shared" si="59"/>
        <v>#DIV/0!</v>
      </c>
      <c r="G360" s="458">
        <f t="shared" si="61"/>
        <v>0</v>
      </c>
      <c r="H360" s="354">
        <f t="shared" si="60"/>
        <v>0</v>
      </c>
      <c r="I360" s="348">
        <v>0</v>
      </c>
      <c r="J360" s="348">
        <v>0</v>
      </c>
      <c r="K360" s="348">
        <v>0</v>
      </c>
      <c r="L360" s="360"/>
      <c r="M360" s="360"/>
      <c r="N360" s="565"/>
    </row>
    <row r="361" spans="1:14" s="59" customFormat="1" ht="25.5" customHeight="1" hidden="1">
      <c r="A361" s="110"/>
      <c r="B361" s="50" t="s">
        <v>673</v>
      </c>
      <c r="C361" s="6" t="s">
        <v>748</v>
      </c>
      <c r="D361" s="97"/>
      <c r="E361" s="348"/>
      <c r="F361" s="448" t="e">
        <f t="shared" si="59"/>
        <v>#DIV/0!</v>
      </c>
      <c r="G361" s="458">
        <f t="shared" si="61"/>
        <v>0</v>
      </c>
      <c r="H361" s="354">
        <f t="shared" si="60"/>
        <v>0</v>
      </c>
      <c r="I361" s="348">
        <v>0</v>
      </c>
      <c r="J361" s="348">
        <v>0</v>
      </c>
      <c r="K361" s="348">
        <v>0</v>
      </c>
      <c r="L361" s="360"/>
      <c r="M361" s="360"/>
      <c r="N361" s="565"/>
    </row>
    <row r="362" spans="1:14" s="59" customFormat="1" ht="18.75" customHeight="1" hidden="1">
      <c r="A362" s="110"/>
      <c r="B362" s="50"/>
      <c r="C362" s="10" t="s">
        <v>682</v>
      </c>
      <c r="D362" s="97"/>
      <c r="E362" s="348"/>
      <c r="F362" s="448" t="e">
        <f t="shared" si="59"/>
        <v>#DIV/0!</v>
      </c>
      <c r="G362" s="458">
        <f t="shared" si="61"/>
        <v>0</v>
      </c>
      <c r="H362" s="354">
        <f t="shared" si="60"/>
        <v>0</v>
      </c>
      <c r="I362" s="348">
        <v>0</v>
      </c>
      <c r="J362" s="348">
        <v>0</v>
      </c>
      <c r="K362" s="348">
        <v>0</v>
      </c>
      <c r="L362" s="360"/>
      <c r="M362" s="360"/>
      <c r="N362" s="565"/>
    </row>
    <row r="363" spans="1:14" s="59" customFormat="1" ht="18" customHeight="1" hidden="1">
      <c r="A363" s="110"/>
      <c r="B363" s="50"/>
      <c r="C363" s="10" t="s">
        <v>683</v>
      </c>
      <c r="D363" s="97"/>
      <c r="E363" s="348"/>
      <c r="F363" s="448" t="e">
        <f t="shared" si="59"/>
        <v>#DIV/0!</v>
      </c>
      <c r="G363" s="458">
        <f t="shared" si="61"/>
        <v>0</v>
      </c>
      <c r="H363" s="354">
        <f t="shared" si="60"/>
        <v>0</v>
      </c>
      <c r="I363" s="348">
        <v>0</v>
      </c>
      <c r="J363" s="348">
        <v>0</v>
      </c>
      <c r="K363" s="348">
        <v>0</v>
      </c>
      <c r="L363" s="360"/>
      <c r="M363" s="360"/>
      <c r="N363" s="565"/>
    </row>
    <row r="364" spans="1:14" s="59" customFormat="1" ht="15" customHeight="1" hidden="1">
      <c r="A364" s="110"/>
      <c r="B364" s="50"/>
      <c r="C364" s="10" t="s">
        <v>749</v>
      </c>
      <c r="D364" s="97"/>
      <c r="E364" s="348"/>
      <c r="F364" s="448" t="e">
        <f t="shared" si="59"/>
        <v>#DIV/0!</v>
      </c>
      <c r="G364" s="458">
        <f t="shared" si="61"/>
        <v>0</v>
      </c>
      <c r="H364" s="354">
        <f t="shared" si="60"/>
        <v>0</v>
      </c>
      <c r="I364" s="348">
        <v>0</v>
      </c>
      <c r="J364" s="351" t="e">
        <f>#REF!</f>
        <v>#REF!</v>
      </c>
      <c r="K364" s="351">
        <v>0</v>
      </c>
      <c r="L364" s="360"/>
      <c r="M364" s="360"/>
      <c r="N364" s="565"/>
    </row>
    <row r="365" spans="1:14" s="59" customFormat="1" ht="16.5" customHeight="1">
      <c r="A365" s="213" t="s">
        <v>750</v>
      </c>
      <c r="B365" s="114"/>
      <c r="C365" s="91" t="s">
        <v>751</v>
      </c>
      <c r="D365" s="253">
        <f>SUM(D366:D378)</f>
        <v>1278715</v>
      </c>
      <c r="E365" s="346">
        <f aca="true" t="shared" si="62" ref="E365:N365">SUM(E366:E378)</f>
        <v>1278715</v>
      </c>
      <c r="F365" s="484">
        <f t="shared" si="59"/>
        <v>1</v>
      </c>
      <c r="G365" s="484">
        <f t="shared" si="61"/>
        <v>0.02892157869476193</v>
      </c>
      <c r="H365" s="346">
        <f t="shared" si="62"/>
        <v>1278715</v>
      </c>
      <c r="I365" s="346">
        <f t="shared" si="62"/>
        <v>683856.76</v>
      </c>
      <c r="J365" s="346">
        <f t="shared" si="62"/>
        <v>115143.3</v>
      </c>
      <c r="K365" s="346">
        <f t="shared" si="62"/>
        <v>387823</v>
      </c>
      <c r="L365" s="346">
        <f t="shared" si="62"/>
        <v>0</v>
      </c>
      <c r="M365" s="346">
        <f t="shared" si="62"/>
        <v>0</v>
      </c>
      <c r="N365" s="350">
        <f t="shared" si="62"/>
        <v>0</v>
      </c>
    </row>
    <row r="366" spans="1:14" s="59" customFormat="1" ht="24" customHeight="1">
      <c r="A366" s="121"/>
      <c r="B366" s="50" t="s">
        <v>673</v>
      </c>
      <c r="C366" s="42" t="s">
        <v>164</v>
      </c>
      <c r="D366" s="539">
        <v>387823</v>
      </c>
      <c r="E366" s="544">
        <v>387823</v>
      </c>
      <c r="F366" s="448">
        <f t="shared" si="59"/>
        <v>1</v>
      </c>
      <c r="G366" s="458">
        <f t="shared" si="61"/>
        <v>0.00877166015424755</v>
      </c>
      <c r="H366" s="354">
        <f t="shared" si="60"/>
        <v>387823</v>
      </c>
      <c r="I366" s="368"/>
      <c r="J366" s="368"/>
      <c r="K366" s="540">
        <f>H366</f>
        <v>387823</v>
      </c>
      <c r="L366" s="368"/>
      <c r="M366" s="354"/>
      <c r="N366" s="362"/>
    </row>
    <row r="367" spans="1:14" s="59" customFormat="1" ht="18" customHeight="1">
      <c r="A367" s="121"/>
      <c r="B367" s="50" t="s">
        <v>486</v>
      </c>
      <c r="C367" s="42" t="s">
        <v>912</v>
      </c>
      <c r="D367" s="97">
        <v>636497</v>
      </c>
      <c r="E367" s="348">
        <v>636497.25</v>
      </c>
      <c r="F367" s="448">
        <f t="shared" si="59"/>
        <v>1.0000003927748284</v>
      </c>
      <c r="G367" s="458">
        <f t="shared" si="61"/>
        <v>0.014396097101288838</v>
      </c>
      <c r="H367" s="354">
        <f t="shared" si="60"/>
        <v>636497.25</v>
      </c>
      <c r="I367" s="348">
        <f>H367</f>
        <v>636497.25</v>
      </c>
      <c r="J367" s="351"/>
      <c r="K367" s="352"/>
      <c r="L367" s="354"/>
      <c r="M367" s="354"/>
      <c r="N367" s="503"/>
    </row>
    <row r="368" spans="1:14" s="59" customFormat="1" ht="16.5" customHeight="1">
      <c r="A368" s="121"/>
      <c r="B368" s="50" t="s">
        <v>489</v>
      </c>
      <c r="C368" s="42" t="s">
        <v>490</v>
      </c>
      <c r="D368" s="97">
        <v>47360</v>
      </c>
      <c r="E368" s="348">
        <v>47359.51</v>
      </c>
      <c r="F368" s="448">
        <f t="shared" si="59"/>
        <v>0.9999896537162163</v>
      </c>
      <c r="G368" s="458">
        <f t="shared" si="61"/>
        <v>0.0010711626870806743</v>
      </c>
      <c r="H368" s="354">
        <f t="shared" si="60"/>
        <v>47359.51</v>
      </c>
      <c r="I368" s="348">
        <f>H368</f>
        <v>47359.51</v>
      </c>
      <c r="J368" s="351"/>
      <c r="K368" s="352"/>
      <c r="L368" s="354"/>
      <c r="M368" s="354"/>
      <c r="N368" s="503"/>
    </row>
    <row r="369" spans="1:14" s="59" customFormat="1" ht="16.5" customHeight="1">
      <c r="A369" s="121"/>
      <c r="B369" s="118" t="s">
        <v>547</v>
      </c>
      <c r="C369" s="42" t="s">
        <v>628</v>
      </c>
      <c r="D369" s="97">
        <v>99086</v>
      </c>
      <c r="E369" s="348">
        <v>99086.2</v>
      </c>
      <c r="F369" s="448">
        <f t="shared" si="59"/>
        <v>1.0000020184486205</v>
      </c>
      <c r="G369" s="458">
        <f t="shared" si="61"/>
        <v>0.0022411008949335225</v>
      </c>
      <c r="H369" s="354">
        <f t="shared" si="60"/>
        <v>99086.2</v>
      </c>
      <c r="I369" s="348"/>
      <c r="J369" s="351">
        <f>H369</f>
        <v>99086.2</v>
      </c>
      <c r="K369" s="352"/>
      <c r="L369" s="354"/>
      <c r="M369" s="354"/>
      <c r="N369" s="503"/>
    </row>
    <row r="370" spans="1:14" s="59" customFormat="1" ht="16.5" customHeight="1">
      <c r="A370" s="121"/>
      <c r="B370" s="118" t="s">
        <v>491</v>
      </c>
      <c r="C370" s="42" t="s">
        <v>492</v>
      </c>
      <c r="D370" s="97">
        <v>16057</v>
      </c>
      <c r="E370" s="348">
        <v>16057.1</v>
      </c>
      <c r="F370" s="448">
        <f t="shared" si="59"/>
        <v>1.0000062278134147</v>
      </c>
      <c r="G370" s="458">
        <f t="shared" si="61"/>
        <v>0.0003631745003848878</v>
      </c>
      <c r="H370" s="354">
        <f t="shared" si="60"/>
        <v>16057.1</v>
      </c>
      <c r="I370" s="348"/>
      <c r="J370" s="351">
        <f>H370</f>
        <v>16057.1</v>
      </c>
      <c r="K370" s="352"/>
      <c r="L370" s="354"/>
      <c r="M370" s="354"/>
      <c r="N370" s="503"/>
    </row>
    <row r="371" spans="1:14" s="59" customFormat="1" ht="14.25" customHeight="1">
      <c r="A371" s="121"/>
      <c r="B371" s="50" t="s">
        <v>493</v>
      </c>
      <c r="C371" s="43" t="s">
        <v>530</v>
      </c>
      <c r="D371" s="97">
        <v>34308</v>
      </c>
      <c r="E371" s="348">
        <v>34308.05</v>
      </c>
      <c r="F371" s="448">
        <f t="shared" si="59"/>
        <v>1.0000014573860325</v>
      </c>
      <c r="G371" s="458">
        <f t="shared" si="61"/>
        <v>0.0007759688186490556</v>
      </c>
      <c r="H371" s="354">
        <f t="shared" si="60"/>
        <v>34308.05</v>
      </c>
      <c r="I371" s="348"/>
      <c r="J371" s="351"/>
      <c r="K371" s="352"/>
      <c r="L371" s="354"/>
      <c r="M371" s="354"/>
      <c r="N371" s="503"/>
    </row>
    <row r="372" spans="1:14" s="59" customFormat="1" ht="18" customHeight="1">
      <c r="A372" s="121"/>
      <c r="B372" s="50" t="s">
        <v>495</v>
      </c>
      <c r="C372" s="43" t="s">
        <v>496</v>
      </c>
      <c r="D372" s="97">
        <v>6780</v>
      </c>
      <c r="E372" s="348">
        <v>6780</v>
      </c>
      <c r="F372" s="448">
        <f t="shared" si="59"/>
        <v>1</v>
      </c>
      <c r="G372" s="458">
        <f t="shared" si="61"/>
        <v>0.00015334793409828296</v>
      </c>
      <c r="H372" s="354">
        <f t="shared" si="60"/>
        <v>6780</v>
      </c>
      <c r="I372" s="348"/>
      <c r="J372" s="351"/>
      <c r="K372" s="352"/>
      <c r="L372" s="354"/>
      <c r="M372" s="354"/>
      <c r="N372" s="503"/>
    </row>
    <row r="373" spans="1:14" s="59" customFormat="1" ht="16.5" customHeight="1">
      <c r="A373" s="121"/>
      <c r="B373" s="50" t="s">
        <v>634</v>
      </c>
      <c r="C373" s="43" t="s">
        <v>635</v>
      </c>
      <c r="D373" s="97">
        <v>682</v>
      </c>
      <c r="E373" s="348">
        <v>682</v>
      </c>
      <c r="F373" s="448">
        <f aca="true" t="shared" si="63" ref="F373:F465">E373/D373</f>
        <v>1</v>
      </c>
      <c r="G373" s="458">
        <f t="shared" si="61"/>
        <v>1.5425264167408403E-05</v>
      </c>
      <c r="H373" s="354">
        <f t="shared" si="60"/>
        <v>682</v>
      </c>
      <c r="I373" s="348"/>
      <c r="J373" s="351"/>
      <c r="K373" s="352"/>
      <c r="L373" s="354"/>
      <c r="M373" s="354"/>
      <c r="N373" s="503"/>
    </row>
    <row r="374" spans="1:14" s="59" customFormat="1" ht="16.5" customHeight="1">
      <c r="A374" s="121"/>
      <c r="B374" s="50" t="s">
        <v>499</v>
      </c>
      <c r="C374" s="43" t="s">
        <v>500</v>
      </c>
      <c r="D374" s="97">
        <v>7414</v>
      </c>
      <c r="E374" s="348">
        <v>7414</v>
      </c>
      <c r="F374" s="448">
        <f t="shared" si="63"/>
        <v>1</v>
      </c>
      <c r="G374" s="458">
        <f t="shared" si="61"/>
        <v>0.00016768754917473005</v>
      </c>
      <c r="H374" s="354">
        <f t="shared" si="60"/>
        <v>7414</v>
      </c>
      <c r="I374" s="348"/>
      <c r="J374" s="351"/>
      <c r="K374" s="352"/>
      <c r="L374" s="354"/>
      <c r="M374" s="354"/>
      <c r="N374" s="503"/>
    </row>
    <row r="375" spans="1:14" s="59" customFormat="1" ht="16.5" customHeight="1">
      <c r="A375" s="121"/>
      <c r="B375" s="50" t="s">
        <v>97</v>
      </c>
      <c r="C375" s="43" t="s">
        <v>98</v>
      </c>
      <c r="D375" s="97">
        <v>88</v>
      </c>
      <c r="E375" s="348">
        <v>87.89</v>
      </c>
      <c r="F375" s="448">
        <f t="shared" si="63"/>
        <v>0.99875</v>
      </c>
      <c r="G375" s="458">
        <f t="shared" si="61"/>
        <v>1.9878687209289216E-06</v>
      </c>
      <c r="H375" s="354">
        <f t="shared" si="60"/>
        <v>87.89</v>
      </c>
      <c r="I375" s="348"/>
      <c r="J375" s="351"/>
      <c r="K375" s="352"/>
      <c r="L375" s="354"/>
      <c r="M375" s="354"/>
      <c r="N375" s="503"/>
    </row>
    <row r="376" spans="1:14" s="59" customFormat="1" ht="16.5" customHeight="1">
      <c r="A376" s="121"/>
      <c r="B376" s="50" t="s">
        <v>821</v>
      </c>
      <c r="C376" s="42" t="s">
        <v>825</v>
      </c>
      <c r="D376" s="97">
        <v>1029</v>
      </c>
      <c r="E376" s="348">
        <v>1029</v>
      </c>
      <c r="F376" s="448">
        <f t="shared" si="63"/>
        <v>1</v>
      </c>
      <c r="G376" s="458">
        <f t="shared" si="61"/>
        <v>2.3273602387482766E-05</v>
      </c>
      <c r="H376" s="354">
        <f t="shared" si="60"/>
        <v>1029</v>
      </c>
      <c r="I376" s="348"/>
      <c r="J376" s="351"/>
      <c r="K376" s="352"/>
      <c r="L376" s="354"/>
      <c r="M376" s="354"/>
      <c r="N376" s="503"/>
    </row>
    <row r="377" spans="1:14" s="59" customFormat="1" ht="15.75" customHeight="1">
      <c r="A377" s="121"/>
      <c r="B377" s="50" t="s">
        <v>505</v>
      </c>
      <c r="C377" s="43" t="s">
        <v>506</v>
      </c>
      <c r="D377" s="97">
        <v>39891</v>
      </c>
      <c r="E377" s="348">
        <v>39891</v>
      </c>
      <c r="F377" s="448">
        <f t="shared" si="63"/>
        <v>1</v>
      </c>
      <c r="G377" s="458">
        <f t="shared" si="61"/>
        <v>0.0009022422476570214</v>
      </c>
      <c r="H377" s="354">
        <f t="shared" si="60"/>
        <v>39891</v>
      </c>
      <c r="I377" s="348"/>
      <c r="J377" s="351"/>
      <c r="K377" s="352"/>
      <c r="L377" s="354"/>
      <c r="M377" s="354"/>
      <c r="N377" s="503"/>
    </row>
    <row r="378" spans="1:14" s="59" customFormat="1" ht="17.25" customHeight="1">
      <c r="A378" s="121"/>
      <c r="B378" s="50" t="s">
        <v>823</v>
      </c>
      <c r="C378" s="42" t="s">
        <v>826</v>
      </c>
      <c r="D378" s="97">
        <v>1700</v>
      </c>
      <c r="E378" s="348">
        <v>1700</v>
      </c>
      <c r="F378" s="448">
        <f t="shared" si="63"/>
        <v>1</v>
      </c>
      <c r="G378" s="458">
        <f t="shared" si="61"/>
        <v>3.845007197154587E-05</v>
      </c>
      <c r="H378" s="354">
        <f t="shared" si="60"/>
        <v>1700</v>
      </c>
      <c r="I378" s="348"/>
      <c r="J378" s="351"/>
      <c r="K378" s="352"/>
      <c r="L378" s="354"/>
      <c r="M378" s="354"/>
      <c r="N378" s="503"/>
    </row>
    <row r="379" spans="1:14" s="59" customFormat="1" ht="23.25" customHeight="1">
      <c r="A379" s="213" t="s">
        <v>762</v>
      </c>
      <c r="B379" s="109"/>
      <c r="C379" s="85" t="s">
        <v>763</v>
      </c>
      <c r="D379" s="253">
        <f>SUM(D380:D390)</f>
        <v>68606</v>
      </c>
      <c r="E379" s="346">
        <f aca="true" t="shared" si="64" ref="E379:N379">SUM(E380:E390)</f>
        <v>68606</v>
      </c>
      <c r="F379" s="484">
        <f t="shared" si="63"/>
        <v>1</v>
      </c>
      <c r="G379" s="484">
        <f t="shared" si="61"/>
        <v>0.0015517091986352212</v>
      </c>
      <c r="H379" s="346">
        <f t="shared" si="64"/>
        <v>68606</v>
      </c>
      <c r="I379" s="346">
        <f t="shared" si="64"/>
        <v>27160</v>
      </c>
      <c r="J379" s="346">
        <f t="shared" si="64"/>
        <v>4416</v>
      </c>
      <c r="K379" s="346">
        <f t="shared" si="64"/>
        <v>12000</v>
      </c>
      <c r="L379" s="346">
        <f t="shared" si="64"/>
        <v>0</v>
      </c>
      <c r="M379" s="346">
        <f t="shared" si="64"/>
        <v>0</v>
      </c>
      <c r="N379" s="350">
        <f t="shared" si="64"/>
        <v>0</v>
      </c>
    </row>
    <row r="380" spans="1:14" s="59" customFormat="1" ht="17.25" customHeight="1">
      <c r="A380" s="121"/>
      <c r="B380" s="50" t="s">
        <v>752</v>
      </c>
      <c r="C380" s="42" t="s">
        <v>1015</v>
      </c>
      <c r="D380" s="97">
        <v>12000</v>
      </c>
      <c r="E380" s="348">
        <v>12000</v>
      </c>
      <c r="F380" s="448">
        <f t="shared" si="63"/>
        <v>1</v>
      </c>
      <c r="G380" s="458">
        <f t="shared" si="61"/>
        <v>0.0002714122727403238</v>
      </c>
      <c r="H380" s="354">
        <f aca="true" t="shared" si="65" ref="H380:H390">E380</f>
        <v>12000</v>
      </c>
      <c r="I380" s="348"/>
      <c r="J380" s="351"/>
      <c r="K380" s="352">
        <f>H380</f>
        <v>12000</v>
      </c>
      <c r="L380" s="354"/>
      <c r="M380" s="354"/>
      <c r="N380" s="503"/>
    </row>
    <row r="381" spans="1:14" s="59" customFormat="1" ht="15" customHeight="1">
      <c r="A381" s="121"/>
      <c r="B381" s="50" t="s">
        <v>111</v>
      </c>
      <c r="C381" s="42" t="s">
        <v>1016</v>
      </c>
      <c r="D381" s="97">
        <v>9000</v>
      </c>
      <c r="E381" s="348">
        <v>9000</v>
      </c>
      <c r="F381" s="448">
        <f t="shared" si="63"/>
        <v>1</v>
      </c>
      <c r="G381" s="458">
        <f t="shared" si="61"/>
        <v>0.00020355920455524286</v>
      </c>
      <c r="H381" s="354">
        <f t="shared" si="65"/>
        <v>9000</v>
      </c>
      <c r="I381" s="348"/>
      <c r="J381" s="351"/>
      <c r="K381" s="352"/>
      <c r="L381" s="354"/>
      <c r="M381" s="354"/>
      <c r="N381" s="503"/>
    </row>
    <row r="382" spans="1:14" s="59" customFormat="1" ht="15.75" customHeight="1">
      <c r="A382" s="121"/>
      <c r="B382" s="50" t="s">
        <v>486</v>
      </c>
      <c r="C382" s="42" t="s">
        <v>912</v>
      </c>
      <c r="D382" s="97">
        <v>24960</v>
      </c>
      <c r="E382" s="348">
        <v>24960</v>
      </c>
      <c r="F382" s="448">
        <f t="shared" si="63"/>
        <v>1</v>
      </c>
      <c r="G382" s="458">
        <f t="shared" si="61"/>
        <v>0.0005645375272998735</v>
      </c>
      <c r="H382" s="354">
        <f t="shared" si="65"/>
        <v>24960</v>
      </c>
      <c r="I382" s="348">
        <f>H382</f>
        <v>24960</v>
      </c>
      <c r="J382" s="351"/>
      <c r="K382" s="352"/>
      <c r="L382" s="354"/>
      <c r="M382" s="354"/>
      <c r="N382" s="503"/>
    </row>
    <row r="383" spans="1:14" s="59" customFormat="1" ht="15" customHeight="1">
      <c r="A383" s="121"/>
      <c r="B383" s="50" t="s">
        <v>516</v>
      </c>
      <c r="C383" s="42" t="s">
        <v>628</v>
      </c>
      <c r="D383" s="97">
        <v>3804</v>
      </c>
      <c r="E383" s="348">
        <v>3804.11</v>
      </c>
      <c r="F383" s="448">
        <f t="shared" si="63"/>
        <v>1.000028916929548</v>
      </c>
      <c r="G383" s="458">
        <f t="shared" si="61"/>
        <v>8.60401784045161E-05</v>
      </c>
      <c r="H383" s="354">
        <f t="shared" si="65"/>
        <v>3804.11</v>
      </c>
      <c r="I383" s="348"/>
      <c r="J383" s="351">
        <f>H383</f>
        <v>3804.11</v>
      </c>
      <c r="K383" s="352"/>
      <c r="L383" s="354"/>
      <c r="M383" s="354"/>
      <c r="N383" s="503"/>
    </row>
    <row r="384" spans="1:14" s="59" customFormat="1" ht="15.75" customHeight="1">
      <c r="A384" s="121"/>
      <c r="B384" s="50" t="s">
        <v>491</v>
      </c>
      <c r="C384" s="42" t="s">
        <v>492</v>
      </c>
      <c r="D384" s="97">
        <v>612</v>
      </c>
      <c r="E384" s="348">
        <v>611.89</v>
      </c>
      <c r="F384" s="448">
        <f t="shared" si="63"/>
        <v>0.9998202614379085</v>
      </c>
      <c r="G384" s="458">
        <f t="shared" si="61"/>
        <v>1.383953796392306E-05</v>
      </c>
      <c r="H384" s="354">
        <f t="shared" si="65"/>
        <v>611.89</v>
      </c>
      <c r="I384" s="348"/>
      <c r="J384" s="351">
        <f>H384</f>
        <v>611.89</v>
      </c>
      <c r="K384" s="352"/>
      <c r="L384" s="354"/>
      <c r="M384" s="354"/>
      <c r="N384" s="503"/>
    </row>
    <row r="385" spans="1:14" s="59" customFormat="1" ht="15.75" customHeight="1">
      <c r="A385" s="121"/>
      <c r="B385" s="50" t="s">
        <v>95</v>
      </c>
      <c r="C385" s="42" t="s">
        <v>1093</v>
      </c>
      <c r="D385" s="97">
        <v>2200</v>
      </c>
      <c r="E385" s="348">
        <v>2200</v>
      </c>
      <c r="F385" s="448">
        <f t="shared" si="63"/>
        <v>1</v>
      </c>
      <c r="G385" s="458">
        <f t="shared" si="61"/>
        <v>4.9758916669059364E-05</v>
      </c>
      <c r="H385" s="354">
        <f t="shared" si="65"/>
        <v>2200</v>
      </c>
      <c r="I385" s="348">
        <f>E385</f>
        <v>2200</v>
      </c>
      <c r="J385" s="351"/>
      <c r="K385" s="352"/>
      <c r="L385" s="354"/>
      <c r="M385" s="354"/>
      <c r="N385" s="503"/>
    </row>
    <row r="386" spans="1:14" s="59" customFormat="1" ht="15.75" customHeight="1">
      <c r="A386" s="121"/>
      <c r="B386" s="50" t="s">
        <v>493</v>
      </c>
      <c r="C386" s="43" t="s">
        <v>530</v>
      </c>
      <c r="D386" s="97">
        <v>1708</v>
      </c>
      <c r="E386" s="348">
        <v>1707.69</v>
      </c>
      <c r="F386" s="448">
        <f t="shared" si="63"/>
        <v>0.9998185011709603</v>
      </c>
      <c r="G386" s="458">
        <f t="shared" si="61"/>
        <v>3.862400200299363E-05</v>
      </c>
      <c r="H386" s="354">
        <f t="shared" si="65"/>
        <v>1707.69</v>
      </c>
      <c r="I386" s="348"/>
      <c r="J386" s="351"/>
      <c r="K386" s="352"/>
      <c r="L386" s="354"/>
      <c r="M386" s="354"/>
      <c r="N386" s="503"/>
    </row>
    <row r="387" spans="1:14" s="59" customFormat="1" ht="15.75" customHeight="1">
      <c r="A387" s="121"/>
      <c r="B387" s="50" t="s">
        <v>499</v>
      </c>
      <c r="C387" s="43" t="s">
        <v>500</v>
      </c>
      <c r="D387" s="97">
        <v>6000</v>
      </c>
      <c r="E387" s="348">
        <v>6000</v>
      </c>
      <c r="F387" s="448">
        <f t="shared" si="63"/>
        <v>1</v>
      </c>
      <c r="G387" s="458">
        <f t="shared" si="61"/>
        <v>0.0001357061363701619</v>
      </c>
      <c r="H387" s="354">
        <f t="shared" si="65"/>
        <v>6000</v>
      </c>
      <c r="I387" s="348"/>
      <c r="J387" s="351"/>
      <c r="K387" s="352"/>
      <c r="L387" s="354"/>
      <c r="M387" s="354"/>
      <c r="N387" s="503"/>
    </row>
    <row r="388" spans="1:14" s="59" customFormat="1" ht="15.75" customHeight="1">
      <c r="A388" s="121"/>
      <c r="B388" s="50" t="s">
        <v>822</v>
      </c>
      <c r="C388" s="42" t="s">
        <v>293</v>
      </c>
      <c r="D388" s="97">
        <v>4000</v>
      </c>
      <c r="E388" s="348">
        <v>4000</v>
      </c>
      <c r="F388" s="448">
        <f t="shared" si="63"/>
        <v>1</v>
      </c>
      <c r="G388" s="458">
        <f t="shared" si="61"/>
        <v>9.047075758010793E-05</v>
      </c>
      <c r="H388" s="354">
        <f t="shared" si="65"/>
        <v>4000</v>
      </c>
      <c r="I388" s="348"/>
      <c r="J388" s="351"/>
      <c r="K388" s="352"/>
      <c r="L388" s="354"/>
      <c r="M388" s="354"/>
      <c r="N388" s="503"/>
    </row>
    <row r="389" spans="1:14" s="59" customFormat="1" ht="15.75" customHeight="1">
      <c r="A389" s="121"/>
      <c r="B389" s="50" t="s">
        <v>823</v>
      </c>
      <c r="C389" s="42" t="s">
        <v>826</v>
      </c>
      <c r="D389" s="97">
        <v>72</v>
      </c>
      <c r="E389" s="348">
        <v>72.3</v>
      </c>
      <c r="F389" s="448">
        <f t="shared" si="63"/>
        <v>1.0041666666666667</v>
      </c>
      <c r="G389" s="458">
        <f t="shared" si="61"/>
        <v>1.6352589432604508E-06</v>
      </c>
      <c r="H389" s="354">
        <f t="shared" si="65"/>
        <v>72.3</v>
      </c>
      <c r="I389" s="348"/>
      <c r="J389" s="351"/>
      <c r="K389" s="352"/>
      <c r="L389" s="354"/>
      <c r="M389" s="354"/>
      <c r="N389" s="503"/>
    </row>
    <row r="390" spans="1:14" s="59" customFormat="1" ht="15.75" customHeight="1">
      <c r="A390" s="121"/>
      <c r="B390" s="50" t="s">
        <v>824</v>
      </c>
      <c r="C390" s="42" t="s">
        <v>309</v>
      </c>
      <c r="D390" s="97">
        <v>4250</v>
      </c>
      <c r="E390" s="348">
        <v>4250.01</v>
      </c>
      <c r="F390" s="448">
        <f t="shared" si="63"/>
        <v>1.0000023529411766</v>
      </c>
      <c r="G390" s="458">
        <f t="shared" si="61"/>
        <v>9.612540610575863E-05</v>
      </c>
      <c r="H390" s="354">
        <f t="shared" si="65"/>
        <v>4250.01</v>
      </c>
      <c r="I390" s="348"/>
      <c r="J390" s="351"/>
      <c r="K390" s="352"/>
      <c r="L390" s="354"/>
      <c r="M390" s="354"/>
      <c r="N390" s="503"/>
    </row>
    <row r="391" spans="1:14" s="59" customFormat="1" ht="15.75" customHeight="1">
      <c r="A391" s="213" t="s">
        <v>876</v>
      </c>
      <c r="B391" s="109"/>
      <c r="C391" s="109" t="s">
        <v>75</v>
      </c>
      <c r="D391" s="541">
        <f>SUM(D392:D404)</f>
        <v>550752</v>
      </c>
      <c r="E391" s="542">
        <f>SUM(E392:E404)</f>
        <v>550752</v>
      </c>
      <c r="F391" s="484">
        <f t="shared" si="63"/>
        <v>1</v>
      </c>
      <c r="G391" s="484">
        <f t="shared" si="61"/>
        <v>0.012456737669689901</v>
      </c>
      <c r="H391" s="542">
        <f aca="true" t="shared" si="66" ref="H391:N391">SUM(H392:H404)</f>
        <v>550752</v>
      </c>
      <c r="I391" s="542">
        <f t="shared" si="66"/>
        <v>290125.94</v>
      </c>
      <c r="J391" s="542">
        <f t="shared" si="66"/>
        <v>47046.600000000006</v>
      </c>
      <c r="K391" s="542">
        <f t="shared" si="66"/>
        <v>0</v>
      </c>
      <c r="L391" s="542">
        <f t="shared" si="66"/>
        <v>0</v>
      </c>
      <c r="M391" s="542">
        <f t="shared" si="66"/>
        <v>0</v>
      </c>
      <c r="N391" s="744">
        <f t="shared" si="66"/>
        <v>0</v>
      </c>
    </row>
    <row r="392" spans="1:14" s="59" customFormat="1" ht="15.75" customHeight="1">
      <c r="A392" s="121"/>
      <c r="B392" s="50" t="s">
        <v>486</v>
      </c>
      <c r="C392" s="42" t="s">
        <v>912</v>
      </c>
      <c r="D392" s="97">
        <v>270341</v>
      </c>
      <c r="E392" s="348">
        <v>270341.28</v>
      </c>
      <c r="F392" s="448">
        <f t="shared" si="63"/>
        <v>1.00000103572895</v>
      </c>
      <c r="G392" s="458">
        <f t="shared" si="61"/>
        <v>0.006114495101694021</v>
      </c>
      <c r="H392" s="354">
        <f>E392</f>
        <v>270341.28</v>
      </c>
      <c r="I392" s="348">
        <f>H392</f>
        <v>270341.28</v>
      </c>
      <c r="J392" s="351"/>
      <c r="K392" s="352"/>
      <c r="L392" s="354"/>
      <c r="M392" s="354"/>
      <c r="N392" s="503"/>
    </row>
    <row r="393" spans="1:14" s="59" customFormat="1" ht="15.75" customHeight="1">
      <c r="A393" s="121"/>
      <c r="B393" s="50" t="s">
        <v>489</v>
      </c>
      <c r="C393" s="42" t="s">
        <v>490</v>
      </c>
      <c r="D393" s="97">
        <v>19785</v>
      </c>
      <c r="E393" s="348">
        <v>19784.66</v>
      </c>
      <c r="F393" s="448">
        <f t="shared" si="63"/>
        <v>0.9999828152640889</v>
      </c>
      <c r="G393" s="458">
        <f aca="true" t="shared" si="67" ref="G393:G424">E393/$E$724</f>
        <v>0.00044748329466621454</v>
      </c>
      <c r="H393" s="354">
        <f aca="true" t="shared" si="68" ref="H393:H404">E393</f>
        <v>19784.66</v>
      </c>
      <c r="I393" s="348">
        <f>H393</f>
        <v>19784.66</v>
      </c>
      <c r="J393" s="351"/>
      <c r="K393" s="352"/>
      <c r="L393" s="354"/>
      <c r="M393" s="354"/>
      <c r="N393" s="503"/>
    </row>
    <row r="394" spans="1:14" s="59" customFormat="1" ht="15.75" customHeight="1">
      <c r="A394" s="121"/>
      <c r="B394" s="50" t="s">
        <v>516</v>
      </c>
      <c r="C394" s="42" t="s">
        <v>628</v>
      </c>
      <c r="D394" s="97">
        <v>40872</v>
      </c>
      <c r="E394" s="348">
        <v>40872.3</v>
      </c>
      <c r="F394" s="448">
        <f t="shared" si="63"/>
        <v>1.000007339988256</v>
      </c>
      <c r="G394" s="458">
        <f t="shared" si="67"/>
        <v>0.0009244369862603614</v>
      </c>
      <c r="H394" s="354">
        <f t="shared" si="68"/>
        <v>40872.3</v>
      </c>
      <c r="I394" s="348"/>
      <c r="J394" s="351">
        <f>H394</f>
        <v>40872.3</v>
      </c>
      <c r="K394" s="352"/>
      <c r="L394" s="354"/>
      <c r="M394" s="354"/>
      <c r="N394" s="503"/>
    </row>
    <row r="395" spans="1:14" s="59" customFormat="1" ht="15.75" customHeight="1">
      <c r="A395" s="121"/>
      <c r="B395" s="50" t="s">
        <v>491</v>
      </c>
      <c r="C395" s="42" t="s">
        <v>492</v>
      </c>
      <c r="D395" s="97">
        <v>6174</v>
      </c>
      <c r="E395" s="348">
        <v>6174.3</v>
      </c>
      <c r="F395" s="448">
        <f t="shared" si="63"/>
        <v>1.0000485908649175</v>
      </c>
      <c r="G395" s="458">
        <f t="shared" si="67"/>
        <v>0.00013964839963171512</v>
      </c>
      <c r="H395" s="354">
        <f t="shared" si="68"/>
        <v>6174.3</v>
      </c>
      <c r="I395" s="348"/>
      <c r="J395" s="351">
        <f>H395</f>
        <v>6174.3</v>
      </c>
      <c r="K395" s="352"/>
      <c r="L395" s="354"/>
      <c r="M395" s="354"/>
      <c r="N395" s="503"/>
    </row>
    <row r="396" spans="1:14" s="59" customFormat="1" ht="15.75" customHeight="1">
      <c r="A396" s="121"/>
      <c r="B396" s="50" t="s">
        <v>493</v>
      </c>
      <c r="C396" s="43" t="s">
        <v>494</v>
      </c>
      <c r="D396" s="97">
        <v>76102</v>
      </c>
      <c r="E396" s="348">
        <v>76102.01</v>
      </c>
      <c r="F396" s="448">
        <f t="shared" si="63"/>
        <v>1.0000001314025913</v>
      </c>
      <c r="G396" s="458">
        <f t="shared" si="67"/>
        <v>0.0017212516245172374</v>
      </c>
      <c r="H396" s="354">
        <f t="shared" si="68"/>
        <v>76102.01</v>
      </c>
      <c r="I396" s="348"/>
      <c r="J396" s="351"/>
      <c r="K396" s="352"/>
      <c r="L396" s="354"/>
      <c r="M396" s="354"/>
      <c r="N396" s="503"/>
    </row>
    <row r="397" spans="1:14" s="59" customFormat="1" ht="15.75" customHeight="1">
      <c r="A397" s="121"/>
      <c r="B397" s="50" t="s">
        <v>644</v>
      </c>
      <c r="C397" s="42" t="s">
        <v>384</v>
      </c>
      <c r="D397" s="97">
        <v>70000</v>
      </c>
      <c r="E397" s="348">
        <v>70000</v>
      </c>
      <c r="F397" s="448">
        <f t="shared" si="63"/>
        <v>1</v>
      </c>
      <c r="G397" s="458">
        <f t="shared" si="67"/>
        <v>0.0015832382576518888</v>
      </c>
      <c r="H397" s="354">
        <f t="shared" si="68"/>
        <v>70000</v>
      </c>
      <c r="I397" s="348"/>
      <c r="J397" s="351"/>
      <c r="K397" s="352"/>
      <c r="L397" s="354"/>
      <c r="M397" s="354"/>
      <c r="N397" s="503"/>
    </row>
    <row r="398" spans="1:14" s="59" customFormat="1" ht="15.75" customHeight="1">
      <c r="A398" s="121"/>
      <c r="B398" s="50" t="s">
        <v>495</v>
      </c>
      <c r="C398" s="43" t="s">
        <v>647</v>
      </c>
      <c r="D398" s="97">
        <v>23957</v>
      </c>
      <c r="E398" s="348">
        <v>23956.45</v>
      </c>
      <c r="F398" s="448">
        <f t="shared" si="63"/>
        <v>0.9999770422006095</v>
      </c>
      <c r="G398" s="458">
        <f t="shared" si="67"/>
        <v>0.0005418395451074942</v>
      </c>
      <c r="H398" s="354">
        <f t="shared" si="68"/>
        <v>23956.45</v>
      </c>
      <c r="I398" s="348"/>
      <c r="J398" s="351"/>
      <c r="K398" s="352"/>
      <c r="L398" s="354"/>
      <c r="M398" s="354"/>
      <c r="N398" s="503"/>
    </row>
    <row r="399" spans="1:14" s="59" customFormat="1" ht="15.75" customHeight="1">
      <c r="A399" s="121"/>
      <c r="B399" s="50" t="s">
        <v>497</v>
      </c>
      <c r="C399" s="43" t="s">
        <v>648</v>
      </c>
      <c r="D399" s="97">
        <v>10000</v>
      </c>
      <c r="E399" s="348">
        <v>10000</v>
      </c>
      <c r="F399" s="448">
        <f t="shared" si="63"/>
        <v>1</v>
      </c>
      <c r="G399" s="458">
        <f t="shared" si="67"/>
        <v>0.00022617689395026984</v>
      </c>
      <c r="H399" s="354">
        <f t="shared" si="68"/>
        <v>10000</v>
      </c>
      <c r="I399" s="348"/>
      <c r="J399" s="351"/>
      <c r="K399" s="352"/>
      <c r="L399" s="354"/>
      <c r="M399" s="354"/>
      <c r="N399" s="503"/>
    </row>
    <row r="400" spans="1:14" s="59" customFormat="1" ht="15.75" customHeight="1">
      <c r="A400" s="121"/>
      <c r="B400" s="50" t="s">
        <v>634</v>
      </c>
      <c r="C400" s="43" t="s">
        <v>635</v>
      </c>
      <c r="D400" s="97">
        <v>210</v>
      </c>
      <c r="E400" s="348">
        <v>210</v>
      </c>
      <c r="F400" s="448">
        <f t="shared" si="63"/>
        <v>1</v>
      </c>
      <c r="G400" s="458">
        <f t="shared" si="67"/>
        <v>4.749714772955667E-06</v>
      </c>
      <c r="H400" s="354">
        <f t="shared" si="68"/>
        <v>210</v>
      </c>
      <c r="I400" s="348"/>
      <c r="J400" s="351"/>
      <c r="K400" s="352"/>
      <c r="L400" s="354"/>
      <c r="M400" s="354"/>
      <c r="N400" s="503"/>
    </row>
    <row r="401" spans="1:14" s="59" customFormat="1" ht="15.75" customHeight="1">
      <c r="A401" s="121"/>
      <c r="B401" s="50" t="s">
        <v>499</v>
      </c>
      <c r="C401" s="43" t="s">
        <v>649</v>
      </c>
      <c r="D401" s="97">
        <v>19484</v>
      </c>
      <c r="E401" s="348">
        <v>19484</v>
      </c>
      <c r="F401" s="448">
        <f t="shared" si="63"/>
        <v>1</v>
      </c>
      <c r="G401" s="458">
        <f t="shared" si="67"/>
        <v>0.0004406830601727058</v>
      </c>
      <c r="H401" s="354">
        <f t="shared" si="68"/>
        <v>19484</v>
      </c>
      <c r="I401" s="348"/>
      <c r="J401" s="351"/>
      <c r="K401" s="352"/>
      <c r="L401" s="354"/>
      <c r="M401" s="354"/>
      <c r="N401" s="503"/>
    </row>
    <row r="402" spans="1:14" s="59" customFormat="1" ht="15.75" customHeight="1">
      <c r="A402" s="121"/>
      <c r="B402" s="50" t="s">
        <v>821</v>
      </c>
      <c r="C402" s="42" t="s">
        <v>825</v>
      </c>
      <c r="D402" s="97">
        <v>560</v>
      </c>
      <c r="E402" s="348">
        <v>560</v>
      </c>
      <c r="F402" s="448">
        <f t="shared" si="63"/>
        <v>1</v>
      </c>
      <c r="G402" s="458">
        <f t="shared" si="67"/>
        <v>1.2665906061215112E-05</v>
      </c>
      <c r="H402" s="354">
        <f t="shared" si="68"/>
        <v>560</v>
      </c>
      <c r="I402" s="348"/>
      <c r="J402" s="351"/>
      <c r="K402" s="352"/>
      <c r="L402" s="354"/>
      <c r="M402" s="354"/>
      <c r="N402" s="503"/>
    </row>
    <row r="403" spans="1:14" s="59" customFormat="1" ht="15.75" customHeight="1">
      <c r="A403" s="121"/>
      <c r="B403" s="50" t="s">
        <v>505</v>
      </c>
      <c r="C403" s="43" t="s">
        <v>506</v>
      </c>
      <c r="D403" s="97">
        <v>13067</v>
      </c>
      <c r="E403" s="348">
        <v>13067</v>
      </c>
      <c r="F403" s="448">
        <f t="shared" si="63"/>
        <v>1</v>
      </c>
      <c r="G403" s="458">
        <f t="shared" si="67"/>
        <v>0.0002955453473248176</v>
      </c>
      <c r="H403" s="354">
        <f t="shared" si="68"/>
        <v>13067</v>
      </c>
      <c r="I403" s="348"/>
      <c r="J403" s="351"/>
      <c r="K403" s="352"/>
      <c r="L403" s="354"/>
      <c r="M403" s="354"/>
      <c r="N403" s="503"/>
    </row>
    <row r="404" spans="1:14" s="59" customFormat="1" ht="15.75" customHeight="1">
      <c r="A404" s="121"/>
      <c r="B404" s="50" t="s">
        <v>823</v>
      </c>
      <c r="C404" s="42" t="s">
        <v>826</v>
      </c>
      <c r="D404" s="97">
        <v>200</v>
      </c>
      <c r="E404" s="348">
        <v>200</v>
      </c>
      <c r="F404" s="448">
        <f t="shared" si="63"/>
        <v>1</v>
      </c>
      <c r="G404" s="458">
        <f t="shared" si="67"/>
        <v>4.523537879005397E-06</v>
      </c>
      <c r="H404" s="354">
        <f t="shared" si="68"/>
        <v>200</v>
      </c>
      <c r="I404" s="348"/>
      <c r="J404" s="351"/>
      <c r="K404" s="352"/>
      <c r="L404" s="354"/>
      <c r="M404" s="354"/>
      <c r="N404" s="503"/>
    </row>
    <row r="405" spans="1:14" s="59" customFormat="1" ht="16.5" customHeight="1">
      <c r="A405" s="213" t="s">
        <v>764</v>
      </c>
      <c r="B405" s="114"/>
      <c r="C405" s="91" t="s">
        <v>630</v>
      </c>
      <c r="D405" s="253">
        <f>SUM(D406:D434)</f>
        <v>1881233</v>
      </c>
      <c r="E405" s="346">
        <f>SUM(E406:E434)</f>
        <v>1873396.4099999997</v>
      </c>
      <c r="F405" s="484">
        <f t="shared" si="63"/>
        <v>0.9958343331208839</v>
      </c>
      <c r="G405" s="484">
        <f t="shared" si="67"/>
        <v>0.04237189811513862</v>
      </c>
      <c r="H405" s="349">
        <f>SUM(H406:H434)</f>
        <v>1507041.4099999997</v>
      </c>
      <c r="I405" s="349">
        <f aca="true" t="shared" si="69" ref="I405:N405">SUM(I406:I434)</f>
        <v>837051.3400000001</v>
      </c>
      <c r="J405" s="349">
        <f t="shared" si="69"/>
        <v>129546.79</v>
      </c>
      <c r="K405" s="349">
        <f t="shared" si="69"/>
        <v>0</v>
      </c>
      <c r="L405" s="349">
        <f t="shared" si="69"/>
        <v>0</v>
      </c>
      <c r="M405" s="349">
        <f t="shared" si="69"/>
        <v>0</v>
      </c>
      <c r="N405" s="361">
        <f t="shared" si="69"/>
        <v>366355</v>
      </c>
    </row>
    <row r="406" spans="1:14" s="59" customFormat="1" ht="17.25" customHeight="1">
      <c r="A406" s="494"/>
      <c r="B406" s="163" t="s">
        <v>1094</v>
      </c>
      <c r="C406" s="495" t="s">
        <v>1095</v>
      </c>
      <c r="D406" s="256">
        <v>480</v>
      </c>
      <c r="E406" s="358">
        <v>480</v>
      </c>
      <c r="F406" s="448">
        <f t="shared" si="63"/>
        <v>1</v>
      </c>
      <c r="G406" s="458">
        <f t="shared" si="67"/>
        <v>1.0856490909612952E-05</v>
      </c>
      <c r="H406" s="358">
        <f>E406</f>
        <v>480</v>
      </c>
      <c r="I406" s="358"/>
      <c r="J406" s="358"/>
      <c r="K406" s="358"/>
      <c r="L406" s="358"/>
      <c r="M406" s="358"/>
      <c r="N406" s="562"/>
    </row>
    <row r="407" spans="1:14" s="59" customFormat="1" ht="15.75" customHeight="1">
      <c r="A407" s="494"/>
      <c r="B407" s="163" t="s">
        <v>486</v>
      </c>
      <c r="C407" s="42" t="s">
        <v>912</v>
      </c>
      <c r="D407" s="256">
        <v>421589</v>
      </c>
      <c r="E407" s="358">
        <v>421589.45</v>
      </c>
      <c r="F407" s="448">
        <f t="shared" si="63"/>
        <v>1.0000010673902782</v>
      </c>
      <c r="G407" s="458">
        <f t="shared" si="67"/>
        <v>0.009535379232320259</v>
      </c>
      <c r="H407" s="358">
        <f aca="true" t="shared" si="70" ref="H407:H433">E407</f>
        <v>421589.45</v>
      </c>
      <c r="I407" s="358">
        <f>H407</f>
        <v>421589.45</v>
      </c>
      <c r="J407" s="358"/>
      <c r="K407" s="358"/>
      <c r="L407" s="358"/>
      <c r="M407" s="358"/>
      <c r="N407" s="562"/>
    </row>
    <row r="408" spans="1:14" s="59" customFormat="1" ht="18" customHeight="1">
      <c r="A408" s="494"/>
      <c r="B408" s="163" t="s">
        <v>516</v>
      </c>
      <c r="C408" s="42" t="s">
        <v>628</v>
      </c>
      <c r="D408" s="256">
        <v>70220</v>
      </c>
      <c r="E408" s="358">
        <v>70220.48</v>
      </c>
      <c r="F408" s="448">
        <f t="shared" si="63"/>
        <v>1.0000068356593563</v>
      </c>
      <c r="G408" s="458">
        <f t="shared" si="67"/>
        <v>0.0015882250058097042</v>
      </c>
      <c r="H408" s="358">
        <f t="shared" si="70"/>
        <v>70220.48</v>
      </c>
      <c r="I408" s="358"/>
      <c r="J408" s="358">
        <f>E408</f>
        <v>70220.48</v>
      </c>
      <c r="K408" s="358"/>
      <c r="L408" s="358"/>
      <c r="M408" s="358"/>
      <c r="N408" s="562"/>
    </row>
    <row r="409" spans="1:14" s="59" customFormat="1" ht="18" customHeight="1">
      <c r="A409" s="494"/>
      <c r="B409" s="163" t="s">
        <v>814</v>
      </c>
      <c r="C409" s="42" t="s">
        <v>628</v>
      </c>
      <c r="D409" s="256">
        <v>36651</v>
      </c>
      <c r="E409" s="358">
        <v>36024.19</v>
      </c>
      <c r="F409" s="448">
        <f t="shared" si="63"/>
        <v>0.9828978745463972</v>
      </c>
      <c r="G409" s="458">
        <f t="shared" si="67"/>
        <v>0.0008147839401274372</v>
      </c>
      <c r="H409" s="358">
        <f t="shared" si="70"/>
        <v>36024.19</v>
      </c>
      <c r="I409" s="358"/>
      <c r="J409" s="358">
        <f>H409</f>
        <v>36024.19</v>
      </c>
      <c r="K409" s="358"/>
      <c r="L409" s="358"/>
      <c r="M409" s="358"/>
      <c r="N409" s="562"/>
    </row>
    <row r="410" spans="1:14" s="59" customFormat="1" ht="18" customHeight="1">
      <c r="A410" s="494"/>
      <c r="B410" s="163" t="s">
        <v>1096</v>
      </c>
      <c r="C410" s="42" t="s">
        <v>628</v>
      </c>
      <c r="D410" s="256">
        <v>5775</v>
      </c>
      <c r="E410" s="358">
        <v>5665.64</v>
      </c>
      <c r="F410" s="448">
        <f t="shared" si="63"/>
        <v>0.9810632034632035</v>
      </c>
      <c r="G410" s="458">
        <f t="shared" si="67"/>
        <v>0.00012814368574404068</v>
      </c>
      <c r="H410" s="358">
        <f t="shared" si="70"/>
        <v>5665.64</v>
      </c>
      <c r="I410" s="358"/>
      <c r="J410" s="358">
        <f>H410</f>
        <v>5665.64</v>
      </c>
      <c r="K410" s="358"/>
      <c r="L410" s="358"/>
      <c r="M410" s="358"/>
      <c r="N410" s="562"/>
    </row>
    <row r="411" spans="1:14" s="59" customFormat="1" ht="17.25" customHeight="1">
      <c r="A411" s="494"/>
      <c r="B411" s="163" t="s">
        <v>491</v>
      </c>
      <c r="C411" s="42" t="s">
        <v>492</v>
      </c>
      <c r="D411" s="256">
        <v>11695</v>
      </c>
      <c r="E411" s="358">
        <v>11694.46</v>
      </c>
      <c r="F411" s="448">
        <f t="shared" si="63"/>
        <v>0.9999538264215476</v>
      </c>
      <c r="G411" s="458">
        <f t="shared" si="67"/>
        <v>0.00026450166392256725</v>
      </c>
      <c r="H411" s="358">
        <f t="shared" si="70"/>
        <v>11694.46</v>
      </c>
      <c r="I411" s="358"/>
      <c r="J411" s="358">
        <f>H411</f>
        <v>11694.46</v>
      </c>
      <c r="K411" s="358"/>
      <c r="L411" s="358"/>
      <c r="M411" s="358"/>
      <c r="N411" s="562"/>
    </row>
    <row r="412" spans="1:14" s="59" customFormat="1" ht="17.25" customHeight="1">
      <c r="A412" s="494"/>
      <c r="B412" s="163" t="s">
        <v>815</v>
      </c>
      <c r="C412" s="42" t="s">
        <v>492</v>
      </c>
      <c r="D412" s="256">
        <v>5874</v>
      </c>
      <c r="E412" s="358">
        <v>5139.82</v>
      </c>
      <c r="F412" s="448">
        <f t="shared" si="63"/>
        <v>0.8750119169220293</v>
      </c>
      <c r="G412" s="458">
        <f t="shared" si="67"/>
        <v>0.00011625085230634759</v>
      </c>
      <c r="H412" s="358">
        <f t="shared" si="70"/>
        <v>5139.82</v>
      </c>
      <c r="I412" s="358"/>
      <c r="J412" s="358">
        <f>H412</f>
        <v>5139.82</v>
      </c>
      <c r="K412" s="358"/>
      <c r="L412" s="358"/>
      <c r="M412" s="358"/>
      <c r="N412" s="562"/>
    </row>
    <row r="413" spans="1:14" s="59" customFormat="1" ht="17.25" customHeight="1">
      <c r="A413" s="494"/>
      <c r="B413" s="163" t="s">
        <v>1097</v>
      </c>
      <c r="C413" s="42" t="s">
        <v>492</v>
      </c>
      <c r="D413" s="256">
        <v>931</v>
      </c>
      <c r="E413" s="358">
        <v>802.2</v>
      </c>
      <c r="F413" s="448">
        <f t="shared" si="63"/>
        <v>0.8616541353383459</v>
      </c>
      <c r="G413" s="458">
        <f t="shared" si="67"/>
        <v>1.814391043269065E-05</v>
      </c>
      <c r="H413" s="358">
        <f t="shared" si="70"/>
        <v>802.2</v>
      </c>
      <c r="I413" s="358"/>
      <c r="J413" s="358">
        <f>H413</f>
        <v>802.2</v>
      </c>
      <c r="K413" s="358"/>
      <c r="L413" s="358"/>
      <c r="M413" s="358"/>
      <c r="N413" s="562"/>
    </row>
    <row r="414" spans="1:14" s="59" customFormat="1" ht="17.25" customHeight="1">
      <c r="A414" s="494"/>
      <c r="B414" s="163" t="s">
        <v>95</v>
      </c>
      <c r="C414" s="42" t="s">
        <v>1093</v>
      </c>
      <c r="D414" s="256">
        <v>3704</v>
      </c>
      <c r="E414" s="358">
        <v>3704</v>
      </c>
      <c r="F414" s="448">
        <f t="shared" si="63"/>
        <v>1</v>
      </c>
      <c r="G414" s="458">
        <f t="shared" si="67"/>
        <v>8.377592151917995E-05</v>
      </c>
      <c r="H414" s="358">
        <f t="shared" si="70"/>
        <v>3704</v>
      </c>
      <c r="I414" s="358">
        <f>E414</f>
        <v>3704</v>
      </c>
      <c r="J414" s="358"/>
      <c r="K414" s="358"/>
      <c r="L414" s="358"/>
      <c r="M414" s="358"/>
      <c r="N414" s="562"/>
    </row>
    <row r="415" spans="1:14" s="59" customFormat="1" ht="17.25" customHeight="1">
      <c r="A415" s="494"/>
      <c r="B415" s="163" t="s">
        <v>895</v>
      </c>
      <c r="C415" s="42" t="s">
        <v>1093</v>
      </c>
      <c r="D415" s="256">
        <v>360619</v>
      </c>
      <c r="E415" s="358">
        <v>360615.38</v>
      </c>
      <c r="F415" s="448">
        <f t="shared" si="63"/>
        <v>0.9999899617047355</v>
      </c>
      <c r="G415" s="458">
        <f t="shared" si="67"/>
        <v>0.008156286655909626</v>
      </c>
      <c r="H415" s="358">
        <f t="shared" si="70"/>
        <v>360615.38</v>
      </c>
      <c r="I415" s="358">
        <f>E415</f>
        <v>360615.38</v>
      </c>
      <c r="J415" s="358"/>
      <c r="K415" s="358"/>
      <c r="L415" s="358"/>
      <c r="M415" s="358"/>
      <c r="N415" s="562"/>
    </row>
    <row r="416" spans="1:14" s="59" customFormat="1" ht="17.25" customHeight="1">
      <c r="A416" s="494"/>
      <c r="B416" s="163" t="s">
        <v>1098</v>
      </c>
      <c r="C416" s="42" t="s">
        <v>1093</v>
      </c>
      <c r="D416" s="256">
        <v>51142</v>
      </c>
      <c r="E416" s="358">
        <v>51142.51</v>
      </c>
      <c r="F416" s="448">
        <f t="shared" si="63"/>
        <v>1.0000099722341715</v>
      </c>
      <c r="G416" s="458">
        <f t="shared" si="67"/>
        <v>0.0011567254060620615</v>
      </c>
      <c r="H416" s="358">
        <f t="shared" si="70"/>
        <v>51142.51</v>
      </c>
      <c r="I416" s="358">
        <f>E416</f>
        <v>51142.51</v>
      </c>
      <c r="J416" s="358"/>
      <c r="K416" s="358"/>
      <c r="L416" s="358"/>
      <c r="M416" s="358"/>
      <c r="N416" s="562"/>
    </row>
    <row r="417" spans="1:14" s="59" customFormat="1" ht="17.25" customHeight="1">
      <c r="A417" s="494"/>
      <c r="B417" s="163" t="s">
        <v>896</v>
      </c>
      <c r="C417" s="43" t="s">
        <v>494</v>
      </c>
      <c r="D417" s="256">
        <v>42326</v>
      </c>
      <c r="E417" s="358">
        <v>41691.71</v>
      </c>
      <c r="F417" s="448">
        <f t="shared" si="63"/>
        <v>0.9850141756839768</v>
      </c>
      <c r="G417" s="458">
        <f t="shared" si="67"/>
        <v>0.0009429701471275404</v>
      </c>
      <c r="H417" s="358">
        <f t="shared" si="70"/>
        <v>41691.71</v>
      </c>
      <c r="I417" s="358"/>
      <c r="J417" s="358"/>
      <c r="K417" s="358"/>
      <c r="L417" s="358"/>
      <c r="M417" s="358"/>
      <c r="N417" s="562"/>
    </row>
    <row r="418" spans="1:14" s="59" customFormat="1" ht="16.5" customHeight="1">
      <c r="A418" s="494"/>
      <c r="B418" s="163" t="s">
        <v>908</v>
      </c>
      <c r="C418" s="43" t="s">
        <v>494</v>
      </c>
      <c r="D418" s="256">
        <v>11447</v>
      </c>
      <c r="E418" s="358">
        <v>11336.48</v>
      </c>
      <c r="F418" s="448">
        <f t="shared" si="63"/>
        <v>0.9903450685769197</v>
      </c>
      <c r="G418" s="458">
        <f t="shared" si="67"/>
        <v>0.0002564049834729355</v>
      </c>
      <c r="H418" s="358">
        <f t="shared" si="70"/>
        <v>11336.48</v>
      </c>
      <c r="I418" s="358"/>
      <c r="J418" s="358"/>
      <c r="K418" s="358"/>
      <c r="L418" s="358"/>
      <c r="M418" s="358"/>
      <c r="N418" s="562"/>
    </row>
    <row r="419" spans="1:14" s="59" customFormat="1" ht="16.5" customHeight="1">
      <c r="A419" s="494"/>
      <c r="B419" s="163" t="s">
        <v>1099</v>
      </c>
      <c r="C419" s="43" t="s">
        <v>1101</v>
      </c>
      <c r="D419" s="256">
        <v>67748</v>
      </c>
      <c r="E419" s="358">
        <v>65975.52</v>
      </c>
      <c r="F419" s="448">
        <f t="shared" si="63"/>
        <v>0.9738371612446124</v>
      </c>
      <c r="G419" s="458">
        <f t="shared" si="67"/>
        <v>0.0014922138190353908</v>
      </c>
      <c r="H419" s="358">
        <f t="shared" si="70"/>
        <v>65975.52</v>
      </c>
      <c r="I419" s="358"/>
      <c r="J419" s="358"/>
      <c r="K419" s="358"/>
      <c r="L419" s="358"/>
      <c r="M419" s="358"/>
      <c r="N419" s="562"/>
    </row>
    <row r="420" spans="1:14" s="59" customFormat="1" ht="16.5" customHeight="1">
      <c r="A420" s="494"/>
      <c r="B420" s="163" t="s">
        <v>1100</v>
      </c>
      <c r="C420" s="43" t="s">
        <v>1101</v>
      </c>
      <c r="D420" s="256">
        <v>7804</v>
      </c>
      <c r="E420" s="358">
        <v>7490.4</v>
      </c>
      <c r="F420" s="448">
        <f t="shared" si="63"/>
        <v>0.9598154792414146</v>
      </c>
      <c r="G420" s="458">
        <f t="shared" si="67"/>
        <v>0.0001694155406445101</v>
      </c>
      <c r="H420" s="358">
        <f t="shared" si="70"/>
        <v>7490.4</v>
      </c>
      <c r="I420" s="358"/>
      <c r="J420" s="358"/>
      <c r="K420" s="358"/>
      <c r="L420" s="358"/>
      <c r="M420" s="358"/>
      <c r="N420" s="562"/>
    </row>
    <row r="421" spans="1:14" s="59" customFormat="1" ht="16.5" customHeight="1">
      <c r="A421" s="494"/>
      <c r="B421" s="163" t="s">
        <v>497</v>
      </c>
      <c r="C421" s="43" t="s">
        <v>648</v>
      </c>
      <c r="D421" s="256">
        <v>9150</v>
      </c>
      <c r="E421" s="358">
        <v>9150</v>
      </c>
      <c r="F421" s="448">
        <f t="shared" si="63"/>
        <v>1</v>
      </c>
      <c r="G421" s="458">
        <f t="shared" si="67"/>
        <v>0.0002069518579644969</v>
      </c>
      <c r="H421" s="358">
        <f t="shared" si="70"/>
        <v>9150</v>
      </c>
      <c r="I421" s="358"/>
      <c r="J421" s="358"/>
      <c r="K421" s="358"/>
      <c r="L421" s="358"/>
      <c r="M421" s="358"/>
      <c r="N421" s="562"/>
    </row>
    <row r="422" spans="1:14" s="59" customFormat="1" ht="16.5" customHeight="1">
      <c r="A422" s="494"/>
      <c r="B422" s="163" t="s">
        <v>897</v>
      </c>
      <c r="C422" s="43" t="s">
        <v>649</v>
      </c>
      <c r="D422" s="256">
        <v>190051</v>
      </c>
      <c r="E422" s="358">
        <v>187476.91</v>
      </c>
      <c r="F422" s="448">
        <f t="shared" si="63"/>
        <v>0.9864557934449174</v>
      </c>
      <c r="G422" s="458">
        <f t="shared" si="67"/>
        <v>0.004240294519119428</v>
      </c>
      <c r="H422" s="358">
        <f t="shared" si="70"/>
        <v>187476.91</v>
      </c>
      <c r="I422" s="358"/>
      <c r="J422" s="358"/>
      <c r="K422" s="358"/>
      <c r="L422" s="358"/>
      <c r="M422" s="358"/>
      <c r="N422" s="562"/>
    </row>
    <row r="423" spans="1:14" s="59" customFormat="1" ht="16.5" customHeight="1">
      <c r="A423" s="494"/>
      <c r="B423" s="163" t="s">
        <v>1102</v>
      </c>
      <c r="C423" s="43" t="s">
        <v>649</v>
      </c>
      <c r="D423" s="256">
        <v>47504</v>
      </c>
      <c r="E423" s="358">
        <v>47048.19</v>
      </c>
      <c r="F423" s="448">
        <f t="shared" si="63"/>
        <v>0.9904048080161671</v>
      </c>
      <c r="G423" s="458">
        <f t="shared" si="67"/>
        <v>0.0010641213480182146</v>
      </c>
      <c r="H423" s="358">
        <f t="shared" si="70"/>
        <v>47048.19</v>
      </c>
      <c r="I423" s="358"/>
      <c r="J423" s="358"/>
      <c r="K423" s="358"/>
      <c r="L423" s="358"/>
      <c r="M423" s="358"/>
      <c r="N423" s="562"/>
    </row>
    <row r="424" spans="1:14" s="59" customFormat="1" ht="15.75" customHeight="1">
      <c r="A424" s="494"/>
      <c r="B424" s="163" t="s">
        <v>503</v>
      </c>
      <c r="C424" s="495" t="s">
        <v>504</v>
      </c>
      <c r="D424" s="256">
        <v>35803</v>
      </c>
      <c r="E424" s="358">
        <v>35803</v>
      </c>
      <c r="F424" s="448">
        <f t="shared" si="63"/>
        <v>1</v>
      </c>
      <c r="G424" s="458">
        <f t="shared" si="67"/>
        <v>0.0008097811334101511</v>
      </c>
      <c r="H424" s="358">
        <f t="shared" si="70"/>
        <v>35803</v>
      </c>
      <c r="I424" s="358"/>
      <c r="J424" s="358"/>
      <c r="K424" s="358"/>
      <c r="L424" s="358"/>
      <c r="M424" s="358"/>
      <c r="N424" s="562"/>
    </row>
    <row r="425" spans="1:14" s="59" customFormat="1" ht="15.75" customHeight="1">
      <c r="A425" s="494"/>
      <c r="B425" s="163" t="s">
        <v>1103</v>
      </c>
      <c r="C425" s="495" t="s">
        <v>504</v>
      </c>
      <c r="D425" s="256">
        <v>60</v>
      </c>
      <c r="E425" s="358">
        <v>34</v>
      </c>
      <c r="F425" s="448">
        <f t="shared" si="63"/>
        <v>0.5666666666666667</v>
      </c>
      <c r="G425" s="458">
        <f aca="true" t="shared" si="71" ref="G425:G459">E425/$E$724</f>
        <v>7.690014394309174E-07</v>
      </c>
      <c r="H425" s="358">
        <f t="shared" si="70"/>
        <v>34</v>
      </c>
      <c r="I425" s="358"/>
      <c r="J425" s="358"/>
      <c r="K425" s="358"/>
      <c r="L425" s="358"/>
      <c r="M425" s="358"/>
      <c r="N425" s="562"/>
    </row>
    <row r="426" spans="1:14" s="59" customFormat="1" ht="15.75" customHeight="1">
      <c r="A426" s="494"/>
      <c r="B426" s="163" t="s">
        <v>1104</v>
      </c>
      <c r="C426" s="495" t="s">
        <v>504</v>
      </c>
      <c r="D426" s="256">
        <v>11</v>
      </c>
      <c r="E426" s="358">
        <v>6</v>
      </c>
      <c r="F426" s="448">
        <f t="shared" si="63"/>
        <v>0.5454545454545454</v>
      </c>
      <c r="G426" s="458">
        <f t="shared" si="71"/>
        <v>1.357061363701619E-07</v>
      </c>
      <c r="H426" s="358">
        <f t="shared" si="70"/>
        <v>6</v>
      </c>
      <c r="I426" s="358"/>
      <c r="J426" s="358"/>
      <c r="K426" s="358"/>
      <c r="L426" s="358"/>
      <c r="M426" s="358"/>
      <c r="N426" s="562"/>
    </row>
    <row r="427" spans="1:14" s="59" customFormat="1" ht="18" customHeight="1">
      <c r="A427" s="121"/>
      <c r="B427" s="50" t="s">
        <v>505</v>
      </c>
      <c r="C427" s="43" t="s">
        <v>506</v>
      </c>
      <c r="D427" s="97">
        <v>75342</v>
      </c>
      <c r="E427" s="348">
        <v>75342</v>
      </c>
      <c r="F427" s="448">
        <f t="shared" si="63"/>
        <v>1</v>
      </c>
      <c r="G427" s="458">
        <f t="shared" si="71"/>
        <v>0.001704061954400123</v>
      </c>
      <c r="H427" s="358">
        <f t="shared" si="70"/>
        <v>75342</v>
      </c>
      <c r="I427" s="348"/>
      <c r="J427" s="351"/>
      <c r="K427" s="352"/>
      <c r="L427" s="354"/>
      <c r="M427" s="354"/>
      <c r="N427" s="503"/>
    </row>
    <row r="428" spans="1:14" s="59" customFormat="1" ht="15.75" customHeight="1">
      <c r="A428" s="121"/>
      <c r="B428" s="50" t="s">
        <v>531</v>
      </c>
      <c r="C428" s="43" t="s">
        <v>532</v>
      </c>
      <c r="D428" s="97">
        <v>24911</v>
      </c>
      <c r="E428" s="348">
        <v>24911</v>
      </c>
      <c r="F428" s="448">
        <f t="shared" si="63"/>
        <v>1</v>
      </c>
      <c r="G428" s="458">
        <f t="shared" si="71"/>
        <v>0.0005634292605195171</v>
      </c>
      <c r="H428" s="358">
        <f t="shared" si="70"/>
        <v>24911</v>
      </c>
      <c r="I428" s="348"/>
      <c r="J428" s="351"/>
      <c r="K428" s="352"/>
      <c r="L428" s="354"/>
      <c r="M428" s="354"/>
      <c r="N428" s="503"/>
    </row>
    <row r="429" spans="1:14" s="59" customFormat="1" ht="15.75" customHeight="1">
      <c r="A429" s="121"/>
      <c r="B429" s="50" t="s">
        <v>835</v>
      </c>
      <c r="C429" s="42" t="s">
        <v>826</v>
      </c>
      <c r="D429" s="97">
        <v>3877</v>
      </c>
      <c r="E429" s="348">
        <v>3590.04</v>
      </c>
      <c r="F429" s="448">
        <f t="shared" si="63"/>
        <v>0.9259840082538044</v>
      </c>
      <c r="G429" s="458">
        <f t="shared" si="71"/>
        <v>8.119840963572267E-05</v>
      </c>
      <c r="H429" s="358">
        <f t="shared" si="70"/>
        <v>3590.04</v>
      </c>
      <c r="I429" s="348"/>
      <c r="J429" s="351"/>
      <c r="K429" s="352"/>
      <c r="L429" s="354"/>
      <c r="M429" s="354"/>
      <c r="N429" s="503"/>
    </row>
    <row r="430" spans="1:14" s="59" customFormat="1" ht="16.5" customHeight="1">
      <c r="A430" s="121"/>
      <c r="B430" s="50" t="s">
        <v>1105</v>
      </c>
      <c r="C430" s="42" t="s">
        <v>826</v>
      </c>
      <c r="D430" s="97">
        <v>1130</v>
      </c>
      <c r="E430" s="348">
        <v>1080.22</v>
      </c>
      <c r="F430" s="448">
        <f t="shared" si="63"/>
        <v>0.9559469026548673</v>
      </c>
      <c r="G430" s="458">
        <f t="shared" si="71"/>
        <v>2.4432080438296048E-05</v>
      </c>
      <c r="H430" s="358">
        <f t="shared" si="70"/>
        <v>1080.22</v>
      </c>
      <c r="I430" s="348"/>
      <c r="J430" s="351"/>
      <c r="K430" s="352"/>
      <c r="L430" s="354"/>
      <c r="M430" s="354"/>
      <c r="N430" s="503"/>
    </row>
    <row r="431" spans="1:14" s="59" customFormat="1" ht="16.5" customHeight="1">
      <c r="A431" s="121"/>
      <c r="B431" s="50" t="s">
        <v>824</v>
      </c>
      <c r="C431" s="43" t="s">
        <v>827</v>
      </c>
      <c r="D431" s="97">
        <v>528</v>
      </c>
      <c r="E431" s="348">
        <v>528</v>
      </c>
      <c r="F431" s="448">
        <f t="shared" si="63"/>
        <v>1</v>
      </c>
      <c r="G431" s="458">
        <f t="shared" si="71"/>
        <v>1.1942140000574247E-05</v>
      </c>
      <c r="H431" s="358">
        <f t="shared" si="70"/>
        <v>528</v>
      </c>
      <c r="I431" s="348"/>
      <c r="J431" s="351"/>
      <c r="K431" s="352"/>
      <c r="L431" s="354"/>
      <c r="M431" s="354"/>
      <c r="N431" s="503"/>
    </row>
    <row r="432" spans="1:14" s="59" customFormat="1" ht="16.5" customHeight="1">
      <c r="A432" s="121"/>
      <c r="B432" s="50" t="s">
        <v>883</v>
      </c>
      <c r="C432" s="43" t="s">
        <v>827</v>
      </c>
      <c r="D432" s="97">
        <v>24219</v>
      </c>
      <c r="E432" s="348">
        <v>24214.47</v>
      </c>
      <c r="F432" s="448">
        <f t="shared" si="63"/>
        <v>0.9998129567694786</v>
      </c>
      <c r="G432" s="458">
        <f t="shared" si="71"/>
        <v>0.0005476753613251991</v>
      </c>
      <c r="H432" s="358">
        <f t="shared" si="70"/>
        <v>24214.47</v>
      </c>
      <c r="I432" s="348"/>
      <c r="J432" s="351"/>
      <c r="K432" s="352"/>
      <c r="L432" s="354"/>
      <c r="M432" s="354"/>
      <c r="N432" s="503"/>
    </row>
    <row r="433" spans="1:14" s="59" customFormat="1" ht="16.5" customHeight="1">
      <c r="A433" s="121"/>
      <c r="B433" s="50" t="s">
        <v>1117</v>
      </c>
      <c r="C433" s="43" t="s">
        <v>827</v>
      </c>
      <c r="D433" s="97">
        <v>4287</v>
      </c>
      <c r="E433" s="348">
        <v>4285.34</v>
      </c>
      <c r="F433" s="448">
        <f t="shared" si="63"/>
        <v>0.9996127828318172</v>
      </c>
      <c r="G433" s="458">
        <f t="shared" si="71"/>
        <v>9.692448907208494E-05</v>
      </c>
      <c r="H433" s="358">
        <f t="shared" si="70"/>
        <v>4285.34</v>
      </c>
      <c r="I433" s="348"/>
      <c r="J433" s="351"/>
      <c r="K433" s="352"/>
      <c r="L433" s="354"/>
      <c r="M433" s="354"/>
      <c r="N433" s="503"/>
    </row>
    <row r="434" spans="1:14" s="59" customFormat="1" ht="17.25" customHeight="1">
      <c r="A434" s="121"/>
      <c r="B434" s="50" t="s">
        <v>533</v>
      </c>
      <c r="C434" s="42" t="s">
        <v>326</v>
      </c>
      <c r="D434" s="97">
        <v>366355</v>
      </c>
      <c r="E434" s="348">
        <v>366355</v>
      </c>
      <c r="F434" s="448">
        <f t="shared" si="63"/>
        <v>1</v>
      </c>
      <c r="G434" s="458">
        <f t="shared" si="71"/>
        <v>0.00828610359831511</v>
      </c>
      <c r="H434" s="358"/>
      <c r="I434" s="348"/>
      <c r="J434" s="351"/>
      <c r="K434" s="352"/>
      <c r="L434" s="354"/>
      <c r="M434" s="354"/>
      <c r="N434" s="505">
        <f>E434</f>
        <v>366355</v>
      </c>
    </row>
    <row r="435" spans="1:14" s="59" customFormat="1" ht="18.75" customHeight="1">
      <c r="A435" s="213" t="s">
        <v>877</v>
      </c>
      <c r="B435" s="114"/>
      <c r="C435" s="91" t="s">
        <v>878</v>
      </c>
      <c r="D435" s="253">
        <f>SUM(D436:D436)</f>
        <v>87000</v>
      </c>
      <c r="E435" s="346">
        <f>SUM(E436:E436)</f>
        <v>87000</v>
      </c>
      <c r="F435" s="484">
        <f t="shared" si="63"/>
        <v>1</v>
      </c>
      <c r="G435" s="484">
        <f t="shared" si="71"/>
        <v>0.0019677389773673478</v>
      </c>
      <c r="H435" s="349">
        <f>E435</f>
        <v>87000</v>
      </c>
      <c r="I435" s="349">
        <f aca="true" t="shared" si="72" ref="I435:N435">SUM(I436:I436)</f>
        <v>0</v>
      </c>
      <c r="J435" s="349">
        <f t="shared" si="72"/>
        <v>0</v>
      </c>
      <c r="K435" s="349">
        <f t="shared" si="72"/>
        <v>87000</v>
      </c>
      <c r="L435" s="349">
        <f t="shared" si="72"/>
        <v>0</v>
      </c>
      <c r="M435" s="349">
        <f t="shared" si="72"/>
        <v>0</v>
      </c>
      <c r="N435" s="361">
        <f t="shared" si="72"/>
        <v>0</v>
      </c>
    </row>
    <row r="436" spans="1:14" s="59" customFormat="1" ht="23.25" customHeight="1">
      <c r="A436" s="121"/>
      <c r="B436" s="50" t="s">
        <v>1106</v>
      </c>
      <c r="C436" s="42" t="s">
        <v>1107</v>
      </c>
      <c r="D436" s="97">
        <v>87000</v>
      </c>
      <c r="E436" s="348">
        <v>87000</v>
      </c>
      <c r="F436" s="448">
        <f t="shared" si="63"/>
        <v>1</v>
      </c>
      <c r="G436" s="458">
        <f t="shared" si="71"/>
        <v>0.0019677389773673478</v>
      </c>
      <c r="H436" s="354">
        <f>E436</f>
        <v>87000</v>
      </c>
      <c r="I436" s="348"/>
      <c r="J436" s="351"/>
      <c r="K436" s="352">
        <f>H436</f>
        <v>87000</v>
      </c>
      <c r="L436" s="354"/>
      <c r="M436" s="354"/>
      <c r="N436" s="503"/>
    </row>
    <row r="437" spans="1:14" s="59" customFormat="1" ht="18" customHeight="1">
      <c r="A437" s="111" t="s">
        <v>765</v>
      </c>
      <c r="B437" s="119"/>
      <c r="C437" s="67" t="s">
        <v>766</v>
      </c>
      <c r="D437" s="153">
        <f>D438+D441+D443+D445+D448</f>
        <v>4201148</v>
      </c>
      <c r="E437" s="347">
        <f>E438+E441+E443+E445+E448</f>
        <v>4200386</v>
      </c>
      <c r="F437" s="555">
        <f t="shared" si="63"/>
        <v>0.9998186210054966</v>
      </c>
      <c r="G437" s="555">
        <f t="shared" si="71"/>
        <v>0.09500302588721982</v>
      </c>
      <c r="H437" s="356">
        <f>H438+H441+H443+H445+H448</f>
        <v>1515708.09</v>
      </c>
      <c r="I437" s="356">
        <f aca="true" t="shared" si="73" ref="I437:N437">I438+I441+I443+I445+I448</f>
        <v>0</v>
      </c>
      <c r="J437" s="356">
        <f t="shared" si="73"/>
        <v>0</v>
      </c>
      <c r="K437" s="356">
        <f t="shared" si="73"/>
        <v>0</v>
      </c>
      <c r="L437" s="356">
        <f t="shared" si="73"/>
        <v>0</v>
      </c>
      <c r="M437" s="356">
        <f t="shared" si="73"/>
        <v>0</v>
      </c>
      <c r="N437" s="356">
        <f t="shared" si="73"/>
        <v>2684677.91</v>
      </c>
    </row>
    <row r="438" spans="1:14" s="59" customFormat="1" ht="18" customHeight="1">
      <c r="A438" s="213" t="s">
        <v>767</v>
      </c>
      <c r="B438" s="114"/>
      <c r="C438" s="91" t="s">
        <v>768</v>
      </c>
      <c r="D438" s="253">
        <f>SUM(D439:D440)</f>
        <v>1207252</v>
      </c>
      <c r="E438" s="346">
        <f>SUM(E439:E440)</f>
        <v>1207251.7</v>
      </c>
      <c r="F438" s="484">
        <f t="shared" si="63"/>
        <v>0.9999997515017577</v>
      </c>
      <c r="G438" s="484">
        <f t="shared" si="71"/>
        <v>0.027305243972218295</v>
      </c>
      <c r="H438" s="349">
        <f aca="true" t="shared" si="74" ref="H438:N438">SUM(H439:H440)</f>
        <v>0</v>
      </c>
      <c r="I438" s="349">
        <f t="shared" si="74"/>
        <v>0</v>
      </c>
      <c r="J438" s="349">
        <f t="shared" si="74"/>
        <v>0</v>
      </c>
      <c r="K438" s="349">
        <f t="shared" si="74"/>
        <v>0</v>
      </c>
      <c r="L438" s="349">
        <f t="shared" si="74"/>
        <v>0</v>
      </c>
      <c r="M438" s="349">
        <f t="shared" si="74"/>
        <v>0</v>
      </c>
      <c r="N438" s="350">
        <f t="shared" si="74"/>
        <v>1207251.7</v>
      </c>
    </row>
    <row r="439" spans="1:14" s="59" customFormat="1" ht="23.25" customHeight="1">
      <c r="A439" s="116"/>
      <c r="B439" s="50" t="s">
        <v>892</v>
      </c>
      <c r="C439" s="42" t="s">
        <v>1110</v>
      </c>
      <c r="D439" s="97">
        <v>965801</v>
      </c>
      <c r="E439" s="348">
        <v>965801.36</v>
      </c>
      <c r="F439" s="448">
        <f t="shared" si="63"/>
        <v>1.000000372747595</v>
      </c>
      <c r="G439" s="458">
        <f t="shared" si="71"/>
        <v>0.02184419517777464</v>
      </c>
      <c r="H439" s="354"/>
      <c r="I439" s="348"/>
      <c r="J439" s="351"/>
      <c r="K439" s="366"/>
      <c r="L439" s="354"/>
      <c r="M439" s="354"/>
      <c r="N439" s="505">
        <f>E439</f>
        <v>965801.36</v>
      </c>
    </row>
    <row r="440" spans="1:14" s="59" customFormat="1" ht="24" customHeight="1">
      <c r="A440" s="116"/>
      <c r="B440" s="50" t="s">
        <v>1012</v>
      </c>
      <c r="C440" s="42" t="s">
        <v>1110</v>
      </c>
      <c r="D440" s="97">
        <v>241451</v>
      </c>
      <c r="E440" s="348">
        <v>241450.34</v>
      </c>
      <c r="F440" s="448">
        <f t="shared" si="63"/>
        <v>0.9999972665261274</v>
      </c>
      <c r="G440" s="458">
        <f t="shared" si="71"/>
        <v>0.00546104879444366</v>
      </c>
      <c r="H440" s="354"/>
      <c r="I440" s="348"/>
      <c r="J440" s="351"/>
      <c r="K440" s="366"/>
      <c r="L440" s="354"/>
      <c r="M440" s="354"/>
      <c r="N440" s="505">
        <f>E440</f>
        <v>241450.34</v>
      </c>
    </row>
    <row r="441" spans="1:14" s="59" customFormat="1" ht="21" customHeight="1">
      <c r="A441" s="113" t="s">
        <v>726</v>
      </c>
      <c r="B441" s="114"/>
      <c r="C441" s="496" t="s">
        <v>917</v>
      </c>
      <c r="D441" s="497">
        <f>D442</f>
        <v>254452</v>
      </c>
      <c r="E441" s="349">
        <f>E442</f>
        <v>253689.98</v>
      </c>
      <c r="F441" s="484">
        <f>E441/D441</f>
        <v>0.9970052504991118</v>
      </c>
      <c r="G441" s="484">
        <f t="shared" si="71"/>
        <v>0.005737881170270608</v>
      </c>
      <c r="H441" s="349">
        <f>H442</f>
        <v>0</v>
      </c>
      <c r="I441" s="349">
        <f aca="true" t="shared" si="75" ref="I441:N441">I442</f>
        <v>0</v>
      </c>
      <c r="J441" s="349">
        <f t="shared" si="75"/>
        <v>0</v>
      </c>
      <c r="K441" s="349">
        <f t="shared" si="75"/>
        <v>0</v>
      </c>
      <c r="L441" s="349">
        <f t="shared" si="75"/>
        <v>0</v>
      </c>
      <c r="M441" s="349">
        <f t="shared" si="75"/>
        <v>0</v>
      </c>
      <c r="N441" s="349">
        <f t="shared" si="75"/>
        <v>253689.98</v>
      </c>
    </row>
    <row r="442" spans="1:14" s="59" customFormat="1" ht="24" customHeight="1">
      <c r="A442" s="116"/>
      <c r="B442" s="50" t="s">
        <v>483</v>
      </c>
      <c r="C442" s="42" t="s">
        <v>727</v>
      </c>
      <c r="D442" s="97">
        <v>254452</v>
      </c>
      <c r="E442" s="348">
        <v>253689.98</v>
      </c>
      <c r="F442" s="448">
        <f>E442/D442</f>
        <v>0.9970052504991118</v>
      </c>
      <c r="G442" s="458">
        <f t="shared" si="71"/>
        <v>0.005737881170270608</v>
      </c>
      <c r="H442" s="354"/>
      <c r="I442" s="348"/>
      <c r="J442" s="351"/>
      <c r="K442" s="366"/>
      <c r="L442" s="354"/>
      <c r="M442" s="354"/>
      <c r="N442" s="505">
        <f>E442</f>
        <v>253689.98</v>
      </c>
    </row>
    <row r="443" spans="1:14" s="58" customFormat="1" ht="18.75" customHeight="1">
      <c r="A443" s="213" t="s">
        <v>909</v>
      </c>
      <c r="B443" s="125"/>
      <c r="C443" s="85" t="s">
        <v>910</v>
      </c>
      <c r="D443" s="253">
        <f>SUM(D444:D444)</f>
        <v>500</v>
      </c>
      <c r="E443" s="346">
        <f>SUM(E444:E444)</f>
        <v>500</v>
      </c>
      <c r="F443" s="484">
        <f t="shared" si="63"/>
        <v>1</v>
      </c>
      <c r="G443" s="484">
        <f t="shared" si="71"/>
        <v>1.1308844697513492E-05</v>
      </c>
      <c r="H443" s="349">
        <f>E443</f>
        <v>500</v>
      </c>
      <c r="I443" s="349">
        <f aca="true" t="shared" si="76" ref="I443:N443">SUM(I444:I444)</f>
        <v>0</v>
      </c>
      <c r="J443" s="349">
        <f t="shared" si="76"/>
        <v>0</v>
      </c>
      <c r="K443" s="349">
        <f t="shared" si="76"/>
        <v>0</v>
      </c>
      <c r="L443" s="349">
        <f t="shared" si="76"/>
        <v>0</v>
      </c>
      <c r="M443" s="349">
        <f t="shared" si="76"/>
        <v>0</v>
      </c>
      <c r="N443" s="361">
        <f t="shared" si="76"/>
        <v>0</v>
      </c>
    </row>
    <row r="444" spans="1:14" s="59" customFormat="1" ht="18" customHeight="1">
      <c r="A444" s="115"/>
      <c r="B444" s="50" t="s">
        <v>493</v>
      </c>
      <c r="C444" s="42" t="s">
        <v>494</v>
      </c>
      <c r="D444" s="97">
        <v>500</v>
      </c>
      <c r="E444" s="348">
        <v>500</v>
      </c>
      <c r="F444" s="448">
        <f t="shared" si="63"/>
        <v>1</v>
      </c>
      <c r="G444" s="458">
        <f t="shared" si="71"/>
        <v>1.1308844697513492E-05</v>
      </c>
      <c r="H444" s="354">
        <f>E444</f>
        <v>500</v>
      </c>
      <c r="I444" s="348"/>
      <c r="J444" s="348"/>
      <c r="K444" s="352"/>
      <c r="L444" s="354"/>
      <c r="M444" s="354"/>
      <c r="N444" s="503"/>
    </row>
    <row r="445" spans="1:14" s="59" customFormat="1" ht="26.25" customHeight="1">
      <c r="A445" s="213" t="s">
        <v>798</v>
      </c>
      <c r="B445" s="124"/>
      <c r="C445" s="85" t="s">
        <v>482</v>
      </c>
      <c r="D445" s="253">
        <f>SUM(D446:D447)</f>
        <v>1387772</v>
      </c>
      <c r="E445" s="346">
        <f>SUM(E446:E447)</f>
        <v>1387771.99</v>
      </c>
      <c r="F445" s="484">
        <f t="shared" si="63"/>
        <v>0.9999999927942054</v>
      </c>
      <c r="G445" s="484">
        <f t="shared" si="71"/>
        <v>0.03138819582093849</v>
      </c>
      <c r="H445" s="349">
        <f>SUM(H446:H447)</f>
        <v>1387771.99</v>
      </c>
      <c r="I445" s="349">
        <f aca="true" t="shared" si="77" ref="I445:N445">SUM(I446:I447)</f>
        <v>0</v>
      </c>
      <c r="J445" s="349">
        <f t="shared" si="77"/>
        <v>0</v>
      </c>
      <c r="K445" s="349">
        <f t="shared" si="77"/>
        <v>0</v>
      </c>
      <c r="L445" s="349">
        <f t="shared" si="77"/>
        <v>0</v>
      </c>
      <c r="M445" s="349">
        <f t="shared" si="77"/>
        <v>0</v>
      </c>
      <c r="N445" s="349">
        <f t="shared" si="77"/>
        <v>0</v>
      </c>
    </row>
    <row r="446" spans="1:14" s="59" customFormat="1" ht="19.5" customHeight="1">
      <c r="A446" s="110"/>
      <c r="B446" s="50" t="s">
        <v>799</v>
      </c>
      <c r="C446" s="42" t="s">
        <v>526</v>
      </c>
      <c r="D446" s="97">
        <v>1384072</v>
      </c>
      <c r="E446" s="348">
        <v>1384071.99</v>
      </c>
      <c r="F446" s="448">
        <f t="shared" si="63"/>
        <v>0.9999999927749423</v>
      </c>
      <c r="G446" s="458">
        <f t="shared" si="71"/>
        <v>0.03130451037017689</v>
      </c>
      <c r="H446" s="354">
        <f aca="true" t="shared" si="78" ref="H446:H475">E446</f>
        <v>1384071.99</v>
      </c>
      <c r="I446" s="348"/>
      <c r="J446" s="351"/>
      <c r="K446" s="352"/>
      <c r="L446" s="354"/>
      <c r="M446" s="354"/>
      <c r="N446" s="503"/>
    </row>
    <row r="447" spans="1:14" s="59" customFormat="1" ht="19.5" customHeight="1">
      <c r="A447" s="110"/>
      <c r="B447" s="50" t="s">
        <v>728</v>
      </c>
      <c r="C447" s="42" t="s">
        <v>729</v>
      </c>
      <c r="D447" s="97">
        <v>3700</v>
      </c>
      <c r="E447" s="348">
        <v>3700</v>
      </c>
      <c r="F447" s="448">
        <f t="shared" si="63"/>
        <v>1</v>
      </c>
      <c r="G447" s="458">
        <f t="shared" si="71"/>
        <v>8.368545076159984E-05</v>
      </c>
      <c r="H447" s="354">
        <f t="shared" si="78"/>
        <v>3700</v>
      </c>
      <c r="I447" s="348"/>
      <c r="J447" s="351"/>
      <c r="K447" s="352"/>
      <c r="L447" s="354"/>
      <c r="M447" s="354"/>
      <c r="N447" s="503"/>
    </row>
    <row r="448" spans="1:14" s="59" customFormat="1" ht="19.5" customHeight="1">
      <c r="A448" s="498" t="s">
        <v>1108</v>
      </c>
      <c r="B448" s="500"/>
      <c r="C448" s="496" t="s">
        <v>630</v>
      </c>
      <c r="D448" s="497">
        <f>SUM(D449:D450)</f>
        <v>1351172</v>
      </c>
      <c r="E448" s="349">
        <f>SUM(E449:E450)</f>
        <v>1351172.33</v>
      </c>
      <c r="F448" s="484">
        <f t="shared" si="63"/>
        <v>1.0000002442324145</v>
      </c>
      <c r="G448" s="484">
        <f t="shared" si="71"/>
        <v>0.0305603960790949</v>
      </c>
      <c r="H448" s="349">
        <f>SUM(H449:H450)</f>
        <v>127436.1</v>
      </c>
      <c r="I448" s="349">
        <f aca="true" t="shared" si="79" ref="I448:N448">SUM(I449:I450)</f>
        <v>0</v>
      </c>
      <c r="J448" s="349">
        <f t="shared" si="79"/>
        <v>0</v>
      </c>
      <c r="K448" s="349">
        <f t="shared" si="79"/>
        <v>0</v>
      </c>
      <c r="L448" s="349">
        <f t="shared" si="79"/>
        <v>0</v>
      </c>
      <c r="M448" s="349">
        <f t="shared" si="79"/>
        <v>0</v>
      </c>
      <c r="N448" s="361">
        <f t="shared" si="79"/>
        <v>1223736.23</v>
      </c>
    </row>
    <row r="449" spans="1:14" s="59" customFormat="1" ht="45" customHeight="1">
      <c r="A449" s="110"/>
      <c r="B449" s="50" t="s">
        <v>879</v>
      </c>
      <c r="C449" s="42" t="s">
        <v>1109</v>
      </c>
      <c r="D449" s="97">
        <v>127436</v>
      </c>
      <c r="E449" s="348">
        <v>127436.1</v>
      </c>
      <c r="F449" s="448">
        <f t="shared" si="63"/>
        <v>1.000000784707618</v>
      </c>
      <c r="G449" s="458">
        <f t="shared" si="71"/>
        <v>0.002882310127513598</v>
      </c>
      <c r="H449" s="354">
        <f>E449</f>
        <v>127436.1</v>
      </c>
      <c r="I449" s="348"/>
      <c r="J449" s="351"/>
      <c r="K449" s="352"/>
      <c r="L449" s="354"/>
      <c r="M449" s="354"/>
      <c r="N449" s="503"/>
    </row>
    <row r="450" spans="1:14" s="59" customFormat="1" ht="21.75" customHeight="1">
      <c r="A450" s="110"/>
      <c r="B450" s="50" t="s">
        <v>533</v>
      </c>
      <c r="C450" s="42" t="s">
        <v>1110</v>
      </c>
      <c r="D450" s="97">
        <v>1223736</v>
      </c>
      <c r="E450" s="348">
        <v>1223736.23</v>
      </c>
      <c r="F450" s="448">
        <f t="shared" si="63"/>
        <v>1.0000001879490348</v>
      </c>
      <c r="G450" s="458">
        <f t="shared" si="71"/>
        <v>0.0276780859515813</v>
      </c>
      <c r="H450" s="354"/>
      <c r="I450" s="348"/>
      <c r="J450" s="351"/>
      <c r="K450" s="352"/>
      <c r="L450" s="354"/>
      <c r="M450" s="354"/>
      <c r="N450" s="505">
        <f>E450</f>
        <v>1223736.23</v>
      </c>
    </row>
    <row r="451" spans="1:14" s="59" customFormat="1" ht="21.75" customHeight="1">
      <c r="A451" s="111" t="s">
        <v>654</v>
      </c>
      <c r="B451" s="126"/>
      <c r="C451" s="67" t="s">
        <v>661</v>
      </c>
      <c r="D451" s="153">
        <f>D452+D473+D496+D511+D518+D536+D544</f>
        <v>4446849</v>
      </c>
      <c r="E451" s="347">
        <f>E452+E473+E496+E511+E518+E536+E544</f>
        <v>4446849</v>
      </c>
      <c r="F451" s="555">
        <f t="shared" si="63"/>
        <v>1</v>
      </c>
      <c r="G451" s="555">
        <f t="shared" si="71"/>
        <v>0.10057744946858635</v>
      </c>
      <c r="H451" s="356">
        <f aca="true" t="shared" si="80" ref="H451:N451">H452+H473+H496+H511+H518+H536+H544</f>
        <v>4446849</v>
      </c>
      <c r="I451" s="356">
        <f t="shared" si="80"/>
        <v>1833984.3599999999</v>
      </c>
      <c r="J451" s="356">
        <f t="shared" si="80"/>
        <v>311069.79</v>
      </c>
      <c r="K451" s="356">
        <f t="shared" si="80"/>
        <v>99666</v>
      </c>
      <c r="L451" s="356">
        <f t="shared" si="80"/>
        <v>0</v>
      </c>
      <c r="M451" s="356">
        <f t="shared" si="80"/>
        <v>0</v>
      </c>
      <c r="N451" s="357">
        <f t="shared" si="80"/>
        <v>0</v>
      </c>
    </row>
    <row r="452" spans="1:14" s="59" customFormat="1" ht="21" customHeight="1">
      <c r="A452" s="213" t="s">
        <v>656</v>
      </c>
      <c r="B452" s="125"/>
      <c r="C452" s="85" t="s">
        <v>801</v>
      </c>
      <c r="D452" s="253">
        <f>SUM(D453:D472)</f>
        <v>1335243</v>
      </c>
      <c r="E452" s="346">
        <f>SUM(E453:E472)</f>
        <v>1335243.3699999999</v>
      </c>
      <c r="F452" s="484">
        <f t="shared" si="63"/>
        <v>1.000000277103119</v>
      </c>
      <c r="G452" s="484">
        <f t="shared" si="71"/>
        <v>0.030200119809429087</v>
      </c>
      <c r="H452" s="349">
        <f aca="true" t="shared" si="81" ref="H452:N452">SUM(H453:H472)</f>
        <v>1335243.3699999999</v>
      </c>
      <c r="I452" s="349">
        <f t="shared" si="81"/>
        <v>503234.94</v>
      </c>
      <c r="J452" s="349">
        <f t="shared" si="81"/>
        <v>90510.51</v>
      </c>
      <c r="K452" s="349">
        <f t="shared" si="81"/>
        <v>38642.37</v>
      </c>
      <c r="L452" s="349">
        <f t="shared" si="81"/>
        <v>0</v>
      </c>
      <c r="M452" s="349">
        <f t="shared" si="81"/>
        <v>0</v>
      </c>
      <c r="N452" s="361">
        <f t="shared" si="81"/>
        <v>0</v>
      </c>
    </row>
    <row r="453" spans="1:14" s="59" customFormat="1" ht="23.25" customHeight="1">
      <c r="A453" s="487"/>
      <c r="B453" s="543" t="s">
        <v>752</v>
      </c>
      <c r="C453" s="74" t="s">
        <v>1008</v>
      </c>
      <c r="D453" s="539">
        <v>38642</v>
      </c>
      <c r="E453" s="544">
        <v>38642.37</v>
      </c>
      <c r="F453" s="545">
        <f t="shared" si="63"/>
        <v>1.000009575073754</v>
      </c>
      <c r="G453" s="545">
        <f t="shared" si="71"/>
        <v>0.000874001122147709</v>
      </c>
      <c r="H453" s="366">
        <f t="shared" si="78"/>
        <v>38642.37</v>
      </c>
      <c r="I453" s="366"/>
      <c r="J453" s="366"/>
      <c r="K453" s="366">
        <f>H453</f>
        <v>38642.37</v>
      </c>
      <c r="L453" s="366"/>
      <c r="M453" s="366"/>
      <c r="N453" s="506"/>
    </row>
    <row r="454" spans="1:14" s="59" customFormat="1" ht="19.5" customHeight="1">
      <c r="A454" s="116"/>
      <c r="B454" s="50" t="s">
        <v>802</v>
      </c>
      <c r="C454" s="43" t="s">
        <v>803</v>
      </c>
      <c r="D454" s="97">
        <v>131043</v>
      </c>
      <c r="E454" s="348">
        <v>131042.36</v>
      </c>
      <c r="F454" s="448">
        <f t="shared" si="63"/>
        <v>0.9999951161069267</v>
      </c>
      <c r="G454" s="458">
        <f t="shared" si="71"/>
        <v>0.002963875396071308</v>
      </c>
      <c r="H454" s="354">
        <f t="shared" si="78"/>
        <v>131042.36</v>
      </c>
      <c r="I454" s="348"/>
      <c r="J454" s="351"/>
      <c r="K454" s="352"/>
      <c r="L454" s="354"/>
      <c r="M454" s="354"/>
      <c r="N454" s="503"/>
    </row>
    <row r="455" spans="1:14" s="59" customFormat="1" ht="15.75" customHeight="1">
      <c r="A455" s="116"/>
      <c r="B455" s="50" t="s">
        <v>486</v>
      </c>
      <c r="C455" s="42" t="s">
        <v>912</v>
      </c>
      <c r="D455" s="97">
        <v>479300</v>
      </c>
      <c r="E455" s="348">
        <v>479299.99</v>
      </c>
      <c r="F455" s="448">
        <f t="shared" si="63"/>
        <v>0.9999999791362403</v>
      </c>
      <c r="G455" s="458">
        <f t="shared" si="71"/>
        <v>0.01084065830085954</v>
      </c>
      <c r="H455" s="354">
        <f t="shared" si="78"/>
        <v>479299.99</v>
      </c>
      <c r="I455" s="348">
        <f>H455</f>
        <v>479299.99</v>
      </c>
      <c r="J455" s="351"/>
      <c r="K455" s="352"/>
      <c r="L455" s="354"/>
      <c r="M455" s="354"/>
      <c r="N455" s="503"/>
    </row>
    <row r="456" spans="1:14" s="59" customFormat="1" ht="18" customHeight="1">
      <c r="A456" s="116"/>
      <c r="B456" s="50" t="s">
        <v>489</v>
      </c>
      <c r="C456" s="42" t="s">
        <v>490</v>
      </c>
      <c r="D456" s="97">
        <v>23935</v>
      </c>
      <c r="E456" s="348">
        <v>23934.95</v>
      </c>
      <c r="F456" s="448">
        <f t="shared" si="63"/>
        <v>0.9999979110089827</v>
      </c>
      <c r="G456" s="458">
        <f t="shared" si="71"/>
        <v>0.0005413532647855011</v>
      </c>
      <c r="H456" s="354">
        <f t="shared" si="78"/>
        <v>23934.95</v>
      </c>
      <c r="I456" s="348">
        <f>H456</f>
        <v>23934.95</v>
      </c>
      <c r="J456" s="351"/>
      <c r="K456" s="352"/>
      <c r="L456" s="354"/>
      <c r="M456" s="354"/>
      <c r="N456" s="503"/>
    </row>
    <row r="457" spans="1:14" s="59" customFormat="1" ht="17.25" customHeight="1">
      <c r="A457" s="116"/>
      <c r="B457" s="118" t="s">
        <v>547</v>
      </c>
      <c r="C457" s="42" t="s">
        <v>628</v>
      </c>
      <c r="D457" s="97">
        <v>77454</v>
      </c>
      <c r="E457" s="348">
        <v>77453.61</v>
      </c>
      <c r="F457" s="448">
        <f t="shared" si="63"/>
        <v>0.9999949647532729</v>
      </c>
      <c r="G457" s="458">
        <f t="shared" si="71"/>
        <v>0.001751821693503556</v>
      </c>
      <c r="H457" s="354">
        <f t="shared" si="78"/>
        <v>77453.61</v>
      </c>
      <c r="I457" s="348"/>
      <c r="J457" s="351">
        <f>H457</f>
        <v>77453.61</v>
      </c>
      <c r="K457" s="352"/>
      <c r="L457" s="354"/>
      <c r="M457" s="354"/>
      <c r="N457" s="503"/>
    </row>
    <row r="458" spans="1:14" s="59" customFormat="1" ht="15.75" customHeight="1">
      <c r="A458" s="116"/>
      <c r="B458" s="118" t="s">
        <v>491</v>
      </c>
      <c r="C458" s="42" t="s">
        <v>492</v>
      </c>
      <c r="D458" s="97">
        <v>13057</v>
      </c>
      <c r="E458" s="348">
        <v>13056.9</v>
      </c>
      <c r="F458" s="448">
        <f t="shared" si="63"/>
        <v>0.9999923412728804</v>
      </c>
      <c r="G458" s="458">
        <f t="shared" si="71"/>
        <v>0.0002953169086619278</v>
      </c>
      <c r="H458" s="354">
        <f t="shared" si="78"/>
        <v>13056.9</v>
      </c>
      <c r="I458" s="348"/>
      <c r="J458" s="351">
        <f>H458</f>
        <v>13056.9</v>
      </c>
      <c r="K458" s="352"/>
      <c r="L458" s="354"/>
      <c r="M458" s="354"/>
      <c r="N458" s="503"/>
    </row>
    <row r="459" spans="1:14" s="59" customFormat="1" ht="17.25" customHeight="1">
      <c r="A459" s="116"/>
      <c r="B459" s="50" t="s">
        <v>493</v>
      </c>
      <c r="C459" s="43" t="s">
        <v>678</v>
      </c>
      <c r="D459" s="97">
        <v>161484</v>
      </c>
      <c r="E459" s="348">
        <v>161484.64</v>
      </c>
      <c r="F459" s="448">
        <f t="shared" si="63"/>
        <v>1.0000039632409403</v>
      </c>
      <c r="G459" s="458">
        <f t="shared" si="71"/>
        <v>0.0036524094295877505</v>
      </c>
      <c r="H459" s="354">
        <f t="shared" si="78"/>
        <v>161484.64</v>
      </c>
      <c r="I459" s="348"/>
      <c r="J459" s="351"/>
      <c r="K459" s="352"/>
      <c r="L459" s="354"/>
      <c r="M459" s="354"/>
      <c r="N459" s="503"/>
    </row>
    <row r="460" spans="1:14" s="59" customFormat="1" ht="16.5" customHeight="1">
      <c r="A460" s="116"/>
      <c r="B460" s="50" t="s">
        <v>644</v>
      </c>
      <c r="C460" s="43" t="s">
        <v>804</v>
      </c>
      <c r="D460" s="97">
        <v>130160</v>
      </c>
      <c r="E460" s="348">
        <v>130160</v>
      </c>
      <c r="F460" s="448">
        <f t="shared" si="63"/>
        <v>1</v>
      </c>
      <c r="G460" s="458">
        <f aca="true" t="shared" si="82" ref="G460:G524">E460/$E$724</f>
        <v>0.0029439184516567123</v>
      </c>
      <c r="H460" s="354">
        <f t="shared" si="78"/>
        <v>130160</v>
      </c>
      <c r="I460" s="348"/>
      <c r="J460" s="351"/>
      <c r="K460" s="352"/>
      <c r="L460" s="354"/>
      <c r="M460" s="354"/>
      <c r="N460" s="503"/>
    </row>
    <row r="461" spans="1:14" s="59" customFormat="1" ht="15.75" customHeight="1">
      <c r="A461" s="116"/>
      <c r="B461" s="50" t="s">
        <v>807</v>
      </c>
      <c r="C461" s="43" t="s">
        <v>808</v>
      </c>
      <c r="D461" s="97">
        <v>9100</v>
      </c>
      <c r="E461" s="348">
        <v>9100.49</v>
      </c>
      <c r="F461" s="448">
        <f t="shared" si="63"/>
        <v>1.0000538461538462</v>
      </c>
      <c r="G461" s="458">
        <f t="shared" si="82"/>
        <v>0.00020583205616254912</v>
      </c>
      <c r="H461" s="354">
        <f t="shared" si="78"/>
        <v>9100.49</v>
      </c>
      <c r="I461" s="348"/>
      <c r="J461" s="351"/>
      <c r="K461" s="352"/>
      <c r="L461" s="354"/>
      <c r="M461" s="354"/>
      <c r="N461" s="503"/>
    </row>
    <row r="462" spans="1:14" s="59" customFormat="1" ht="16.5" customHeight="1">
      <c r="A462" s="116"/>
      <c r="B462" s="50" t="s">
        <v>495</v>
      </c>
      <c r="C462" s="43" t="s">
        <v>647</v>
      </c>
      <c r="D462" s="97">
        <v>80500</v>
      </c>
      <c r="E462" s="348">
        <v>80499.83</v>
      </c>
      <c r="F462" s="448">
        <f t="shared" si="63"/>
        <v>0.9999978881987578</v>
      </c>
      <c r="G462" s="458">
        <f t="shared" si="82"/>
        <v>0.0018207201512924751</v>
      </c>
      <c r="H462" s="354">
        <f t="shared" si="78"/>
        <v>80499.83</v>
      </c>
      <c r="I462" s="348"/>
      <c r="J462" s="351"/>
      <c r="K462" s="352"/>
      <c r="L462" s="354"/>
      <c r="M462" s="354"/>
      <c r="N462" s="503"/>
    </row>
    <row r="463" spans="1:14" s="59" customFormat="1" ht="16.5" customHeight="1">
      <c r="A463" s="116"/>
      <c r="B463" s="50" t="s">
        <v>821</v>
      </c>
      <c r="C463" s="43" t="s">
        <v>648</v>
      </c>
      <c r="D463" s="97">
        <v>109957</v>
      </c>
      <c r="E463" s="348">
        <v>109956.77</v>
      </c>
      <c r="F463" s="448">
        <f t="shared" si="63"/>
        <v>0.9999979082732341</v>
      </c>
      <c r="G463" s="458">
        <f t="shared" si="82"/>
        <v>0.0024869680707404213</v>
      </c>
      <c r="H463" s="354">
        <f t="shared" si="78"/>
        <v>109956.77</v>
      </c>
      <c r="I463" s="348"/>
      <c r="J463" s="351"/>
      <c r="K463" s="352"/>
      <c r="L463" s="354"/>
      <c r="M463" s="354"/>
      <c r="N463" s="503"/>
    </row>
    <row r="464" spans="1:14" s="59" customFormat="1" ht="16.5" customHeight="1">
      <c r="A464" s="116"/>
      <c r="B464" s="50" t="s">
        <v>634</v>
      </c>
      <c r="C464" s="43" t="s">
        <v>635</v>
      </c>
      <c r="D464" s="97">
        <v>1465</v>
      </c>
      <c r="E464" s="348">
        <v>1465</v>
      </c>
      <c r="F464" s="448">
        <f t="shared" si="63"/>
        <v>1</v>
      </c>
      <c r="G464" s="458">
        <f t="shared" si="82"/>
        <v>3.313491496371453E-05</v>
      </c>
      <c r="H464" s="354">
        <f t="shared" si="78"/>
        <v>1465</v>
      </c>
      <c r="I464" s="348"/>
      <c r="J464" s="351"/>
      <c r="K464" s="352"/>
      <c r="L464" s="354"/>
      <c r="M464" s="354"/>
      <c r="N464" s="503"/>
    </row>
    <row r="465" spans="1:14" s="59" customFormat="1" ht="16.5" customHeight="1">
      <c r="A465" s="116"/>
      <c r="B465" s="50" t="s">
        <v>499</v>
      </c>
      <c r="C465" s="43" t="s">
        <v>649</v>
      </c>
      <c r="D465" s="97">
        <v>45650</v>
      </c>
      <c r="E465" s="348">
        <v>45650.06</v>
      </c>
      <c r="F465" s="448">
        <f t="shared" si="63"/>
        <v>1.0000013143483022</v>
      </c>
      <c r="G465" s="458">
        <f t="shared" si="82"/>
        <v>0.0010324988779443454</v>
      </c>
      <c r="H465" s="354">
        <f t="shared" si="78"/>
        <v>45650.06</v>
      </c>
      <c r="I465" s="348"/>
      <c r="J465" s="351"/>
      <c r="K465" s="352"/>
      <c r="L465" s="354"/>
      <c r="M465" s="354"/>
      <c r="N465" s="503"/>
    </row>
    <row r="466" spans="1:14" s="59" customFormat="1" ht="16.5" customHeight="1">
      <c r="A466" s="116"/>
      <c r="B466" s="50" t="s">
        <v>821</v>
      </c>
      <c r="C466" s="42" t="s">
        <v>825</v>
      </c>
      <c r="D466" s="97">
        <v>2637</v>
      </c>
      <c r="E466" s="348">
        <v>2637.4</v>
      </c>
      <c r="F466" s="448">
        <f aca="true" t="shared" si="83" ref="F466:F529">E466/D466</f>
        <v>1.0001516875237013</v>
      </c>
      <c r="G466" s="458">
        <f t="shared" si="82"/>
        <v>5.965189401044417E-05</v>
      </c>
      <c r="H466" s="354">
        <f t="shared" si="78"/>
        <v>2637.4</v>
      </c>
      <c r="I466" s="348"/>
      <c r="J466" s="351"/>
      <c r="K466" s="352"/>
      <c r="L466" s="354"/>
      <c r="M466" s="354"/>
      <c r="N466" s="503"/>
    </row>
    <row r="467" spans="1:14" s="59" customFormat="1" ht="16.5" customHeight="1">
      <c r="A467" s="116"/>
      <c r="B467" s="50" t="s">
        <v>501</v>
      </c>
      <c r="C467" s="43" t="s">
        <v>502</v>
      </c>
      <c r="D467" s="97">
        <v>2385</v>
      </c>
      <c r="E467" s="348">
        <v>2385</v>
      </c>
      <c r="F467" s="448">
        <f t="shared" si="83"/>
        <v>1</v>
      </c>
      <c r="G467" s="458">
        <f t="shared" si="82"/>
        <v>5.394318920713936E-05</v>
      </c>
      <c r="H467" s="354">
        <f t="shared" si="78"/>
        <v>2385</v>
      </c>
      <c r="I467" s="348"/>
      <c r="J467" s="351"/>
      <c r="K467" s="352"/>
      <c r="L467" s="354"/>
      <c r="M467" s="354"/>
      <c r="N467" s="503"/>
    </row>
    <row r="468" spans="1:14" s="59" customFormat="1" ht="16.5" customHeight="1">
      <c r="A468" s="116"/>
      <c r="B468" s="50" t="s">
        <v>503</v>
      </c>
      <c r="C468" s="43" t="s">
        <v>504</v>
      </c>
      <c r="D468" s="97">
        <v>984</v>
      </c>
      <c r="E468" s="348">
        <v>984</v>
      </c>
      <c r="F468" s="448">
        <f t="shared" si="83"/>
        <v>1</v>
      </c>
      <c r="G468" s="458">
        <f t="shared" si="82"/>
        <v>2.2255806364706554E-05</v>
      </c>
      <c r="H468" s="354">
        <f t="shared" si="78"/>
        <v>984</v>
      </c>
      <c r="I468" s="348"/>
      <c r="J468" s="351"/>
      <c r="K468" s="352"/>
      <c r="L468" s="354"/>
      <c r="M468" s="354"/>
      <c r="N468" s="503"/>
    </row>
    <row r="469" spans="1:14" s="59" customFormat="1" ht="15" customHeight="1">
      <c r="A469" s="116"/>
      <c r="B469" s="50" t="s">
        <v>505</v>
      </c>
      <c r="C469" s="43" t="s">
        <v>506</v>
      </c>
      <c r="D469" s="97">
        <v>23000</v>
      </c>
      <c r="E469" s="348">
        <v>23000</v>
      </c>
      <c r="F469" s="448">
        <f t="shared" si="83"/>
        <v>1</v>
      </c>
      <c r="G469" s="458">
        <f t="shared" si="82"/>
        <v>0.0005202068560856206</v>
      </c>
      <c r="H469" s="354">
        <f t="shared" si="78"/>
        <v>23000</v>
      </c>
      <c r="I469" s="348"/>
      <c r="J469" s="351"/>
      <c r="K469" s="352"/>
      <c r="L469" s="354"/>
      <c r="M469" s="354"/>
      <c r="N469" s="503"/>
    </row>
    <row r="470" spans="1:14" s="59" customFormat="1" ht="16.5" customHeight="1">
      <c r="A470" s="116"/>
      <c r="B470" s="50" t="s">
        <v>822</v>
      </c>
      <c r="C470" s="42" t="s">
        <v>305</v>
      </c>
      <c r="D470" s="97">
        <v>2990</v>
      </c>
      <c r="E470" s="348">
        <v>2990</v>
      </c>
      <c r="F470" s="448">
        <f t="shared" si="83"/>
        <v>1</v>
      </c>
      <c r="G470" s="458">
        <f t="shared" si="82"/>
        <v>6.762689129113068E-05</v>
      </c>
      <c r="H470" s="354">
        <f t="shared" si="78"/>
        <v>2990</v>
      </c>
      <c r="I470" s="348"/>
      <c r="J470" s="351"/>
      <c r="K470" s="352"/>
      <c r="L470" s="354"/>
      <c r="M470" s="354"/>
      <c r="N470" s="503"/>
    </row>
    <row r="471" spans="1:14" s="59" customFormat="1" ht="16.5" customHeight="1">
      <c r="A471" s="116"/>
      <c r="B471" s="50" t="s">
        <v>823</v>
      </c>
      <c r="C471" s="42" t="s">
        <v>826</v>
      </c>
      <c r="D471" s="97">
        <v>500</v>
      </c>
      <c r="E471" s="348">
        <v>500</v>
      </c>
      <c r="F471" s="448">
        <f t="shared" si="83"/>
        <v>1</v>
      </c>
      <c r="G471" s="458">
        <f t="shared" si="82"/>
        <v>1.1308844697513492E-05</v>
      </c>
      <c r="H471" s="354">
        <f t="shared" si="78"/>
        <v>500</v>
      </c>
      <c r="I471" s="348"/>
      <c r="J471" s="351"/>
      <c r="K471" s="352"/>
      <c r="L471" s="354"/>
      <c r="M471" s="354"/>
      <c r="N471" s="503"/>
    </row>
    <row r="472" spans="1:14" s="59" customFormat="1" ht="17.25" customHeight="1">
      <c r="A472" s="116"/>
      <c r="B472" s="50" t="s">
        <v>824</v>
      </c>
      <c r="C472" s="42" t="s">
        <v>310</v>
      </c>
      <c r="D472" s="97">
        <v>1000</v>
      </c>
      <c r="E472" s="348">
        <v>1000</v>
      </c>
      <c r="F472" s="448">
        <f t="shared" si="83"/>
        <v>1</v>
      </c>
      <c r="G472" s="458">
        <f t="shared" si="82"/>
        <v>2.2617689395026983E-05</v>
      </c>
      <c r="H472" s="354">
        <f t="shared" si="78"/>
        <v>1000</v>
      </c>
      <c r="I472" s="348"/>
      <c r="J472" s="351"/>
      <c r="K472" s="352"/>
      <c r="L472" s="354"/>
      <c r="M472" s="354"/>
      <c r="N472" s="503"/>
    </row>
    <row r="473" spans="1:15" s="59" customFormat="1" ht="17.25" customHeight="1">
      <c r="A473" s="213" t="s">
        <v>657</v>
      </c>
      <c r="B473" s="125"/>
      <c r="C473" s="85" t="s">
        <v>806</v>
      </c>
      <c r="D473" s="253">
        <f>SUM(D474:D495)</f>
        <v>1109967</v>
      </c>
      <c r="E473" s="346">
        <f>SUM(E474:E495)</f>
        <v>1109966.9999999998</v>
      </c>
      <c r="F473" s="484">
        <f t="shared" si="83"/>
        <v>0.9999999999999998</v>
      </c>
      <c r="G473" s="484">
        <f t="shared" si="82"/>
        <v>0.02510488884472991</v>
      </c>
      <c r="H473" s="349">
        <f>SUM(H474:H495)</f>
        <v>1109966.9999999998</v>
      </c>
      <c r="I473" s="349">
        <f aca="true" t="shared" si="84" ref="I473:N473">SUM(I474:I495)</f>
        <v>566885.45</v>
      </c>
      <c r="J473" s="349">
        <f t="shared" si="84"/>
        <v>97512.1</v>
      </c>
      <c r="K473" s="349">
        <f t="shared" si="84"/>
        <v>21168</v>
      </c>
      <c r="L473" s="349">
        <f t="shared" si="84"/>
        <v>0</v>
      </c>
      <c r="M473" s="349">
        <f t="shared" si="84"/>
        <v>0</v>
      </c>
      <c r="N473" s="361">
        <f t="shared" si="84"/>
        <v>0</v>
      </c>
      <c r="O473" s="742">
        <f>SUM(O474:O494)</f>
        <v>0</v>
      </c>
    </row>
    <row r="474" spans="1:14" s="59" customFormat="1" ht="33" customHeight="1">
      <c r="A474" s="494"/>
      <c r="B474" s="658" t="s">
        <v>838</v>
      </c>
      <c r="C474" s="164" t="s">
        <v>1111</v>
      </c>
      <c r="D474" s="256">
        <v>21168</v>
      </c>
      <c r="E474" s="358">
        <v>21168</v>
      </c>
      <c r="F474" s="448">
        <f t="shared" si="83"/>
        <v>1</v>
      </c>
      <c r="G474" s="458">
        <f t="shared" si="82"/>
        <v>0.0004787712491139312</v>
      </c>
      <c r="H474" s="354">
        <f t="shared" si="78"/>
        <v>21168</v>
      </c>
      <c r="I474" s="358"/>
      <c r="J474" s="358"/>
      <c r="K474" s="358">
        <f>E474</f>
        <v>21168</v>
      </c>
      <c r="L474" s="358"/>
      <c r="M474" s="358"/>
      <c r="N474" s="562"/>
    </row>
    <row r="475" spans="1:14" s="59" customFormat="1" ht="17.25" customHeight="1">
      <c r="A475" s="110"/>
      <c r="B475" s="50" t="s">
        <v>486</v>
      </c>
      <c r="C475" s="42" t="s">
        <v>158</v>
      </c>
      <c r="D475" s="97">
        <v>522217</v>
      </c>
      <c r="E475" s="348">
        <v>522217.17</v>
      </c>
      <c r="F475" s="448">
        <f t="shared" si="83"/>
        <v>1.0000003255351702</v>
      </c>
      <c r="G475" s="458">
        <f t="shared" si="82"/>
        <v>0.011811345747810002</v>
      </c>
      <c r="H475" s="354">
        <f t="shared" si="78"/>
        <v>522217.17</v>
      </c>
      <c r="I475" s="348">
        <f>H475</f>
        <v>522217.17</v>
      </c>
      <c r="J475" s="351"/>
      <c r="K475" s="352"/>
      <c r="L475" s="354"/>
      <c r="M475" s="354"/>
      <c r="N475" s="503"/>
    </row>
    <row r="476" spans="1:14" s="59" customFormat="1" ht="14.25" customHeight="1">
      <c r="A476" s="110"/>
      <c r="B476" s="50" t="s">
        <v>489</v>
      </c>
      <c r="C476" s="42" t="s">
        <v>490</v>
      </c>
      <c r="D476" s="97">
        <v>36298</v>
      </c>
      <c r="E476" s="348">
        <v>36298.28</v>
      </c>
      <c r="F476" s="448">
        <f t="shared" si="83"/>
        <v>1.000007713923632</v>
      </c>
      <c r="G476" s="458">
        <f t="shared" si="82"/>
        <v>0.0008209832226137201</v>
      </c>
      <c r="H476" s="354">
        <f aca="true" t="shared" si="85" ref="H476:H538">E476</f>
        <v>36298.28</v>
      </c>
      <c r="I476" s="348">
        <f>H476</f>
        <v>36298.28</v>
      </c>
      <c r="J476" s="351"/>
      <c r="K476" s="352"/>
      <c r="L476" s="354"/>
      <c r="M476" s="354"/>
      <c r="N476" s="503"/>
    </row>
    <row r="477" spans="1:14" s="59" customFormat="1" ht="15.75" customHeight="1">
      <c r="A477" s="110"/>
      <c r="B477" s="118" t="s">
        <v>547</v>
      </c>
      <c r="C477" s="42" t="s">
        <v>628</v>
      </c>
      <c r="D477" s="97">
        <v>84445</v>
      </c>
      <c r="E477" s="348">
        <v>84444.57</v>
      </c>
      <c r="F477" s="448">
        <f t="shared" si="83"/>
        <v>0.9999949079282374</v>
      </c>
      <c r="G477" s="458">
        <f t="shared" si="82"/>
        <v>0.001909941055356614</v>
      </c>
      <c r="H477" s="354">
        <f t="shared" si="85"/>
        <v>84444.57</v>
      </c>
      <c r="I477" s="348"/>
      <c r="J477" s="351">
        <f>H477</f>
        <v>84444.57</v>
      </c>
      <c r="K477" s="352"/>
      <c r="L477" s="354"/>
      <c r="M477" s="354"/>
      <c r="N477" s="503"/>
    </row>
    <row r="478" spans="1:14" s="59" customFormat="1" ht="13.5" customHeight="1">
      <c r="A478" s="110"/>
      <c r="B478" s="50" t="s">
        <v>491</v>
      </c>
      <c r="C478" s="43" t="s">
        <v>492</v>
      </c>
      <c r="D478" s="97">
        <v>13068</v>
      </c>
      <c r="E478" s="348">
        <v>13067.53</v>
      </c>
      <c r="F478" s="448">
        <f t="shared" si="83"/>
        <v>0.9999640342822161</v>
      </c>
      <c r="G478" s="458">
        <f t="shared" si="82"/>
        <v>0.000295557334700197</v>
      </c>
      <c r="H478" s="354">
        <f t="shared" si="85"/>
        <v>13067.53</v>
      </c>
      <c r="I478" s="348"/>
      <c r="J478" s="351">
        <f>H478</f>
        <v>13067.53</v>
      </c>
      <c r="K478" s="352"/>
      <c r="L478" s="354"/>
      <c r="M478" s="354"/>
      <c r="N478" s="503"/>
    </row>
    <row r="479" spans="1:14" s="59" customFormat="1" ht="13.5" customHeight="1">
      <c r="A479" s="110"/>
      <c r="B479" s="50" t="s">
        <v>95</v>
      </c>
      <c r="C479" s="42" t="s">
        <v>96</v>
      </c>
      <c r="D479" s="97">
        <v>8370</v>
      </c>
      <c r="E479" s="348">
        <v>8370</v>
      </c>
      <c r="F479" s="448">
        <f t="shared" si="83"/>
        <v>1</v>
      </c>
      <c r="G479" s="458">
        <f t="shared" si="82"/>
        <v>0.00018931006023637585</v>
      </c>
      <c r="H479" s="354">
        <f t="shared" si="85"/>
        <v>8370</v>
      </c>
      <c r="I479" s="348">
        <f>H479</f>
        <v>8370</v>
      </c>
      <c r="J479" s="351"/>
      <c r="K479" s="352"/>
      <c r="L479" s="354"/>
      <c r="M479" s="354"/>
      <c r="N479" s="503"/>
    </row>
    <row r="480" spans="1:14" s="59" customFormat="1" ht="15.75" customHeight="1">
      <c r="A480" s="110"/>
      <c r="B480" s="50" t="s">
        <v>493</v>
      </c>
      <c r="C480" s="43" t="s">
        <v>818</v>
      </c>
      <c r="D480" s="97">
        <v>78582</v>
      </c>
      <c r="E480" s="348">
        <v>78582.33</v>
      </c>
      <c r="F480" s="448">
        <f t="shared" si="83"/>
        <v>1.000004199434985</v>
      </c>
      <c r="G480" s="458">
        <f t="shared" si="82"/>
        <v>0.0017773507318775109</v>
      </c>
      <c r="H480" s="354">
        <f t="shared" si="85"/>
        <v>78582.33</v>
      </c>
      <c r="I480" s="348"/>
      <c r="J480" s="351"/>
      <c r="K480" s="352"/>
      <c r="L480" s="354"/>
      <c r="M480" s="354"/>
      <c r="N480" s="503"/>
    </row>
    <row r="481" spans="1:14" s="59" customFormat="1" ht="16.5" customHeight="1">
      <c r="A481" s="110"/>
      <c r="B481" s="50" t="s">
        <v>644</v>
      </c>
      <c r="C481" s="43" t="s">
        <v>384</v>
      </c>
      <c r="D481" s="97">
        <v>851</v>
      </c>
      <c r="E481" s="348">
        <v>851.46</v>
      </c>
      <c r="F481" s="448">
        <f t="shared" si="83"/>
        <v>1.0005405405405405</v>
      </c>
      <c r="G481" s="458">
        <f t="shared" si="82"/>
        <v>1.9258057812289675E-05</v>
      </c>
      <c r="H481" s="354">
        <f t="shared" si="85"/>
        <v>851.46</v>
      </c>
      <c r="I481" s="348"/>
      <c r="J481" s="351"/>
      <c r="K481" s="352"/>
      <c r="L481" s="354"/>
      <c r="M481" s="354"/>
      <c r="N481" s="503"/>
    </row>
    <row r="482" spans="1:14" s="59" customFormat="1" ht="16.5" customHeight="1">
      <c r="A482" s="110"/>
      <c r="B482" s="50" t="s">
        <v>807</v>
      </c>
      <c r="C482" s="43" t="s">
        <v>385</v>
      </c>
      <c r="D482" s="97">
        <v>9570</v>
      </c>
      <c r="E482" s="348">
        <v>9569.84</v>
      </c>
      <c r="F482" s="448">
        <f t="shared" si="83"/>
        <v>0.9999832810867294</v>
      </c>
      <c r="G482" s="458">
        <f t="shared" si="82"/>
        <v>0.00021644766868010503</v>
      </c>
      <c r="H482" s="354">
        <f t="shared" si="85"/>
        <v>9569.84</v>
      </c>
      <c r="I482" s="348"/>
      <c r="J482" s="351"/>
      <c r="K482" s="352"/>
      <c r="L482" s="354"/>
      <c r="M482" s="354"/>
      <c r="N482" s="503"/>
    </row>
    <row r="483" spans="1:14" s="59" customFormat="1" ht="14.25" customHeight="1">
      <c r="A483" s="110"/>
      <c r="B483" s="50" t="s">
        <v>495</v>
      </c>
      <c r="C483" s="43" t="s">
        <v>647</v>
      </c>
      <c r="D483" s="97">
        <v>78723</v>
      </c>
      <c r="E483" s="348">
        <v>78722.99</v>
      </c>
      <c r="F483" s="448">
        <f t="shared" si="83"/>
        <v>0.9999998729723207</v>
      </c>
      <c r="G483" s="458">
        <f t="shared" si="82"/>
        <v>0.0017805321360678155</v>
      </c>
      <c r="H483" s="354">
        <f t="shared" si="85"/>
        <v>78722.99</v>
      </c>
      <c r="I483" s="348"/>
      <c r="J483" s="351"/>
      <c r="K483" s="352"/>
      <c r="L483" s="354"/>
      <c r="M483" s="354"/>
      <c r="N483" s="503"/>
    </row>
    <row r="484" spans="1:14" s="59" customFormat="1" ht="14.25" customHeight="1">
      <c r="A484" s="110"/>
      <c r="B484" s="50" t="s">
        <v>634</v>
      </c>
      <c r="C484" s="43" t="s">
        <v>635</v>
      </c>
      <c r="D484" s="97">
        <v>520</v>
      </c>
      <c r="E484" s="348">
        <v>520</v>
      </c>
      <c r="F484" s="448">
        <f t="shared" si="83"/>
        <v>1</v>
      </c>
      <c r="G484" s="458">
        <f t="shared" si="82"/>
        <v>1.1761198485414031E-05</v>
      </c>
      <c r="H484" s="354">
        <f t="shared" si="85"/>
        <v>520</v>
      </c>
      <c r="I484" s="348"/>
      <c r="J484" s="351"/>
      <c r="K484" s="352"/>
      <c r="L484" s="354"/>
      <c r="M484" s="354"/>
      <c r="N484" s="503"/>
    </row>
    <row r="485" spans="1:14" s="59" customFormat="1" ht="14.25" customHeight="1">
      <c r="A485" s="110"/>
      <c r="B485" s="50" t="s">
        <v>499</v>
      </c>
      <c r="C485" s="43" t="s">
        <v>649</v>
      </c>
      <c r="D485" s="97">
        <v>224720</v>
      </c>
      <c r="E485" s="348">
        <v>224719.97</v>
      </c>
      <c r="F485" s="448">
        <f t="shared" si="83"/>
        <v>0.999999866500534</v>
      </c>
      <c r="G485" s="458">
        <f t="shared" si="82"/>
        <v>0.005082646482319782</v>
      </c>
      <c r="H485" s="354">
        <f t="shared" si="85"/>
        <v>224719.97</v>
      </c>
      <c r="I485" s="348"/>
      <c r="J485" s="351"/>
      <c r="K485" s="352"/>
      <c r="L485" s="354"/>
      <c r="M485" s="354"/>
      <c r="N485" s="503"/>
    </row>
    <row r="486" spans="1:14" s="59" customFormat="1" ht="15.75" customHeight="1">
      <c r="A486" s="110"/>
      <c r="B486" s="50" t="s">
        <v>97</v>
      </c>
      <c r="C486" s="43" t="s">
        <v>98</v>
      </c>
      <c r="D486" s="97">
        <v>767</v>
      </c>
      <c r="E486" s="348">
        <v>767.01</v>
      </c>
      <c r="F486" s="448">
        <f t="shared" si="83"/>
        <v>1.000013037809648</v>
      </c>
      <c r="G486" s="458">
        <f t="shared" si="82"/>
        <v>1.7347993942879646E-05</v>
      </c>
      <c r="H486" s="354">
        <f t="shared" si="85"/>
        <v>767.01</v>
      </c>
      <c r="I486" s="348"/>
      <c r="J486" s="351"/>
      <c r="K486" s="352"/>
      <c r="L486" s="354"/>
      <c r="M486" s="354"/>
      <c r="N486" s="503"/>
    </row>
    <row r="487" spans="1:14" s="59" customFormat="1" ht="15.75" customHeight="1">
      <c r="A487" s="110"/>
      <c r="B487" s="50" t="s">
        <v>828</v>
      </c>
      <c r="C487" s="42" t="s">
        <v>830</v>
      </c>
      <c r="D487" s="97">
        <v>682</v>
      </c>
      <c r="E487" s="348">
        <v>681.92</v>
      </c>
      <c r="F487" s="448">
        <f t="shared" si="83"/>
        <v>0.999882697947214</v>
      </c>
      <c r="G487" s="458">
        <f t="shared" si="82"/>
        <v>1.54234547522568E-05</v>
      </c>
      <c r="H487" s="354">
        <f t="shared" si="85"/>
        <v>681.92</v>
      </c>
      <c r="I487" s="348"/>
      <c r="J487" s="351"/>
      <c r="K487" s="352"/>
      <c r="L487" s="354"/>
      <c r="M487" s="354"/>
      <c r="N487" s="503"/>
    </row>
    <row r="488" spans="1:14" s="59" customFormat="1" ht="15.75" customHeight="1">
      <c r="A488" s="110"/>
      <c r="B488" s="50" t="s">
        <v>821</v>
      </c>
      <c r="C488" s="42" t="s">
        <v>825</v>
      </c>
      <c r="D488" s="97">
        <v>962</v>
      </c>
      <c r="E488" s="348">
        <v>962.43</v>
      </c>
      <c r="F488" s="448">
        <f t="shared" si="83"/>
        <v>1.0004469854469853</v>
      </c>
      <c r="G488" s="458">
        <f t="shared" si="82"/>
        <v>2.176794280445582E-05</v>
      </c>
      <c r="H488" s="354">
        <f t="shared" si="85"/>
        <v>962.43</v>
      </c>
      <c r="I488" s="348"/>
      <c r="J488" s="351"/>
      <c r="K488" s="352"/>
      <c r="L488" s="354"/>
      <c r="M488" s="354"/>
      <c r="N488" s="503"/>
    </row>
    <row r="489" spans="1:14" s="59" customFormat="1" ht="15.75" customHeight="1">
      <c r="A489" s="110"/>
      <c r="B489" s="50" t="s">
        <v>501</v>
      </c>
      <c r="C489" s="43" t="s">
        <v>502</v>
      </c>
      <c r="D489" s="97">
        <v>455</v>
      </c>
      <c r="E489" s="348">
        <v>454.5</v>
      </c>
      <c r="F489" s="448">
        <f t="shared" si="83"/>
        <v>0.9989010989010989</v>
      </c>
      <c r="G489" s="458">
        <f t="shared" si="82"/>
        <v>1.0279739830039765E-05</v>
      </c>
      <c r="H489" s="354">
        <f t="shared" si="85"/>
        <v>454.5</v>
      </c>
      <c r="I489" s="348"/>
      <c r="J489" s="351"/>
      <c r="K489" s="352"/>
      <c r="L489" s="354"/>
      <c r="M489" s="354"/>
      <c r="N489" s="503"/>
    </row>
    <row r="490" spans="1:14" s="59" customFormat="1" ht="15.75" customHeight="1">
      <c r="A490" s="110"/>
      <c r="B490" s="50" t="s">
        <v>505</v>
      </c>
      <c r="C490" s="43" t="s">
        <v>506</v>
      </c>
      <c r="D490" s="97">
        <v>21124</v>
      </c>
      <c r="E490" s="348">
        <v>21124</v>
      </c>
      <c r="F490" s="448">
        <f t="shared" si="83"/>
        <v>1</v>
      </c>
      <c r="G490" s="458">
        <f t="shared" si="82"/>
        <v>0.00047777607078055</v>
      </c>
      <c r="H490" s="354">
        <f t="shared" si="85"/>
        <v>21124</v>
      </c>
      <c r="I490" s="348"/>
      <c r="J490" s="351"/>
      <c r="K490" s="352"/>
      <c r="L490" s="354"/>
      <c r="M490" s="354"/>
      <c r="N490" s="503"/>
    </row>
    <row r="491" spans="1:14" s="59" customFormat="1" ht="16.5" customHeight="1">
      <c r="A491" s="110"/>
      <c r="B491" s="50" t="s">
        <v>531</v>
      </c>
      <c r="C491" s="43" t="s">
        <v>532</v>
      </c>
      <c r="D491" s="97">
        <v>3683</v>
      </c>
      <c r="E491" s="348">
        <v>3683</v>
      </c>
      <c r="F491" s="448">
        <f t="shared" si="83"/>
        <v>1</v>
      </c>
      <c r="G491" s="458">
        <f t="shared" si="82"/>
        <v>8.330095004188439E-05</v>
      </c>
      <c r="H491" s="354">
        <f t="shared" si="85"/>
        <v>3683</v>
      </c>
      <c r="I491" s="348"/>
      <c r="J491" s="351"/>
      <c r="K491" s="352"/>
      <c r="L491" s="354"/>
      <c r="M491" s="354"/>
      <c r="N491" s="503"/>
    </row>
    <row r="492" spans="1:14" s="59" customFormat="1" ht="18.75" customHeight="1">
      <c r="A492" s="110"/>
      <c r="B492" s="50" t="s">
        <v>652</v>
      </c>
      <c r="C492" s="43" t="s">
        <v>653</v>
      </c>
      <c r="D492" s="97">
        <v>426</v>
      </c>
      <c r="E492" s="348">
        <v>426.24</v>
      </c>
      <c r="F492" s="448">
        <f t="shared" si="83"/>
        <v>1.0005633802816902</v>
      </c>
      <c r="G492" s="458">
        <f t="shared" si="82"/>
        <v>9.640563927736301E-06</v>
      </c>
      <c r="H492" s="354">
        <f t="shared" si="85"/>
        <v>426.24</v>
      </c>
      <c r="I492" s="348"/>
      <c r="J492" s="351"/>
      <c r="K492" s="352"/>
      <c r="L492" s="354"/>
      <c r="M492" s="354"/>
      <c r="N492" s="503"/>
    </row>
    <row r="493" spans="1:14" s="59" customFormat="1" ht="18" customHeight="1">
      <c r="A493" s="110"/>
      <c r="B493" s="50" t="s">
        <v>822</v>
      </c>
      <c r="C493" s="42" t="s">
        <v>305</v>
      </c>
      <c r="D493" s="97">
        <v>750</v>
      </c>
      <c r="E493" s="348">
        <v>750</v>
      </c>
      <c r="F493" s="448">
        <f t="shared" si="83"/>
        <v>1</v>
      </c>
      <c r="G493" s="458">
        <f t="shared" si="82"/>
        <v>1.696326704627024E-05</v>
      </c>
      <c r="H493" s="354">
        <f t="shared" si="85"/>
        <v>750</v>
      </c>
      <c r="I493" s="348"/>
      <c r="J493" s="351"/>
      <c r="K493" s="352"/>
      <c r="L493" s="354"/>
      <c r="M493" s="354"/>
      <c r="N493" s="503"/>
    </row>
    <row r="494" spans="1:14" s="59" customFormat="1" ht="20.25" customHeight="1">
      <c r="A494" s="110"/>
      <c r="B494" s="50" t="s">
        <v>823</v>
      </c>
      <c r="C494" s="42" t="s">
        <v>826</v>
      </c>
      <c r="D494" s="97">
        <v>628</v>
      </c>
      <c r="E494" s="348">
        <v>627.78</v>
      </c>
      <c r="F494" s="448">
        <f t="shared" si="83"/>
        <v>0.9996496815286624</v>
      </c>
      <c r="G494" s="458">
        <f t="shared" si="82"/>
        <v>1.419893304841004E-05</v>
      </c>
      <c r="H494" s="354">
        <f t="shared" si="85"/>
        <v>627.78</v>
      </c>
      <c r="I494" s="348"/>
      <c r="J494" s="351"/>
      <c r="K494" s="352"/>
      <c r="L494" s="354"/>
      <c r="M494" s="354"/>
      <c r="N494" s="503"/>
    </row>
    <row r="495" spans="1:14" s="59" customFormat="1" ht="20.25" customHeight="1">
      <c r="A495" s="110"/>
      <c r="B495" s="50" t="s">
        <v>824</v>
      </c>
      <c r="C495" s="42" t="s">
        <v>310</v>
      </c>
      <c r="D495" s="97">
        <v>1958</v>
      </c>
      <c r="E495" s="348">
        <v>1957.98</v>
      </c>
      <c r="F495" s="448">
        <f t="shared" si="83"/>
        <v>0.9999897854954035</v>
      </c>
      <c r="G495" s="458">
        <f t="shared" si="82"/>
        <v>4.4284983481674935E-05</v>
      </c>
      <c r="H495" s="354">
        <f t="shared" si="85"/>
        <v>1957.98</v>
      </c>
      <c r="I495" s="348"/>
      <c r="J495" s="351"/>
      <c r="K495" s="352"/>
      <c r="L495" s="354"/>
      <c r="M495" s="354"/>
      <c r="N495" s="503"/>
    </row>
    <row r="496" spans="1:14" s="59" customFormat="1" ht="15.75" customHeight="1">
      <c r="A496" s="213" t="s">
        <v>816</v>
      </c>
      <c r="B496" s="125"/>
      <c r="C496" s="91" t="s">
        <v>37</v>
      </c>
      <c r="D496" s="253">
        <f>SUM(D497:D510)</f>
        <v>357000</v>
      </c>
      <c r="E496" s="349">
        <f>SUM(E497:E510)</f>
        <v>357000</v>
      </c>
      <c r="F496" s="484">
        <f t="shared" si="83"/>
        <v>1</v>
      </c>
      <c r="G496" s="484">
        <f t="shared" si="82"/>
        <v>0.008074515114024633</v>
      </c>
      <c r="H496" s="349">
        <f aca="true" t="shared" si="86" ref="H496:N496">SUM(H497:H510)</f>
        <v>357000</v>
      </c>
      <c r="I496" s="349">
        <f t="shared" si="86"/>
        <v>283361</v>
      </c>
      <c r="J496" s="349">
        <f t="shared" si="86"/>
        <v>46244</v>
      </c>
      <c r="K496" s="349">
        <f t="shared" si="86"/>
        <v>0</v>
      </c>
      <c r="L496" s="349">
        <f t="shared" si="86"/>
        <v>0</v>
      </c>
      <c r="M496" s="349">
        <f t="shared" si="86"/>
        <v>0</v>
      </c>
      <c r="N496" s="361">
        <f t="shared" si="86"/>
        <v>0</v>
      </c>
    </row>
    <row r="497" spans="1:14" s="59" customFormat="1" ht="16.5" customHeight="1">
      <c r="A497" s="110"/>
      <c r="B497" s="50" t="s">
        <v>486</v>
      </c>
      <c r="C497" s="42" t="s">
        <v>158</v>
      </c>
      <c r="D497" s="97">
        <v>267356</v>
      </c>
      <c r="E497" s="348">
        <v>267356</v>
      </c>
      <c r="F497" s="448">
        <f t="shared" si="83"/>
        <v>1</v>
      </c>
      <c r="G497" s="458">
        <f t="shared" si="82"/>
        <v>0.006046974965896834</v>
      </c>
      <c r="H497" s="354">
        <f t="shared" si="85"/>
        <v>267356</v>
      </c>
      <c r="I497" s="348">
        <f>H497</f>
        <v>267356</v>
      </c>
      <c r="J497" s="351"/>
      <c r="K497" s="352"/>
      <c r="L497" s="354"/>
      <c r="M497" s="354"/>
      <c r="N497" s="503"/>
    </row>
    <row r="498" spans="1:14" s="59" customFormat="1" ht="16.5" customHeight="1">
      <c r="A498" s="110"/>
      <c r="B498" s="50" t="s">
        <v>489</v>
      </c>
      <c r="C498" s="42" t="s">
        <v>490</v>
      </c>
      <c r="D498" s="97">
        <v>16005</v>
      </c>
      <c r="E498" s="348">
        <v>16005</v>
      </c>
      <c r="F498" s="448">
        <f t="shared" si="83"/>
        <v>1</v>
      </c>
      <c r="G498" s="458">
        <f t="shared" si="82"/>
        <v>0.0003619961187674069</v>
      </c>
      <c r="H498" s="354">
        <f t="shared" si="85"/>
        <v>16005</v>
      </c>
      <c r="I498" s="348">
        <f>H498</f>
        <v>16005</v>
      </c>
      <c r="J498" s="351"/>
      <c r="K498" s="352"/>
      <c r="L498" s="354"/>
      <c r="M498" s="354"/>
      <c r="N498" s="503"/>
    </row>
    <row r="499" spans="1:14" s="59" customFormat="1" ht="15" customHeight="1">
      <c r="A499" s="110"/>
      <c r="B499" s="50" t="s">
        <v>516</v>
      </c>
      <c r="C499" s="42" t="s">
        <v>628</v>
      </c>
      <c r="D499" s="97">
        <v>39515</v>
      </c>
      <c r="E499" s="348">
        <v>39515</v>
      </c>
      <c r="F499" s="448">
        <f t="shared" si="83"/>
        <v>1</v>
      </c>
      <c r="G499" s="458">
        <f t="shared" si="82"/>
        <v>0.0008937379964444913</v>
      </c>
      <c r="H499" s="354">
        <f t="shared" si="85"/>
        <v>39515</v>
      </c>
      <c r="I499" s="348"/>
      <c r="J499" s="351">
        <f>H499</f>
        <v>39515</v>
      </c>
      <c r="K499" s="352"/>
      <c r="L499" s="354"/>
      <c r="M499" s="354"/>
      <c r="N499" s="503"/>
    </row>
    <row r="500" spans="1:14" s="59" customFormat="1" ht="15" customHeight="1">
      <c r="A500" s="110"/>
      <c r="B500" s="50" t="s">
        <v>491</v>
      </c>
      <c r="C500" s="43" t="s">
        <v>492</v>
      </c>
      <c r="D500" s="97">
        <v>6729</v>
      </c>
      <c r="E500" s="348">
        <v>6729</v>
      </c>
      <c r="F500" s="448">
        <f t="shared" si="83"/>
        <v>1</v>
      </c>
      <c r="G500" s="458">
        <f t="shared" si="82"/>
        <v>0.00015219443193913658</v>
      </c>
      <c r="H500" s="354">
        <f t="shared" si="85"/>
        <v>6729</v>
      </c>
      <c r="I500" s="348"/>
      <c r="J500" s="351">
        <f>H500</f>
        <v>6729</v>
      </c>
      <c r="K500" s="352"/>
      <c r="L500" s="354"/>
      <c r="M500" s="354"/>
      <c r="N500" s="503"/>
    </row>
    <row r="501" spans="1:14" s="59" customFormat="1" ht="15" customHeight="1">
      <c r="A501" s="110"/>
      <c r="B501" s="50" t="s">
        <v>493</v>
      </c>
      <c r="C501" s="43" t="s">
        <v>818</v>
      </c>
      <c r="D501" s="97">
        <v>5397</v>
      </c>
      <c r="E501" s="348">
        <v>5396.92</v>
      </c>
      <c r="F501" s="448">
        <f t="shared" si="83"/>
        <v>0.9999851769501575</v>
      </c>
      <c r="G501" s="458">
        <f t="shared" si="82"/>
        <v>0.00012206586024980903</v>
      </c>
      <c r="H501" s="354">
        <f t="shared" si="85"/>
        <v>5396.92</v>
      </c>
      <c r="I501" s="348"/>
      <c r="J501" s="351"/>
      <c r="K501" s="352"/>
      <c r="L501" s="354"/>
      <c r="M501" s="354"/>
      <c r="N501" s="503"/>
    </row>
    <row r="502" spans="1:14" s="59" customFormat="1" ht="15" customHeight="1">
      <c r="A502" s="110"/>
      <c r="B502" s="50" t="s">
        <v>807</v>
      </c>
      <c r="C502" s="43" t="s">
        <v>385</v>
      </c>
      <c r="D502" s="97">
        <v>185</v>
      </c>
      <c r="E502" s="348">
        <v>185.02</v>
      </c>
      <c r="F502" s="448">
        <f t="shared" si="83"/>
        <v>1.0001081081081082</v>
      </c>
      <c r="G502" s="458">
        <f t="shared" si="82"/>
        <v>4.1847248918678925E-06</v>
      </c>
      <c r="H502" s="354">
        <f t="shared" si="85"/>
        <v>185.02</v>
      </c>
      <c r="I502" s="348"/>
      <c r="J502" s="351"/>
      <c r="K502" s="352"/>
      <c r="L502" s="354"/>
      <c r="M502" s="354"/>
      <c r="N502" s="503"/>
    </row>
    <row r="503" spans="1:14" s="59" customFormat="1" ht="15" customHeight="1">
      <c r="A503" s="110"/>
      <c r="B503" s="50" t="s">
        <v>495</v>
      </c>
      <c r="C503" s="43" t="s">
        <v>647</v>
      </c>
      <c r="D503" s="97">
        <v>4778</v>
      </c>
      <c r="E503" s="348">
        <v>4777.8</v>
      </c>
      <c r="F503" s="448">
        <f t="shared" si="83"/>
        <v>0.9999581414817916</v>
      </c>
      <c r="G503" s="458">
        <f t="shared" si="82"/>
        <v>0.00010806279639155993</v>
      </c>
      <c r="H503" s="354">
        <f t="shared" si="85"/>
        <v>4777.8</v>
      </c>
      <c r="I503" s="348"/>
      <c r="J503" s="351"/>
      <c r="K503" s="352"/>
      <c r="L503" s="354"/>
      <c r="M503" s="354"/>
      <c r="N503" s="503"/>
    </row>
    <row r="504" spans="1:14" s="59" customFormat="1" ht="15" customHeight="1">
      <c r="A504" s="110"/>
      <c r="B504" s="50" t="s">
        <v>634</v>
      </c>
      <c r="C504" s="43" t="s">
        <v>635</v>
      </c>
      <c r="D504" s="97">
        <v>280</v>
      </c>
      <c r="E504" s="348">
        <v>280</v>
      </c>
      <c r="F504" s="448">
        <f t="shared" si="83"/>
        <v>1</v>
      </c>
      <c r="G504" s="458">
        <f t="shared" si="82"/>
        <v>6.332953030607556E-06</v>
      </c>
      <c r="H504" s="354">
        <f t="shared" si="85"/>
        <v>280</v>
      </c>
      <c r="I504" s="348"/>
      <c r="J504" s="351"/>
      <c r="K504" s="352"/>
      <c r="L504" s="354"/>
      <c r="M504" s="354"/>
      <c r="N504" s="503"/>
    </row>
    <row r="505" spans="1:14" s="59" customFormat="1" ht="15" customHeight="1">
      <c r="A505" s="110"/>
      <c r="B505" s="50" t="s">
        <v>499</v>
      </c>
      <c r="C505" s="43" t="s">
        <v>649</v>
      </c>
      <c r="D505" s="97">
        <v>3300</v>
      </c>
      <c r="E505" s="348">
        <v>3300</v>
      </c>
      <c r="F505" s="448">
        <f t="shared" si="83"/>
        <v>1</v>
      </c>
      <c r="G505" s="458">
        <f t="shared" si="82"/>
        <v>7.463837500358904E-05</v>
      </c>
      <c r="H505" s="354">
        <f t="shared" si="85"/>
        <v>3300</v>
      </c>
      <c r="I505" s="348"/>
      <c r="J505" s="351"/>
      <c r="K505" s="352"/>
      <c r="L505" s="354"/>
      <c r="M505" s="354"/>
      <c r="N505" s="503"/>
    </row>
    <row r="506" spans="1:14" s="59" customFormat="1" ht="15" customHeight="1">
      <c r="A506" s="110"/>
      <c r="B506" s="50" t="s">
        <v>97</v>
      </c>
      <c r="C506" s="43" t="s">
        <v>98</v>
      </c>
      <c r="D506" s="97">
        <v>396</v>
      </c>
      <c r="E506" s="348">
        <v>396</v>
      </c>
      <c r="F506" s="448">
        <f t="shared" si="83"/>
        <v>1</v>
      </c>
      <c r="G506" s="458">
        <f t="shared" si="82"/>
        <v>8.956605000430686E-06</v>
      </c>
      <c r="H506" s="354">
        <f t="shared" si="85"/>
        <v>396</v>
      </c>
      <c r="I506" s="348"/>
      <c r="J506" s="351"/>
      <c r="K506" s="352"/>
      <c r="L506" s="354"/>
      <c r="M506" s="354"/>
      <c r="N506" s="503"/>
    </row>
    <row r="507" spans="1:14" s="59" customFormat="1" ht="15" customHeight="1">
      <c r="A507" s="110"/>
      <c r="B507" s="50" t="s">
        <v>821</v>
      </c>
      <c r="C507" s="42" t="s">
        <v>825</v>
      </c>
      <c r="D507" s="97">
        <v>634</v>
      </c>
      <c r="E507" s="348">
        <v>634</v>
      </c>
      <c r="F507" s="448">
        <f t="shared" si="83"/>
        <v>1</v>
      </c>
      <c r="G507" s="458">
        <f t="shared" si="82"/>
        <v>1.4339615076447107E-05</v>
      </c>
      <c r="H507" s="354">
        <f t="shared" si="85"/>
        <v>634</v>
      </c>
      <c r="I507" s="348"/>
      <c r="J507" s="351"/>
      <c r="K507" s="352"/>
      <c r="L507" s="354"/>
      <c r="M507" s="354"/>
      <c r="N507" s="503"/>
    </row>
    <row r="508" spans="1:14" s="59" customFormat="1" ht="15" customHeight="1">
      <c r="A508" s="110"/>
      <c r="B508" s="50" t="s">
        <v>501</v>
      </c>
      <c r="C508" s="43" t="s">
        <v>502</v>
      </c>
      <c r="D508" s="97">
        <v>961</v>
      </c>
      <c r="E508" s="348">
        <v>961.26</v>
      </c>
      <c r="F508" s="448">
        <f t="shared" si="83"/>
        <v>1.000270551508845</v>
      </c>
      <c r="G508" s="458">
        <f t="shared" si="82"/>
        <v>2.174148010786364E-05</v>
      </c>
      <c r="H508" s="354">
        <f t="shared" si="85"/>
        <v>961.26</v>
      </c>
      <c r="I508" s="348"/>
      <c r="J508" s="351"/>
      <c r="K508" s="352"/>
      <c r="L508" s="354"/>
      <c r="M508" s="354"/>
      <c r="N508" s="503"/>
    </row>
    <row r="509" spans="1:14" s="59" customFormat="1" ht="15" customHeight="1">
      <c r="A509" s="110"/>
      <c r="B509" s="50" t="s">
        <v>505</v>
      </c>
      <c r="C509" s="43" t="s">
        <v>506</v>
      </c>
      <c r="D509" s="97">
        <v>10714</v>
      </c>
      <c r="E509" s="348">
        <v>10714</v>
      </c>
      <c r="F509" s="448">
        <f t="shared" si="83"/>
        <v>1</v>
      </c>
      <c r="G509" s="458">
        <f t="shared" si="82"/>
        <v>0.0002423259241783191</v>
      </c>
      <c r="H509" s="354">
        <f t="shared" si="85"/>
        <v>10714</v>
      </c>
      <c r="I509" s="348"/>
      <c r="J509" s="351"/>
      <c r="K509" s="352"/>
      <c r="L509" s="354"/>
      <c r="M509" s="354"/>
      <c r="N509" s="503"/>
    </row>
    <row r="510" spans="1:14" s="59" customFormat="1" ht="15" customHeight="1">
      <c r="A510" s="110"/>
      <c r="B510" s="50" t="s">
        <v>822</v>
      </c>
      <c r="C510" s="42" t="s">
        <v>305</v>
      </c>
      <c r="D510" s="97">
        <v>750</v>
      </c>
      <c r="E510" s="348">
        <v>750</v>
      </c>
      <c r="F510" s="448">
        <f t="shared" si="83"/>
        <v>1</v>
      </c>
      <c r="G510" s="458">
        <f t="shared" si="82"/>
        <v>1.696326704627024E-05</v>
      </c>
      <c r="H510" s="354">
        <f t="shared" si="85"/>
        <v>750</v>
      </c>
      <c r="I510" s="348"/>
      <c r="J510" s="351"/>
      <c r="K510" s="352"/>
      <c r="L510" s="354"/>
      <c r="M510" s="354"/>
      <c r="N510" s="503"/>
    </row>
    <row r="511" spans="1:14" s="59" customFormat="1" ht="16.5" customHeight="1">
      <c r="A511" s="213" t="s">
        <v>662</v>
      </c>
      <c r="B511" s="124"/>
      <c r="C511" s="85" t="s">
        <v>809</v>
      </c>
      <c r="D511" s="253">
        <f>SUM(D512:D517)</f>
        <v>1087862</v>
      </c>
      <c r="E511" s="349">
        <f>SUM(E512:E517)</f>
        <v>1087861.6300000001</v>
      </c>
      <c r="F511" s="484">
        <f t="shared" si="83"/>
        <v>0.999999659883331</v>
      </c>
      <c r="G511" s="484">
        <f t="shared" si="82"/>
        <v>0.024604916452107772</v>
      </c>
      <c r="H511" s="349">
        <f t="shared" si="85"/>
        <v>1087861.6300000001</v>
      </c>
      <c r="I511" s="349">
        <f aca="true" t="shared" si="87" ref="I511:N511">SUM(I512:I517)</f>
        <v>134212.18</v>
      </c>
      <c r="J511" s="349">
        <f t="shared" si="87"/>
        <v>18466.57</v>
      </c>
      <c r="K511" s="349">
        <f t="shared" si="87"/>
        <v>39855.63</v>
      </c>
      <c r="L511" s="349">
        <f t="shared" si="87"/>
        <v>0</v>
      </c>
      <c r="M511" s="346">
        <f t="shared" si="87"/>
        <v>0</v>
      </c>
      <c r="N511" s="350">
        <f t="shared" si="87"/>
        <v>0</v>
      </c>
    </row>
    <row r="512" spans="1:14" s="59" customFormat="1" ht="15.75" customHeight="1">
      <c r="A512" s="121"/>
      <c r="B512" s="50" t="s">
        <v>752</v>
      </c>
      <c r="C512" s="42" t="s">
        <v>1014</v>
      </c>
      <c r="D512" s="97">
        <v>39856</v>
      </c>
      <c r="E512" s="348">
        <v>39855.63</v>
      </c>
      <c r="F512" s="448">
        <f t="shared" si="83"/>
        <v>0.9999907165796869</v>
      </c>
      <c r="G512" s="458">
        <f t="shared" si="82"/>
        <v>0.0009014422599831193</v>
      </c>
      <c r="H512" s="354">
        <f t="shared" si="85"/>
        <v>39855.63</v>
      </c>
      <c r="I512" s="348"/>
      <c r="J512" s="348"/>
      <c r="K512" s="354">
        <f>H512</f>
        <v>39855.63</v>
      </c>
      <c r="L512" s="354"/>
      <c r="M512" s="354"/>
      <c r="N512" s="503"/>
    </row>
    <row r="513" spans="1:14" s="59" customFormat="1" ht="13.5" customHeight="1">
      <c r="A513" s="121"/>
      <c r="B513" s="50" t="s">
        <v>802</v>
      </c>
      <c r="C513" s="42" t="s">
        <v>803</v>
      </c>
      <c r="D513" s="97">
        <v>879927</v>
      </c>
      <c r="E513" s="348">
        <v>879927.15</v>
      </c>
      <c r="F513" s="448">
        <f t="shared" si="83"/>
        <v>1.0000001704686867</v>
      </c>
      <c r="G513" s="458">
        <f t="shared" si="82"/>
        <v>0.01990191896895132</v>
      </c>
      <c r="H513" s="354">
        <f t="shared" si="85"/>
        <v>879927.15</v>
      </c>
      <c r="I513" s="348"/>
      <c r="J513" s="351"/>
      <c r="K513" s="352"/>
      <c r="L513" s="354"/>
      <c r="M513" s="354"/>
      <c r="N513" s="503"/>
    </row>
    <row r="514" spans="1:14" s="59" customFormat="1" ht="13.5" customHeight="1">
      <c r="A514" s="121"/>
      <c r="B514" s="50" t="s">
        <v>516</v>
      </c>
      <c r="C514" s="42" t="s">
        <v>628</v>
      </c>
      <c r="D514" s="97">
        <v>15501</v>
      </c>
      <c r="E514" s="348">
        <v>15501.31</v>
      </c>
      <c r="F514" s="448">
        <f t="shared" si="83"/>
        <v>1.0000199987097607</v>
      </c>
      <c r="G514" s="458">
        <f t="shared" si="82"/>
        <v>0.00035060381479602574</v>
      </c>
      <c r="H514" s="354">
        <f t="shared" si="85"/>
        <v>15501.31</v>
      </c>
      <c r="I514" s="348"/>
      <c r="J514" s="351">
        <f>H514</f>
        <v>15501.31</v>
      </c>
      <c r="K514" s="352"/>
      <c r="L514" s="354"/>
      <c r="M514" s="354"/>
      <c r="N514" s="503"/>
    </row>
    <row r="515" spans="1:14" s="59" customFormat="1" ht="13.5" customHeight="1">
      <c r="A515" s="121"/>
      <c r="B515" s="50" t="s">
        <v>491</v>
      </c>
      <c r="C515" s="43" t="s">
        <v>492</v>
      </c>
      <c r="D515" s="97">
        <v>2965</v>
      </c>
      <c r="E515" s="348">
        <v>2965.26</v>
      </c>
      <c r="F515" s="448">
        <f t="shared" si="83"/>
        <v>1.0000876897133222</v>
      </c>
      <c r="G515" s="458">
        <f t="shared" si="82"/>
        <v>6.706732965549772E-05</v>
      </c>
      <c r="H515" s="354">
        <f t="shared" si="85"/>
        <v>2965.26</v>
      </c>
      <c r="I515" s="348"/>
      <c r="J515" s="351">
        <f>H515</f>
        <v>2965.26</v>
      </c>
      <c r="K515" s="352"/>
      <c r="L515" s="354"/>
      <c r="M515" s="354"/>
      <c r="N515" s="503"/>
    </row>
    <row r="516" spans="1:14" s="59" customFormat="1" ht="13.5" customHeight="1">
      <c r="A516" s="121"/>
      <c r="B516" s="50" t="s">
        <v>95</v>
      </c>
      <c r="C516" s="42" t="s">
        <v>96</v>
      </c>
      <c r="D516" s="97">
        <v>134212</v>
      </c>
      <c r="E516" s="348">
        <v>134212.18</v>
      </c>
      <c r="F516" s="448">
        <f t="shared" si="83"/>
        <v>1.000001341161744</v>
      </c>
      <c r="G516" s="458">
        <f t="shared" si="82"/>
        <v>0.0030355694002694527</v>
      </c>
      <c r="H516" s="354">
        <f t="shared" si="85"/>
        <v>134212.18</v>
      </c>
      <c r="I516" s="348">
        <f>H516</f>
        <v>134212.18</v>
      </c>
      <c r="J516" s="351"/>
      <c r="K516" s="352"/>
      <c r="L516" s="354"/>
      <c r="M516" s="354"/>
      <c r="N516" s="503"/>
    </row>
    <row r="517" spans="1:14" s="59" customFormat="1" ht="16.5" customHeight="1">
      <c r="A517" s="121"/>
      <c r="B517" s="50" t="s">
        <v>493</v>
      </c>
      <c r="C517" s="42" t="s">
        <v>494</v>
      </c>
      <c r="D517" s="97">
        <v>15401</v>
      </c>
      <c r="E517" s="348">
        <v>15400.1</v>
      </c>
      <c r="F517" s="448">
        <f t="shared" si="83"/>
        <v>0.9999415622362184</v>
      </c>
      <c r="G517" s="458">
        <f t="shared" si="82"/>
        <v>0.0003483146784523551</v>
      </c>
      <c r="H517" s="354">
        <f t="shared" si="85"/>
        <v>15400.1</v>
      </c>
      <c r="I517" s="348"/>
      <c r="J517" s="351"/>
      <c r="K517" s="352"/>
      <c r="L517" s="354"/>
      <c r="M517" s="354"/>
      <c r="N517" s="503"/>
    </row>
    <row r="518" spans="1:14" s="59" customFormat="1" ht="24.75" customHeight="1">
      <c r="A518" s="213" t="s">
        <v>658</v>
      </c>
      <c r="B518" s="124"/>
      <c r="C518" s="85" t="s">
        <v>810</v>
      </c>
      <c r="D518" s="253">
        <f>SUM(D519:D535)</f>
        <v>423484</v>
      </c>
      <c r="E518" s="346">
        <f>SUM(E519:E535)</f>
        <v>423483.99999999994</v>
      </c>
      <c r="F518" s="484">
        <f t="shared" si="83"/>
        <v>0.9999999999999999</v>
      </c>
      <c r="G518" s="484">
        <f t="shared" si="82"/>
        <v>0.009578229575763606</v>
      </c>
      <c r="H518" s="349">
        <f t="shared" si="85"/>
        <v>423483.99999999994</v>
      </c>
      <c r="I518" s="349">
        <f aca="true" t="shared" si="88" ref="I518:N518">SUM(I519:I535)</f>
        <v>314299.79</v>
      </c>
      <c r="J518" s="349">
        <f t="shared" si="88"/>
        <v>53841.48</v>
      </c>
      <c r="K518" s="349">
        <f t="shared" si="88"/>
        <v>0</v>
      </c>
      <c r="L518" s="349">
        <f t="shared" si="88"/>
        <v>0</v>
      </c>
      <c r="M518" s="349">
        <f t="shared" si="88"/>
        <v>0</v>
      </c>
      <c r="N518" s="350">
        <f t="shared" si="88"/>
        <v>0</v>
      </c>
    </row>
    <row r="519" spans="1:14" s="59" customFormat="1" ht="16.5" customHeight="1">
      <c r="A519" s="107"/>
      <c r="B519" s="117" t="s">
        <v>486</v>
      </c>
      <c r="C519" s="42" t="s">
        <v>158</v>
      </c>
      <c r="D519" s="254">
        <v>293316</v>
      </c>
      <c r="E519" s="354">
        <v>293315.97</v>
      </c>
      <c r="F519" s="448">
        <f t="shared" si="83"/>
        <v>0.9999998977212289</v>
      </c>
      <c r="G519" s="458">
        <f t="shared" si="82"/>
        <v>0.006634129504061052</v>
      </c>
      <c r="H519" s="354">
        <f t="shared" si="85"/>
        <v>293315.97</v>
      </c>
      <c r="I519" s="354">
        <f>H519</f>
        <v>293315.97</v>
      </c>
      <c r="J519" s="352"/>
      <c r="K519" s="352"/>
      <c r="L519" s="354"/>
      <c r="M519" s="354"/>
      <c r="N519" s="503"/>
    </row>
    <row r="520" spans="1:14" s="59" customFormat="1" ht="16.5" customHeight="1">
      <c r="A520" s="107"/>
      <c r="B520" s="117" t="s">
        <v>489</v>
      </c>
      <c r="C520" s="42" t="s">
        <v>628</v>
      </c>
      <c r="D520" s="254">
        <v>18804</v>
      </c>
      <c r="E520" s="354">
        <v>18803.82</v>
      </c>
      <c r="F520" s="448">
        <f t="shared" si="83"/>
        <v>0.9999904275686025</v>
      </c>
      <c r="G520" s="458">
        <f t="shared" si="82"/>
        <v>0.0004252989601999963</v>
      </c>
      <c r="H520" s="354">
        <f t="shared" si="85"/>
        <v>18803.82</v>
      </c>
      <c r="I520" s="354">
        <f>H520</f>
        <v>18803.82</v>
      </c>
      <c r="J520" s="352"/>
      <c r="K520" s="352"/>
      <c r="L520" s="354"/>
      <c r="M520" s="354"/>
      <c r="N520" s="503"/>
    </row>
    <row r="521" spans="1:14" s="59" customFormat="1" ht="15.75" customHeight="1">
      <c r="A521" s="107"/>
      <c r="B521" s="117" t="s">
        <v>516</v>
      </c>
      <c r="C521" s="42" t="s">
        <v>628</v>
      </c>
      <c r="D521" s="254">
        <v>46895</v>
      </c>
      <c r="E521" s="354">
        <v>46895.44</v>
      </c>
      <c r="F521" s="448">
        <f t="shared" si="83"/>
        <v>1.000009382663397</v>
      </c>
      <c r="G521" s="458">
        <f t="shared" si="82"/>
        <v>0.0010606664959631243</v>
      </c>
      <c r="H521" s="354">
        <f t="shared" si="85"/>
        <v>46895.44</v>
      </c>
      <c r="I521" s="354"/>
      <c r="J521" s="352">
        <f>H521</f>
        <v>46895.44</v>
      </c>
      <c r="K521" s="352"/>
      <c r="L521" s="354"/>
      <c r="M521" s="354"/>
      <c r="N521" s="503"/>
    </row>
    <row r="522" spans="1:14" s="59" customFormat="1" ht="16.5" customHeight="1">
      <c r="A522" s="107"/>
      <c r="B522" s="117" t="s">
        <v>491</v>
      </c>
      <c r="C522" s="43" t="s">
        <v>492</v>
      </c>
      <c r="D522" s="254">
        <v>6946</v>
      </c>
      <c r="E522" s="354">
        <v>6946.04</v>
      </c>
      <c r="F522" s="448">
        <f t="shared" si="83"/>
        <v>1.000005758710049</v>
      </c>
      <c r="G522" s="458">
        <f t="shared" si="82"/>
        <v>0.00015710337524543324</v>
      </c>
      <c r="H522" s="354">
        <f t="shared" si="85"/>
        <v>6946.04</v>
      </c>
      <c r="I522" s="354"/>
      <c r="J522" s="352">
        <f>H522</f>
        <v>6946.04</v>
      </c>
      <c r="K522" s="352"/>
      <c r="L522" s="354"/>
      <c r="M522" s="354"/>
      <c r="N522" s="503"/>
    </row>
    <row r="523" spans="1:14" s="59" customFormat="1" ht="16.5" customHeight="1">
      <c r="A523" s="110"/>
      <c r="B523" s="50" t="s">
        <v>95</v>
      </c>
      <c r="C523" s="43" t="s">
        <v>96</v>
      </c>
      <c r="D523" s="97">
        <v>2180</v>
      </c>
      <c r="E523" s="348">
        <v>2180</v>
      </c>
      <c r="F523" s="448">
        <f t="shared" si="83"/>
        <v>1</v>
      </c>
      <c r="G523" s="458">
        <f t="shared" si="82"/>
        <v>4.930656288115882E-05</v>
      </c>
      <c r="H523" s="354">
        <f t="shared" si="85"/>
        <v>2180</v>
      </c>
      <c r="I523" s="348">
        <f>H523</f>
        <v>2180</v>
      </c>
      <c r="J523" s="352"/>
      <c r="K523" s="352"/>
      <c r="L523" s="354"/>
      <c r="M523" s="354"/>
      <c r="N523" s="503"/>
    </row>
    <row r="524" spans="1:14" s="59" customFormat="1" ht="15.75" customHeight="1">
      <c r="A524" s="110"/>
      <c r="B524" s="50" t="s">
        <v>493</v>
      </c>
      <c r="C524" s="43" t="s">
        <v>678</v>
      </c>
      <c r="D524" s="97">
        <v>10900</v>
      </c>
      <c r="E524" s="348">
        <v>10900.26</v>
      </c>
      <c r="F524" s="448">
        <f t="shared" si="83"/>
        <v>1.0000238532110093</v>
      </c>
      <c r="G524" s="458">
        <f t="shared" si="82"/>
        <v>0.00024653869500503684</v>
      </c>
      <c r="H524" s="354">
        <f t="shared" si="85"/>
        <v>10900.26</v>
      </c>
      <c r="I524" s="348"/>
      <c r="J524" s="352"/>
      <c r="K524" s="352"/>
      <c r="L524" s="354"/>
      <c r="M524" s="354"/>
      <c r="N524" s="503"/>
    </row>
    <row r="525" spans="1:14" s="59" customFormat="1" ht="15.75" customHeight="1">
      <c r="A525" s="110"/>
      <c r="B525" s="50" t="s">
        <v>495</v>
      </c>
      <c r="C525" s="43" t="s">
        <v>647</v>
      </c>
      <c r="D525" s="97">
        <v>6601</v>
      </c>
      <c r="E525" s="348">
        <v>6600.75</v>
      </c>
      <c r="F525" s="448">
        <f t="shared" si="83"/>
        <v>0.999962126950462</v>
      </c>
      <c r="G525" s="458">
        <f aca="true" t="shared" si="89" ref="G525:G563">E525/$E$724</f>
        <v>0.00014929371327422437</v>
      </c>
      <c r="H525" s="354">
        <f t="shared" si="85"/>
        <v>6600.75</v>
      </c>
      <c r="I525" s="348"/>
      <c r="J525" s="352"/>
      <c r="K525" s="352"/>
      <c r="L525" s="354"/>
      <c r="M525" s="354"/>
      <c r="N525" s="503"/>
    </row>
    <row r="526" spans="1:14" s="59" customFormat="1" ht="15.75" customHeight="1">
      <c r="A526" s="110"/>
      <c r="B526" s="50" t="s">
        <v>634</v>
      </c>
      <c r="C526" s="43" t="s">
        <v>635</v>
      </c>
      <c r="D526" s="97">
        <v>400</v>
      </c>
      <c r="E526" s="348">
        <v>400</v>
      </c>
      <c r="F526" s="448">
        <f t="shared" si="83"/>
        <v>1</v>
      </c>
      <c r="G526" s="458">
        <f t="shared" si="89"/>
        <v>9.047075758010794E-06</v>
      </c>
      <c r="H526" s="354">
        <f t="shared" si="85"/>
        <v>400</v>
      </c>
      <c r="I526" s="348"/>
      <c r="J526" s="352"/>
      <c r="K526" s="352"/>
      <c r="L526" s="354"/>
      <c r="M526" s="354"/>
      <c r="N526" s="503"/>
    </row>
    <row r="527" spans="1:14" s="59" customFormat="1" ht="15.75" customHeight="1">
      <c r="A527" s="110"/>
      <c r="B527" s="50" t="s">
        <v>499</v>
      </c>
      <c r="C527" s="43" t="s">
        <v>649</v>
      </c>
      <c r="D527" s="97">
        <v>17659</v>
      </c>
      <c r="E527" s="348">
        <v>17659.94</v>
      </c>
      <c r="F527" s="448">
        <f t="shared" si="83"/>
        <v>1.000053230647262</v>
      </c>
      <c r="G527" s="458">
        <f t="shared" si="89"/>
        <v>0.0003994270376548128</v>
      </c>
      <c r="H527" s="354">
        <f t="shared" si="85"/>
        <v>17659.94</v>
      </c>
      <c r="I527" s="348"/>
      <c r="J527" s="352"/>
      <c r="K527" s="352"/>
      <c r="L527" s="354"/>
      <c r="M527" s="354"/>
      <c r="N527" s="503"/>
    </row>
    <row r="528" spans="1:14" s="59" customFormat="1" ht="15.75" customHeight="1">
      <c r="A528" s="110"/>
      <c r="B528" s="50" t="s">
        <v>97</v>
      </c>
      <c r="C528" s="43" t="s">
        <v>98</v>
      </c>
      <c r="D528" s="97">
        <v>396</v>
      </c>
      <c r="E528" s="348">
        <v>396</v>
      </c>
      <c r="F528" s="448">
        <f t="shared" si="83"/>
        <v>1</v>
      </c>
      <c r="G528" s="458">
        <f t="shared" si="89"/>
        <v>8.956605000430686E-06</v>
      </c>
      <c r="H528" s="354">
        <f t="shared" si="85"/>
        <v>396</v>
      </c>
      <c r="I528" s="348"/>
      <c r="J528" s="352"/>
      <c r="K528" s="352"/>
      <c r="L528" s="354"/>
      <c r="M528" s="354"/>
      <c r="N528" s="503"/>
    </row>
    <row r="529" spans="1:14" s="59" customFormat="1" ht="15.75" customHeight="1">
      <c r="A529" s="110"/>
      <c r="B529" s="50" t="s">
        <v>828</v>
      </c>
      <c r="C529" s="42" t="s">
        <v>830</v>
      </c>
      <c r="D529" s="97">
        <v>1757</v>
      </c>
      <c r="E529" s="348">
        <v>1756.8</v>
      </c>
      <c r="F529" s="448">
        <f t="shared" si="83"/>
        <v>0.9998861696072852</v>
      </c>
      <c r="G529" s="458">
        <f t="shared" si="89"/>
        <v>3.97347567291834E-05</v>
      </c>
      <c r="H529" s="354">
        <f t="shared" si="85"/>
        <v>1756.8</v>
      </c>
      <c r="I529" s="348"/>
      <c r="J529" s="352"/>
      <c r="K529" s="352"/>
      <c r="L529" s="354"/>
      <c r="M529" s="354"/>
      <c r="N529" s="503"/>
    </row>
    <row r="530" spans="1:14" s="59" customFormat="1" ht="15.75" customHeight="1">
      <c r="A530" s="110"/>
      <c r="B530" s="50" t="s">
        <v>821</v>
      </c>
      <c r="C530" s="42" t="s">
        <v>825</v>
      </c>
      <c r="D530" s="97">
        <v>1702</v>
      </c>
      <c r="E530" s="348">
        <v>1701.79</v>
      </c>
      <c r="F530" s="448">
        <f aca="true" t="shared" si="90" ref="F530:F654">E530/D530</f>
        <v>0.9998766157461809</v>
      </c>
      <c r="G530" s="458">
        <f t="shared" si="89"/>
        <v>3.849055763556297E-05</v>
      </c>
      <c r="H530" s="354">
        <f t="shared" si="85"/>
        <v>1701.79</v>
      </c>
      <c r="I530" s="348"/>
      <c r="J530" s="352"/>
      <c r="K530" s="352"/>
      <c r="L530" s="354"/>
      <c r="M530" s="354"/>
      <c r="N530" s="503"/>
    </row>
    <row r="531" spans="1:14" s="59" customFormat="1" ht="15" customHeight="1">
      <c r="A531" s="110"/>
      <c r="B531" s="50" t="s">
        <v>501</v>
      </c>
      <c r="C531" s="43" t="s">
        <v>502</v>
      </c>
      <c r="D531" s="97">
        <v>1289</v>
      </c>
      <c r="E531" s="348">
        <v>1288.66</v>
      </c>
      <c r="F531" s="448">
        <f t="shared" si="90"/>
        <v>0.9997362296353763</v>
      </c>
      <c r="G531" s="458">
        <f t="shared" si="89"/>
        <v>2.9146511615795473E-05</v>
      </c>
      <c r="H531" s="354">
        <f t="shared" si="85"/>
        <v>1288.66</v>
      </c>
      <c r="I531" s="348"/>
      <c r="J531" s="352"/>
      <c r="K531" s="352"/>
      <c r="L531" s="354"/>
      <c r="M531" s="354"/>
      <c r="N531" s="503"/>
    </row>
    <row r="532" spans="1:14" s="59" customFormat="1" ht="15" customHeight="1">
      <c r="A532" s="110"/>
      <c r="B532" s="50" t="s">
        <v>505</v>
      </c>
      <c r="C532" s="43" t="s">
        <v>506</v>
      </c>
      <c r="D532" s="97">
        <v>9827</v>
      </c>
      <c r="E532" s="348">
        <v>9827</v>
      </c>
      <c r="F532" s="448">
        <f t="shared" si="90"/>
        <v>1</v>
      </c>
      <c r="G532" s="458">
        <f t="shared" si="89"/>
        <v>0.00022226403368493016</v>
      </c>
      <c r="H532" s="354">
        <f t="shared" si="85"/>
        <v>9827</v>
      </c>
      <c r="I532" s="348"/>
      <c r="J532" s="352"/>
      <c r="K532" s="352"/>
      <c r="L532" s="354"/>
      <c r="M532" s="354"/>
      <c r="N532" s="503"/>
    </row>
    <row r="533" spans="1:14" s="59" customFormat="1" ht="14.25" customHeight="1">
      <c r="A533" s="110"/>
      <c r="B533" s="50" t="s">
        <v>822</v>
      </c>
      <c r="C533" s="42" t="s">
        <v>305</v>
      </c>
      <c r="D533" s="97">
        <v>2365</v>
      </c>
      <c r="E533" s="348">
        <v>2365</v>
      </c>
      <c r="F533" s="448">
        <f t="shared" si="90"/>
        <v>1</v>
      </c>
      <c r="G533" s="458">
        <f t="shared" si="89"/>
        <v>5.349083541923882E-05</v>
      </c>
      <c r="H533" s="354">
        <f t="shared" si="85"/>
        <v>2365</v>
      </c>
      <c r="I533" s="348"/>
      <c r="J533" s="352"/>
      <c r="K533" s="352"/>
      <c r="L533" s="354"/>
      <c r="M533" s="354"/>
      <c r="N533" s="503"/>
    </row>
    <row r="534" spans="1:14" s="59" customFormat="1" ht="14.25" customHeight="1">
      <c r="A534" s="110"/>
      <c r="B534" s="50" t="s">
        <v>823</v>
      </c>
      <c r="C534" s="42" t="s">
        <v>826</v>
      </c>
      <c r="D534" s="97">
        <v>597</v>
      </c>
      <c r="E534" s="348">
        <v>596.53</v>
      </c>
      <c r="F534" s="448">
        <f t="shared" si="90"/>
        <v>0.9992127303182579</v>
      </c>
      <c r="G534" s="458">
        <f t="shared" si="89"/>
        <v>1.3492130254815445E-05</v>
      </c>
      <c r="H534" s="354">
        <f t="shared" si="85"/>
        <v>596.53</v>
      </c>
      <c r="I534" s="348"/>
      <c r="J534" s="352"/>
      <c r="K534" s="352"/>
      <c r="L534" s="354"/>
      <c r="M534" s="354"/>
      <c r="N534" s="503"/>
    </row>
    <row r="535" spans="1:14" s="59" customFormat="1" ht="14.25" customHeight="1">
      <c r="A535" s="110"/>
      <c r="B535" s="50" t="s">
        <v>824</v>
      </c>
      <c r="C535" s="42" t="s">
        <v>310</v>
      </c>
      <c r="D535" s="97">
        <v>1850</v>
      </c>
      <c r="E535" s="348">
        <v>1850</v>
      </c>
      <c r="F535" s="448">
        <f t="shared" si="90"/>
        <v>1</v>
      </c>
      <c r="G535" s="458">
        <f t="shared" si="89"/>
        <v>4.184272538079992E-05</v>
      </c>
      <c r="H535" s="354">
        <f t="shared" si="85"/>
        <v>1850</v>
      </c>
      <c r="I535" s="348"/>
      <c r="J535" s="352"/>
      <c r="K535" s="352"/>
      <c r="L535" s="354"/>
      <c r="M535" s="354"/>
      <c r="N535" s="503"/>
    </row>
    <row r="536" spans="1:14" s="58" customFormat="1" ht="36" customHeight="1">
      <c r="A536" s="213" t="s">
        <v>911</v>
      </c>
      <c r="B536" s="125"/>
      <c r="C536" s="85" t="s">
        <v>880</v>
      </c>
      <c r="D536" s="253">
        <f aca="true" t="shared" si="91" ref="D536:N536">SUM(D537:D543)</f>
        <v>25631</v>
      </c>
      <c r="E536" s="346">
        <f t="shared" si="91"/>
        <v>25631</v>
      </c>
      <c r="F536" s="484">
        <f t="shared" si="90"/>
        <v>1</v>
      </c>
      <c r="G536" s="484">
        <f t="shared" si="89"/>
        <v>0.0005797139968839367</v>
      </c>
      <c r="H536" s="349">
        <f t="shared" si="85"/>
        <v>25631</v>
      </c>
      <c r="I536" s="349">
        <f t="shared" si="91"/>
        <v>11536</v>
      </c>
      <c r="J536" s="349">
        <f t="shared" si="91"/>
        <v>2054</v>
      </c>
      <c r="K536" s="349">
        <f t="shared" si="91"/>
        <v>0</v>
      </c>
      <c r="L536" s="346">
        <f t="shared" si="91"/>
        <v>0</v>
      </c>
      <c r="M536" s="346">
        <f t="shared" si="91"/>
        <v>0</v>
      </c>
      <c r="N536" s="350">
        <f t="shared" si="91"/>
        <v>0</v>
      </c>
    </row>
    <row r="537" spans="1:14" s="58" customFormat="1" ht="16.5" customHeight="1">
      <c r="A537" s="107"/>
      <c r="B537" s="163" t="s">
        <v>486</v>
      </c>
      <c r="C537" s="42" t="s">
        <v>158</v>
      </c>
      <c r="D537" s="256">
        <v>11536</v>
      </c>
      <c r="E537" s="358">
        <v>11536</v>
      </c>
      <c r="F537" s="448">
        <f t="shared" si="90"/>
        <v>1</v>
      </c>
      <c r="G537" s="458">
        <f t="shared" si="89"/>
        <v>0.0002609176648610313</v>
      </c>
      <c r="H537" s="354">
        <f t="shared" si="85"/>
        <v>11536</v>
      </c>
      <c r="I537" s="358">
        <f>H537</f>
        <v>11536</v>
      </c>
      <c r="J537" s="358"/>
      <c r="K537" s="358"/>
      <c r="L537" s="358"/>
      <c r="M537" s="358"/>
      <c r="N537" s="562"/>
    </row>
    <row r="538" spans="1:14" s="58" customFormat="1" ht="16.5" customHeight="1">
      <c r="A538" s="107"/>
      <c r="B538" s="163" t="s">
        <v>516</v>
      </c>
      <c r="C538" s="42" t="s">
        <v>628</v>
      </c>
      <c r="D538" s="256">
        <v>1771</v>
      </c>
      <c r="E538" s="358">
        <v>1771</v>
      </c>
      <c r="F538" s="448">
        <f t="shared" si="90"/>
        <v>1</v>
      </c>
      <c r="G538" s="458">
        <f t="shared" si="89"/>
        <v>4.005592791859279E-05</v>
      </c>
      <c r="H538" s="354">
        <f t="shared" si="85"/>
        <v>1771</v>
      </c>
      <c r="I538" s="358"/>
      <c r="J538" s="358">
        <f>H538</f>
        <v>1771</v>
      </c>
      <c r="K538" s="358"/>
      <c r="L538" s="358"/>
      <c r="M538" s="358"/>
      <c r="N538" s="562"/>
    </row>
    <row r="539" spans="1:14" s="58" customFormat="1" ht="16.5" customHeight="1">
      <c r="A539" s="107"/>
      <c r="B539" s="163" t="s">
        <v>491</v>
      </c>
      <c r="C539" s="42" t="s">
        <v>628</v>
      </c>
      <c r="D539" s="256">
        <v>283</v>
      </c>
      <c r="E539" s="358">
        <v>283</v>
      </c>
      <c r="F539" s="448">
        <f t="shared" si="90"/>
        <v>1</v>
      </c>
      <c r="G539" s="458">
        <f t="shared" si="89"/>
        <v>6.400806098792636E-06</v>
      </c>
      <c r="H539" s="354">
        <f aca="true" t="shared" si="92" ref="H539:H666">E539</f>
        <v>283</v>
      </c>
      <c r="I539" s="358"/>
      <c r="J539" s="358">
        <f>H539</f>
        <v>283</v>
      </c>
      <c r="K539" s="358"/>
      <c r="L539" s="358"/>
      <c r="M539" s="358"/>
      <c r="N539" s="562"/>
    </row>
    <row r="540" spans="1:14" s="58" customFormat="1" ht="16.5" customHeight="1">
      <c r="A540" s="107"/>
      <c r="B540" s="50" t="s">
        <v>493</v>
      </c>
      <c r="C540" s="43" t="s">
        <v>678</v>
      </c>
      <c r="D540" s="256">
        <v>1500</v>
      </c>
      <c r="E540" s="358">
        <v>1500</v>
      </c>
      <c r="F540" s="448">
        <f t="shared" si="90"/>
        <v>1</v>
      </c>
      <c r="G540" s="458">
        <f t="shared" si="89"/>
        <v>3.392653409254048E-05</v>
      </c>
      <c r="H540" s="354">
        <f t="shared" si="92"/>
        <v>1500</v>
      </c>
      <c r="I540" s="358"/>
      <c r="J540" s="358"/>
      <c r="K540" s="358"/>
      <c r="L540" s="358"/>
      <c r="M540" s="358"/>
      <c r="N540" s="562"/>
    </row>
    <row r="541" spans="1:14" s="58" customFormat="1" ht="16.5" customHeight="1">
      <c r="A541" s="107"/>
      <c r="B541" s="50" t="s">
        <v>495</v>
      </c>
      <c r="C541" s="43" t="s">
        <v>647</v>
      </c>
      <c r="D541" s="256">
        <v>4000</v>
      </c>
      <c r="E541" s="358">
        <v>4000</v>
      </c>
      <c r="F541" s="448">
        <f t="shared" si="90"/>
        <v>1</v>
      </c>
      <c r="G541" s="458">
        <f t="shared" si="89"/>
        <v>9.047075758010793E-05</v>
      </c>
      <c r="H541" s="354">
        <f t="shared" si="92"/>
        <v>4000</v>
      </c>
      <c r="I541" s="358"/>
      <c r="J541" s="358"/>
      <c r="K541" s="358"/>
      <c r="L541" s="358"/>
      <c r="M541" s="358"/>
      <c r="N541" s="562"/>
    </row>
    <row r="542" spans="1:14" s="58" customFormat="1" ht="16.5" customHeight="1">
      <c r="A542" s="107"/>
      <c r="B542" s="163" t="s">
        <v>499</v>
      </c>
      <c r="C542" s="43" t="s">
        <v>649</v>
      </c>
      <c r="D542" s="256">
        <v>5141</v>
      </c>
      <c r="E542" s="358">
        <v>5141</v>
      </c>
      <c r="F542" s="448">
        <f t="shared" si="90"/>
        <v>1</v>
      </c>
      <c r="G542" s="458">
        <f t="shared" si="89"/>
        <v>0.00011627754117983372</v>
      </c>
      <c r="H542" s="354">
        <f t="shared" si="92"/>
        <v>5141</v>
      </c>
      <c r="I542" s="358"/>
      <c r="J542" s="358"/>
      <c r="K542" s="358"/>
      <c r="L542" s="358"/>
      <c r="M542" s="358"/>
      <c r="N542" s="562"/>
    </row>
    <row r="543" spans="1:14" s="59" customFormat="1" ht="16.5" customHeight="1">
      <c r="A543" s="110"/>
      <c r="B543" s="214" t="s">
        <v>505</v>
      </c>
      <c r="C543" s="43" t="s">
        <v>506</v>
      </c>
      <c r="D543" s="257">
        <v>1400</v>
      </c>
      <c r="E543" s="364">
        <v>1400</v>
      </c>
      <c r="F543" s="448">
        <f t="shared" si="90"/>
        <v>1</v>
      </c>
      <c r="G543" s="458">
        <f t="shared" si="89"/>
        <v>3.166476515303778E-05</v>
      </c>
      <c r="H543" s="354">
        <f t="shared" si="92"/>
        <v>1400</v>
      </c>
      <c r="I543" s="364"/>
      <c r="J543" s="364"/>
      <c r="K543" s="358">
        <v>0</v>
      </c>
      <c r="L543" s="358"/>
      <c r="M543" s="358"/>
      <c r="N543" s="566"/>
    </row>
    <row r="544" spans="1:14" s="59" customFormat="1" ht="21" customHeight="1">
      <c r="A544" s="213" t="s">
        <v>660</v>
      </c>
      <c r="B544" s="129"/>
      <c r="C544" s="85" t="s">
        <v>630</v>
      </c>
      <c r="D544" s="253">
        <f>SUM(D545:D555)</f>
        <v>107662</v>
      </c>
      <c r="E544" s="346">
        <f>SUM(E545:E555)</f>
        <v>107662</v>
      </c>
      <c r="F544" s="484">
        <f t="shared" si="90"/>
        <v>1</v>
      </c>
      <c r="G544" s="484">
        <f t="shared" si="89"/>
        <v>0.002435065675647395</v>
      </c>
      <c r="H544" s="349">
        <f t="shared" si="92"/>
        <v>107662</v>
      </c>
      <c r="I544" s="349">
        <f aca="true" t="shared" si="93" ref="I544:N544">SUM(I545:I555)</f>
        <v>20455</v>
      </c>
      <c r="J544" s="349">
        <f t="shared" si="93"/>
        <v>2441.1299999999997</v>
      </c>
      <c r="K544" s="346">
        <f t="shared" si="93"/>
        <v>0</v>
      </c>
      <c r="L544" s="346">
        <f t="shared" si="93"/>
        <v>0</v>
      </c>
      <c r="M544" s="346">
        <f t="shared" si="93"/>
        <v>0</v>
      </c>
      <c r="N544" s="350">
        <f t="shared" si="93"/>
        <v>0</v>
      </c>
    </row>
    <row r="545" spans="1:14" s="59" customFormat="1" ht="14.25" customHeight="1">
      <c r="A545" s="121"/>
      <c r="B545" s="163" t="s">
        <v>486</v>
      </c>
      <c r="C545" s="42" t="s">
        <v>158</v>
      </c>
      <c r="D545" s="97">
        <v>2660</v>
      </c>
      <c r="E545" s="348">
        <v>2660</v>
      </c>
      <c r="F545" s="448">
        <f t="shared" si="90"/>
        <v>1</v>
      </c>
      <c r="G545" s="458">
        <f t="shared" si="89"/>
        <v>6.016305379077178E-05</v>
      </c>
      <c r="H545" s="354">
        <f t="shared" si="92"/>
        <v>2660</v>
      </c>
      <c r="I545" s="348">
        <f>H545</f>
        <v>2660</v>
      </c>
      <c r="J545" s="348"/>
      <c r="K545" s="354"/>
      <c r="L545" s="354"/>
      <c r="M545" s="354"/>
      <c r="N545" s="503"/>
    </row>
    <row r="546" spans="1:14" s="59" customFormat="1" ht="14.25" customHeight="1">
      <c r="A546" s="121"/>
      <c r="B546" s="163" t="s">
        <v>516</v>
      </c>
      <c r="C546" s="42" t="s">
        <v>628</v>
      </c>
      <c r="D546" s="97">
        <v>2104</v>
      </c>
      <c r="E546" s="348">
        <v>2103.95</v>
      </c>
      <c r="F546" s="448">
        <f t="shared" si="90"/>
        <v>0.9999762357414448</v>
      </c>
      <c r="G546" s="458">
        <f t="shared" si="89"/>
        <v>4.758648760266702E-05</v>
      </c>
      <c r="H546" s="354">
        <f t="shared" si="92"/>
        <v>2103.95</v>
      </c>
      <c r="I546" s="348"/>
      <c r="J546" s="348">
        <f>H546</f>
        <v>2103.95</v>
      </c>
      <c r="K546" s="354"/>
      <c r="L546" s="354"/>
      <c r="M546" s="354"/>
      <c r="N546" s="503"/>
    </row>
    <row r="547" spans="1:14" s="59" customFormat="1" ht="14.25" customHeight="1">
      <c r="A547" s="121"/>
      <c r="B547" s="163" t="s">
        <v>491</v>
      </c>
      <c r="C547" s="42" t="s">
        <v>628</v>
      </c>
      <c r="D547" s="97">
        <v>338</v>
      </c>
      <c r="E547" s="348">
        <v>337.18</v>
      </c>
      <c r="F547" s="448">
        <f t="shared" si="90"/>
        <v>0.9975739644970414</v>
      </c>
      <c r="G547" s="458">
        <f t="shared" si="89"/>
        <v>7.626232510215198E-06</v>
      </c>
      <c r="H547" s="354">
        <f t="shared" si="92"/>
        <v>337.18</v>
      </c>
      <c r="I547" s="348"/>
      <c r="J547" s="348">
        <f>H547</f>
        <v>337.18</v>
      </c>
      <c r="K547" s="354"/>
      <c r="L547" s="354"/>
      <c r="M547" s="354"/>
      <c r="N547" s="503"/>
    </row>
    <row r="548" spans="1:14" s="59" customFormat="1" ht="14.25" customHeight="1">
      <c r="A548" s="121"/>
      <c r="B548" s="50" t="s">
        <v>95</v>
      </c>
      <c r="C548" s="43" t="s">
        <v>96</v>
      </c>
      <c r="D548" s="97">
        <v>17795</v>
      </c>
      <c r="E548" s="348">
        <v>17795</v>
      </c>
      <c r="F548" s="448">
        <f t="shared" si="90"/>
        <v>1</v>
      </c>
      <c r="G548" s="458">
        <f t="shared" si="89"/>
        <v>0.0004024817827845052</v>
      </c>
      <c r="H548" s="354">
        <f t="shared" si="92"/>
        <v>17795</v>
      </c>
      <c r="I548" s="348">
        <f>H548</f>
        <v>17795</v>
      </c>
      <c r="J548" s="348"/>
      <c r="K548" s="354"/>
      <c r="L548" s="354"/>
      <c r="M548" s="354"/>
      <c r="N548" s="503"/>
    </row>
    <row r="549" spans="1:14" s="59" customFormat="1" ht="14.25" customHeight="1">
      <c r="A549" s="121"/>
      <c r="B549" s="50" t="s">
        <v>493</v>
      </c>
      <c r="C549" s="43" t="s">
        <v>678</v>
      </c>
      <c r="D549" s="97">
        <v>35882</v>
      </c>
      <c r="E549" s="348">
        <v>35882.87</v>
      </c>
      <c r="F549" s="448">
        <f t="shared" si="90"/>
        <v>1.000024246140126</v>
      </c>
      <c r="G549" s="458">
        <f t="shared" si="89"/>
        <v>0.000811587608262132</v>
      </c>
      <c r="H549" s="354">
        <f t="shared" si="92"/>
        <v>35882.87</v>
      </c>
      <c r="I549" s="348"/>
      <c r="J549" s="348"/>
      <c r="K549" s="354"/>
      <c r="L549" s="354"/>
      <c r="M549" s="354"/>
      <c r="N549" s="503"/>
    </row>
    <row r="550" spans="1:14" s="59" customFormat="1" ht="14.25" customHeight="1">
      <c r="A550" s="121"/>
      <c r="B550" s="50" t="s">
        <v>495</v>
      </c>
      <c r="C550" s="43" t="s">
        <v>647</v>
      </c>
      <c r="D550" s="97">
        <v>17502</v>
      </c>
      <c r="E550" s="348">
        <v>17502.21</v>
      </c>
      <c r="F550" s="448">
        <f t="shared" si="90"/>
        <v>1.0000119986287281</v>
      </c>
      <c r="G550" s="458">
        <f t="shared" si="89"/>
        <v>0.0003958595495065352</v>
      </c>
      <c r="H550" s="354">
        <f t="shared" si="92"/>
        <v>17502.21</v>
      </c>
      <c r="I550" s="348"/>
      <c r="J550" s="348"/>
      <c r="K550" s="354"/>
      <c r="L550" s="354"/>
      <c r="M550" s="354"/>
      <c r="N550" s="503"/>
    </row>
    <row r="551" spans="1:14" s="59" customFormat="1" ht="14.25" customHeight="1">
      <c r="A551" s="121"/>
      <c r="B551" s="50" t="s">
        <v>499</v>
      </c>
      <c r="C551" s="42" t="s">
        <v>500</v>
      </c>
      <c r="D551" s="97">
        <v>20561</v>
      </c>
      <c r="E551" s="348">
        <v>20560.79</v>
      </c>
      <c r="F551" s="448">
        <f t="shared" si="90"/>
        <v>0.9999897864889841</v>
      </c>
      <c r="G551" s="458">
        <f t="shared" si="89"/>
        <v>0.0004650375619363769</v>
      </c>
      <c r="H551" s="354">
        <f t="shared" si="92"/>
        <v>20560.79</v>
      </c>
      <c r="I551" s="348"/>
      <c r="J551" s="348"/>
      <c r="K551" s="354"/>
      <c r="L551" s="354"/>
      <c r="M551" s="354"/>
      <c r="N551" s="503"/>
    </row>
    <row r="552" spans="1:14" s="59" customFormat="1" ht="14.25" customHeight="1">
      <c r="A552" s="121"/>
      <c r="B552" s="50" t="s">
        <v>821</v>
      </c>
      <c r="C552" s="42" t="s">
        <v>825</v>
      </c>
      <c r="D552" s="97">
        <v>1100</v>
      </c>
      <c r="E552" s="348">
        <v>1100</v>
      </c>
      <c r="F552" s="448">
        <f t="shared" si="90"/>
        <v>1</v>
      </c>
      <c r="G552" s="458">
        <f t="shared" si="89"/>
        <v>2.4879458334529682E-05</v>
      </c>
      <c r="H552" s="354">
        <f t="shared" si="92"/>
        <v>1100</v>
      </c>
      <c r="I552" s="348"/>
      <c r="J552" s="348"/>
      <c r="K552" s="354"/>
      <c r="L552" s="354"/>
      <c r="M552" s="354"/>
      <c r="N552" s="503"/>
    </row>
    <row r="553" spans="1:14" s="59" customFormat="1" ht="14.25" customHeight="1">
      <c r="A553" s="121"/>
      <c r="B553" s="50" t="s">
        <v>822</v>
      </c>
      <c r="C553" s="42" t="s">
        <v>305</v>
      </c>
      <c r="D553" s="97">
        <v>6720</v>
      </c>
      <c r="E553" s="348">
        <v>6720</v>
      </c>
      <c r="F553" s="448">
        <f t="shared" si="90"/>
        <v>1</v>
      </c>
      <c r="G553" s="458">
        <f t="shared" si="89"/>
        <v>0.00015199087273458134</v>
      </c>
      <c r="H553" s="354">
        <f t="shared" si="92"/>
        <v>6720</v>
      </c>
      <c r="I553" s="348"/>
      <c r="J553" s="348"/>
      <c r="K553" s="354"/>
      <c r="L553" s="354"/>
      <c r="M553" s="354"/>
      <c r="N553" s="503"/>
    </row>
    <row r="554" spans="1:14" s="59" customFormat="1" ht="14.25" customHeight="1">
      <c r="A554" s="121"/>
      <c r="B554" s="50" t="s">
        <v>823</v>
      </c>
      <c r="C554" s="42" t="s">
        <v>826</v>
      </c>
      <c r="D554" s="97">
        <v>1000</v>
      </c>
      <c r="E554" s="348">
        <v>1000</v>
      </c>
      <c r="F554" s="448">
        <f t="shared" si="90"/>
        <v>1</v>
      </c>
      <c r="G554" s="458">
        <f t="shared" si="89"/>
        <v>2.2617689395026983E-05</v>
      </c>
      <c r="H554" s="354">
        <f t="shared" si="92"/>
        <v>1000</v>
      </c>
      <c r="I554" s="348"/>
      <c r="J554" s="348"/>
      <c r="K554" s="354"/>
      <c r="L554" s="354"/>
      <c r="M554" s="354"/>
      <c r="N554" s="503"/>
    </row>
    <row r="555" spans="1:14" s="59" customFormat="1" ht="14.25" customHeight="1">
      <c r="A555" s="110"/>
      <c r="B555" s="50" t="s">
        <v>824</v>
      </c>
      <c r="C555" s="42" t="s">
        <v>310</v>
      </c>
      <c r="D555" s="97">
        <v>2000</v>
      </c>
      <c r="E555" s="348">
        <v>2000</v>
      </c>
      <c r="F555" s="448">
        <f t="shared" si="90"/>
        <v>1</v>
      </c>
      <c r="G555" s="458">
        <f t="shared" si="89"/>
        <v>4.5235378790053966E-05</v>
      </c>
      <c r="H555" s="354">
        <f t="shared" si="92"/>
        <v>2000</v>
      </c>
      <c r="I555" s="348"/>
      <c r="J555" s="351"/>
      <c r="K555" s="352"/>
      <c r="L555" s="354"/>
      <c r="M555" s="354"/>
      <c r="N555" s="503"/>
    </row>
    <row r="556" spans="1:14" s="59" customFormat="1" ht="27" customHeight="1">
      <c r="A556" s="123" t="s">
        <v>800</v>
      </c>
      <c r="B556" s="127"/>
      <c r="C556" s="73" t="s">
        <v>659</v>
      </c>
      <c r="D556" s="153">
        <f>D557+D559+D570+D611</f>
        <v>2002632</v>
      </c>
      <c r="E556" s="347">
        <f>E557+E559+E570+E611</f>
        <v>2002630.5099999998</v>
      </c>
      <c r="F556" s="555">
        <f t="shared" si="90"/>
        <v>0.9999992559791313</v>
      </c>
      <c r="G556" s="555">
        <f t="shared" si="89"/>
        <v>0.04529487484818447</v>
      </c>
      <c r="H556" s="356">
        <f aca="true" t="shared" si="94" ref="H556:N556">H557+H559+H570+H611</f>
        <v>1926150.3299999996</v>
      </c>
      <c r="I556" s="356">
        <f t="shared" si="94"/>
        <v>1245749.16</v>
      </c>
      <c r="J556" s="356">
        <f t="shared" si="94"/>
        <v>203274.9</v>
      </c>
      <c r="K556" s="356">
        <f t="shared" si="94"/>
        <v>28770</v>
      </c>
      <c r="L556" s="356">
        <f t="shared" si="94"/>
        <v>0</v>
      </c>
      <c r="M556" s="356">
        <f t="shared" si="94"/>
        <v>0</v>
      </c>
      <c r="N556" s="357">
        <f t="shared" si="94"/>
        <v>76480.18</v>
      </c>
    </row>
    <row r="557" spans="1:14" s="59" customFormat="1" ht="34.5" customHeight="1">
      <c r="A557" s="213" t="s">
        <v>817</v>
      </c>
      <c r="B557" s="129"/>
      <c r="C557" s="85" t="s">
        <v>881</v>
      </c>
      <c r="D557" s="253">
        <f>D558</f>
        <v>28770</v>
      </c>
      <c r="E557" s="346">
        <f>E558</f>
        <v>28770</v>
      </c>
      <c r="F557" s="484">
        <f t="shared" si="90"/>
        <v>1</v>
      </c>
      <c r="G557" s="484">
        <f t="shared" si="89"/>
        <v>0.0006507109238949264</v>
      </c>
      <c r="H557" s="349">
        <f t="shared" si="92"/>
        <v>28770</v>
      </c>
      <c r="I557" s="349">
        <f aca="true" t="shared" si="95" ref="I557:N557">I558</f>
        <v>0</v>
      </c>
      <c r="J557" s="349">
        <f t="shared" si="95"/>
        <v>0</v>
      </c>
      <c r="K557" s="349">
        <f t="shared" si="95"/>
        <v>28770</v>
      </c>
      <c r="L557" s="346">
        <f t="shared" si="95"/>
        <v>0</v>
      </c>
      <c r="M557" s="346">
        <f t="shared" si="95"/>
        <v>0</v>
      </c>
      <c r="N557" s="350">
        <f t="shared" si="95"/>
        <v>0</v>
      </c>
    </row>
    <row r="558" spans="1:14" s="59" customFormat="1" ht="34.5" customHeight="1">
      <c r="A558" s="107"/>
      <c r="B558" s="117" t="s">
        <v>1067</v>
      </c>
      <c r="C558" s="86" t="s">
        <v>1078</v>
      </c>
      <c r="D558" s="254">
        <v>28770</v>
      </c>
      <c r="E558" s="354">
        <v>28770</v>
      </c>
      <c r="F558" s="448">
        <f t="shared" si="90"/>
        <v>1</v>
      </c>
      <c r="G558" s="458">
        <f t="shared" si="89"/>
        <v>0.0006507109238949264</v>
      </c>
      <c r="H558" s="354">
        <f t="shared" si="92"/>
        <v>28770</v>
      </c>
      <c r="I558" s="365"/>
      <c r="J558" s="365"/>
      <c r="K558" s="354">
        <f>H558</f>
        <v>28770</v>
      </c>
      <c r="L558" s="354"/>
      <c r="M558" s="354"/>
      <c r="N558" s="503"/>
    </row>
    <row r="559" spans="1:14" s="59" customFormat="1" ht="18.75" customHeight="1">
      <c r="A559" s="213" t="s">
        <v>811</v>
      </c>
      <c r="B559" s="129"/>
      <c r="C559" s="85" t="s">
        <v>54</v>
      </c>
      <c r="D559" s="253">
        <f>SUM(D560:D569)</f>
        <v>29672</v>
      </c>
      <c r="E559" s="346">
        <f>SUM(E560:E569)</f>
        <v>29671.989999999998</v>
      </c>
      <c r="F559" s="484">
        <f t="shared" si="90"/>
        <v>0.9999996629819358</v>
      </c>
      <c r="G559" s="554">
        <f t="shared" si="89"/>
        <v>0.0006711118535523467</v>
      </c>
      <c r="H559" s="349">
        <f t="shared" si="92"/>
        <v>29671.989999999998</v>
      </c>
      <c r="I559" s="346">
        <f aca="true" t="shared" si="96" ref="I559:N559">SUM(I560:I569)</f>
        <v>20151</v>
      </c>
      <c r="J559" s="346">
        <f t="shared" si="96"/>
        <v>3533</v>
      </c>
      <c r="K559" s="346">
        <f t="shared" si="96"/>
        <v>0</v>
      </c>
      <c r="L559" s="346">
        <f t="shared" si="96"/>
        <v>0</v>
      </c>
      <c r="M559" s="346">
        <f t="shared" si="96"/>
        <v>0</v>
      </c>
      <c r="N559" s="350">
        <f t="shared" si="96"/>
        <v>0</v>
      </c>
    </row>
    <row r="560" spans="1:14" s="59" customFormat="1" ht="17.25" customHeight="1">
      <c r="A560" s="110"/>
      <c r="B560" s="50" t="s">
        <v>486</v>
      </c>
      <c r="C560" s="42" t="s">
        <v>158</v>
      </c>
      <c r="D560" s="97">
        <v>18876</v>
      </c>
      <c r="E560" s="348">
        <v>18876</v>
      </c>
      <c r="F560" s="448">
        <f t="shared" si="90"/>
        <v>1</v>
      </c>
      <c r="G560" s="458">
        <f t="shared" si="89"/>
        <v>0.0004269315050205293</v>
      </c>
      <c r="H560" s="354">
        <f t="shared" si="92"/>
        <v>18876</v>
      </c>
      <c r="I560" s="348">
        <f>H560</f>
        <v>18876</v>
      </c>
      <c r="J560" s="351"/>
      <c r="K560" s="352"/>
      <c r="L560" s="354"/>
      <c r="M560" s="354"/>
      <c r="N560" s="503"/>
    </row>
    <row r="561" spans="1:14" s="59" customFormat="1" ht="13.5" customHeight="1">
      <c r="A561" s="110"/>
      <c r="B561" s="50" t="s">
        <v>489</v>
      </c>
      <c r="C561" s="42" t="s">
        <v>490</v>
      </c>
      <c r="D561" s="97">
        <v>1275</v>
      </c>
      <c r="E561" s="348">
        <v>1275</v>
      </c>
      <c r="F561" s="448">
        <f t="shared" si="90"/>
        <v>1</v>
      </c>
      <c r="G561" s="458">
        <f t="shared" si="89"/>
        <v>2.8837553978659405E-05</v>
      </c>
      <c r="H561" s="354">
        <f t="shared" si="92"/>
        <v>1275</v>
      </c>
      <c r="I561" s="348">
        <f>H561</f>
        <v>1275</v>
      </c>
      <c r="J561" s="351"/>
      <c r="K561" s="352"/>
      <c r="L561" s="354"/>
      <c r="M561" s="354"/>
      <c r="N561" s="503"/>
    </row>
    <row r="562" spans="1:14" s="59" customFormat="1" ht="14.25" customHeight="1">
      <c r="A562" s="110"/>
      <c r="B562" s="118" t="s">
        <v>516</v>
      </c>
      <c r="C562" s="42" t="s">
        <v>812</v>
      </c>
      <c r="D562" s="97">
        <v>3042</v>
      </c>
      <c r="E562" s="348">
        <v>3042</v>
      </c>
      <c r="F562" s="448">
        <f t="shared" si="90"/>
        <v>1</v>
      </c>
      <c r="G562" s="458">
        <f t="shared" si="89"/>
        <v>6.880301113967208E-05</v>
      </c>
      <c r="H562" s="354">
        <f t="shared" si="92"/>
        <v>3042</v>
      </c>
      <c r="I562" s="348"/>
      <c r="J562" s="351">
        <f>H562</f>
        <v>3042</v>
      </c>
      <c r="K562" s="352"/>
      <c r="L562" s="354"/>
      <c r="M562" s="354"/>
      <c r="N562" s="503"/>
    </row>
    <row r="563" spans="1:14" s="59" customFormat="1" ht="13.5" customHeight="1">
      <c r="A563" s="110"/>
      <c r="B563" s="118" t="s">
        <v>491</v>
      </c>
      <c r="C563" s="42" t="s">
        <v>492</v>
      </c>
      <c r="D563" s="97">
        <v>491</v>
      </c>
      <c r="E563" s="348">
        <v>491</v>
      </c>
      <c r="F563" s="448">
        <f t="shared" si="90"/>
        <v>1</v>
      </c>
      <c r="G563" s="458">
        <f t="shared" si="89"/>
        <v>1.110528549295825E-05</v>
      </c>
      <c r="H563" s="354">
        <f t="shared" si="92"/>
        <v>491</v>
      </c>
      <c r="I563" s="348"/>
      <c r="J563" s="351">
        <f>H563</f>
        <v>491</v>
      </c>
      <c r="K563" s="352"/>
      <c r="L563" s="354"/>
      <c r="M563" s="354"/>
      <c r="N563" s="503"/>
    </row>
    <row r="564" spans="1:14" s="59" customFormat="1" ht="13.5" customHeight="1">
      <c r="A564" s="110"/>
      <c r="B564" s="50" t="s">
        <v>493</v>
      </c>
      <c r="C564" s="43" t="s">
        <v>678</v>
      </c>
      <c r="D564" s="97">
        <v>550</v>
      </c>
      <c r="E564" s="348">
        <v>550</v>
      </c>
      <c r="F564" s="448">
        <f t="shared" si="90"/>
        <v>1</v>
      </c>
      <c r="G564" s="458">
        <f aca="true" t="shared" si="97" ref="G564:G569">E564/$E$724</f>
        <v>1.2439729167264841E-05</v>
      </c>
      <c r="H564" s="354">
        <f t="shared" si="92"/>
        <v>550</v>
      </c>
      <c r="I564" s="348"/>
      <c r="J564" s="351"/>
      <c r="K564" s="352"/>
      <c r="L564" s="354"/>
      <c r="M564" s="354"/>
      <c r="N564" s="503"/>
    </row>
    <row r="565" spans="1:14" s="59" customFormat="1" ht="14.25" customHeight="1">
      <c r="A565" s="110"/>
      <c r="B565" s="50" t="s">
        <v>499</v>
      </c>
      <c r="C565" s="42" t="s">
        <v>649</v>
      </c>
      <c r="D565" s="97">
        <v>2775</v>
      </c>
      <c r="E565" s="348">
        <v>2775.19</v>
      </c>
      <c r="F565" s="448">
        <f t="shared" si="90"/>
        <v>1.0000684684684684</v>
      </c>
      <c r="G565" s="458">
        <f t="shared" si="97"/>
        <v>6.276838543218494E-05</v>
      </c>
      <c r="H565" s="354">
        <f t="shared" si="92"/>
        <v>2775.19</v>
      </c>
      <c r="I565" s="348"/>
      <c r="J565" s="351"/>
      <c r="K565" s="352"/>
      <c r="L565" s="354"/>
      <c r="M565" s="354"/>
      <c r="N565" s="503"/>
    </row>
    <row r="566" spans="1:14" s="59" customFormat="1" ht="14.25" customHeight="1">
      <c r="A566" s="110"/>
      <c r="B566" s="50" t="s">
        <v>821</v>
      </c>
      <c r="C566" s="42" t="s">
        <v>825</v>
      </c>
      <c r="D566" s="97">
        <v>550</v>
      </c>
      <c r="E566" s="348">
        <v>550</v>
      </c>
      <c r="F566" s="448">
        <f t="shared" si="90"/>
        <v>1</v>
      </c>
      <c r="G566" s="458">
        <f t="shared" si="97"/>
        <v>1.2439729167264841E-05</v>
      </c>
      <c r="H566" s="354">
        <f t="shared" si="92"/>
        <v>550</v>
      </c>
      <c r="I566" s="348"/>
      <c r="J566" s="351"/>
      <c r="K566" s="352"/>
      <c r="L566" s="354"/>
      <c r="M566" s="354"/>
      <c r="N566" s="503"/>
    </row>
    <row r="567" spans="1:14" s="59" customFormat="1" ht="14.25" customHeight="1">
      <c r="A567" s="110"/>
      <c r="B567" s="50" t="s">
        <v>505</v>
      </c>
      <c r="C567" s="42" t="s">
        <v>506</v>
      </c>
      <c r="D567" s="97">
        <v>472</v>
      </c>
      <c r="E567" s="348">
        <v>472</v>
      </c>
      <c r="F567" s="448">
        <f t="shared" si="90"/>
        <v>1</v>
      </c>
      <c r="G567" s="458">
        <f t="shared" si="97"/>
        <v>1.0675549394452736E-05</v>
      </c>
      <c r="H567" s="354">
        <f t="shared" si="92"/>
        <v>472</v>
      </c>
      <c r="I567" s="348"/>
      <c r="J567" s="351"/>
      <c r="K567" s="352"/>
      <c r="L567" s="354"/>
      <c r="M567" s="354"/>
      <c r="N567" s="503"/>
    </row>
    <row r="568" spans="1:14" s="59" customFormat="1" ht="14.25" customHeight="1">
      <c r="A568" s="110"/>
      <c r="B568" s="50" t="s">
        <v>823</v>
      </c>
      <c r="C568" s="42" t="s">
        <v>826</v>
      </c>
      <c r="D568" s="97">
        <v>400</v>
      </c>
      <c r="E568" s="348">
        <v>400</v>
      </c>
      <c r="F568" s="448">
        <f t="shared" si="90"/>
        <v>1</v>
      </c>
      <c r="G568" s="458">
        <f t="shared" si="97"/>
        <v>9.047075758010794E-06</v>
      </c>
      <c r="H568" s="354">
        <f t="shared" si="92"/>
        <v>400</v>
      </c>
      <c r="I568" s="348"/>
      <c r="J568" s="351"/>
      <c r="K568" s="352"/>
      <c r="L568" s="354"/>
      <c r="M568" s="354"/>
      <c r="N568" s="503"/>
    </row>
    <row r="569" spans="1:14" s="59" customFormat="1" ht="12.75" customHeight="1">
      <c r="A569" s="110"/>
      <c r="B569" s="50" t="s">
        <v>824</v>
      </c>
      <c r="C569" s="42" t="s">
        <v>310</v>
      </c>
      <c r="D569" s="97">
        <v>1241</v>
      </c>
      <c r="E569" s="348">
        <v>1240.8</v>
      </c>
      <c r="F569" s="448">
        <f t="shared" si="90"/>
        <v>0.9998388396454472</v>
      </c>
      <c r="G569" s="458">
        <f t="shared" si="97"/>
        <v>2.806402900134948E-05</v>
      </c>
      <c r="H569" s="354">
        <f t="shared" si="92"/>
        <v>1240.8</v>
      </c>
      <c r="I569" s="348"/>
      <c r="J569" s="351"/>
      <c r="K569" s="352"/>
      <c r="L569" s="354"/>
      <c r="M569" s="354"/>
      <c r="N569" s="503"/>
    </row>
    <row r="570" spans="1:14" s="59" customFormat="1" ht="22.5" customHeight="1">
      <c r="A570" s="213" t="s">
        <v>836</v>
      </c>
      <c r="B570" s="130"/>
      <c r="C570" s="85" t="s">
        <v>837</v>
      </c>
      <c r="D570" s="253">
        <f>SUM(D571:D610)</f>
        <v>1373410</v>
      </c>
      <c r="E570" s="346">
        <f>SUM(E571:E610)</f>
        <v>1373409.4999999995</v>
      </c>
      <c r="F570" s="484">
        <f t="shared" si="90"/>
        <v>0.9999996359426534</v>
      </c>
      <c r="G570" s="484">
        <f aca="true" t="shared" si="98" ref="G570:G610">E570/$E$724</f>
        <v>0.031063349483179303</v>
      </c>
      <c r="H570" s="349">
        <f>SUM(H571:H610)</f>
        <v>1296929.3199999996</v>
      </c>
      <c r="I570" s="349">
        <f aca="true" t="shared" si="99" ref="I570:N570">SUM(I571:I610)</f>
        <v>951066.32</v>
      </c>
      <c r="J570" s="349">
        <f t="shared" si="99"/>
        <v>166905.47</v>
      </c>
      <c r="K570" s="349">
        <f t="shared" si="99"/>
        <v>0</v>
      </c>
      <c r="L570" s="349">
        <f t="shared" si="99"/>
        <v>0</v>
      </c>
      <c r="M570" s="349">
        <f t="shared" si="99"/>
        <v>0</v>
      </c>
      <c r="N570" s="349">
        <f t="shared" si="99"/>
        <v>76480.18</v>
      </c>
    </row>
    <row r="571" spans="1:14" s="59" customFormat="1" ht="13.5" customHeight="1">
      <c r="A571" s="121"/>
      <c r="B571" s="50" t="s">
        <v>196</v>
      </c>
      <c r="C571" s="43" t="s">
        <v>522</v>
      </c>
      <c r="D571" s="254">
        <v>679</v>
      </c>
      <c r="E571" s="354">
        <v>679.32</v>
      </c>
      <c r="F571" s="448">
        <f t="shared" si="90"/>
        <v>1.0004712812960237</v>
      </c>
      <c r="G571" s="458">
        <f t="shared" si="98"/>
        <v>1.5364648759829733E-05</v>
      </c>
      <c r="H571" s="354">
        <f t="shared" si="92"/>
        <v>679.32</v>
      </c>
      <c r="I571" s="364"/>
      <c r="J571" s="348"/>
      <c r="K571" s="363"/>
      <c r="L571" s="354"/>
      <c r="M571" s="354"/>
      <c r="N571" s="503"/>
    </row>
    <row r="572" spans="1:14" s="59" customFormat="1" ht="14.25" customHeight="1">
      <c r="A572" s="110"/>
      <c r="B572" s="50" t="s">
        <v>486</v>
      </c>
      <c r="C572" s="42" t="s">
        <v>158</v>
      </c>
      <c r="D572" s="254">
        <v>819776</v>
      </c>
      <c r="E572" s="354">
        <v>819776</v>
      </c>
      <c r="F572" s="448">
        <f t="shared" si="90"/>
        <v>1</v>
      </c>
      <c r="G572" s="458">
        <f t="shared" si="98"/>
        <v>0.01854143894149764</v>
      </c>
      <c r="H572" s="354">
        <f t="shared" si="92"/>
        <v>819776</v>
      </c>
      <c r="I572" s="348">
        <f>H572</f>
        <v>819776</v>
      </c>
      <c r="J572" s="348"/>
      <c r="K572" s="351"/>
      <c r="L572" s="354"/>
      <c r="M572" s="354"/>
      <c r="N572" s="503"/>
    </row>
    <row r="573" spans="1:14" s="59" customFormat="1" ht="14.25" customHeight="1">
      <c r="A573" s="110"/>
      <c r="B573" s="50" t="s">
        <v>813</v>
      </c>
      <c r="C573" s="42" t="s">
        <v>158</v>
      </c>
      <c r="D573" s="254">
        <v>34577</v>
      </c>
      <c r="E573" s="354">
        <v>34577.66</v>
      </c>
      <c r="F573" s="448">
        <f t="shared" si="90"/>
        <v>1.0000190878329527</v>
      </c>
      <c r="G573" s="458">
        <f t="shared" si="98"/>
        <v>0.0007820667738868488</v>
      </c>
      <c r="H573" s="354">
        <f t="shared" si="92"/>
        <v>34577.66</v>
      </c>
      <c r="I573" s="348">
        <f>H573</f>
        <v>34577.66</v>
      </c>
      <c r="J573" s="348"/>
      <c r="K573" s="351"/>
      <c r="L573" s="354"/>
      <c r="M573" s="354"/>
      <c r="N573" s="503"/>
    </row>
    <row r="574" spans="1:14" s="59" customFormat="1" ht="14.25" customHeight="1">
      <c r="A574" s="110"/>
      <c r="B574" s="50" t="s">
        <v>1116</v>
      </c>
      <c r="C574" s="42" t="s">
        <v>158</v>
      </c>
      <c r="D574" s="254">
        <v>158</v>
      </c>
      <c r="E574" s="354">
        <v>157.5</v>
      </c>
      <c r="F574" s="448">
        <f t="shared" si="90"/>
        <v>0.9968354430379747</v>
      </c>
      <c r="G574" s="458">
        <f t="shared" si="98"/>
        <v>3.5622860797167497E-06</v>
      </c>
      <c r="H574" s="354">
        <f t="shared" si="92"/>
        <v>157.5</v>
      </c>
      <c r="I574" s="348">
        <f>H574</f>
        <v>157.5</v>
      </c>
      <c r="J574" s="348"/>
      <c r="K574" s="351"/>
      <c r="L574" s="354"/>
      <c r="M574" s="354"/>
      <c r="N574" s="503"/>
    </row>
    <row r="575" spans="1:14" s="59" customFormat="1" ht="15" customHeight="1">
      <c r="A575" s="110"/>
      <c r="B575" s="50" t="s">
        <v>489</v>
      </c>
      <c r="C575" s="42" t="s">
        <v>490</v>
      </c>
      <c r="D575" s="254">
        <v>60579</v>
      </c>
      <c r="E575" s="354">
        <v>60579.33</v>
      </c>
      <c r="F575" s="448">
        <f t="shared" si="90"/>
        <v>1.0000054474322786</v>
      </c>
      <c r="G575" s="458">
        <f t="shared" si="98"/>
        <v>0.00137016446969884</v>
      </c>
      <c r="H575" s="354">
        <f t="shared" si="92"/>
        <v>60579.33</v>
      </c>
      <c r="I575" s="348">
        <f>H575</f>
        <v>60579.33</v>
      </c>
      <c r="J575" s="348"/>
      <c r="K575" s="351"/>
      <c r="L575" s="354"/>
      <c r="M575" s="354"/>
      <c r="N575" s="503"/>
    </row>
    <row r="576" spans="1:14" s="59" customFormat="1" ht="15" customHeight="1">
      <c r="A576" s="110"/>
      <c r="B576" s="50" t="s">
        <v>1113</v>
      </c>
      <c r="C576" s="42" t="s">
        <v>490</v>
      </c>
      <c r="D576" s="254">
        <v>1390</v>
      </c>
      <c r="E576" s="354">
        <v>1390.13</v>
      </c>
      <c r="F576" s="448">
        <f t="shared" si="90"/>
        <v>1.0000935251798562</v>
      </c>
      <c r="G576" s="458">
        <f t="shared" si="98"/>
        <v>3.1441528558708865E-05</v>
      </c>
      <c r="H576" s="354">
        <f t="shared" si="92"/>
        <v>1390.13</v>
      </c>
      <c r="I576" s="348">
        <f>H576</f>
        <v>1390.13</v>
      </c>
      <c r="J576" s="348"/>
      <c r="K576" s="351"/>
      <c r="L576" s="354"/>
      <c r="M576" s="354"/>
      <c r="N576" s="503"/>
    </row>
    <row r="577" spans="1:14" s="59" customFormat="1" ht="15" customHeight="1">
      <c r="A577" s="110"/>
      <c r="B577" s="118" t="s">
        <v>547</v>
      </c>
      <c r="C577" s="42" t="s">
        <v>628</v>
      </c>
      <c r="D577" s="254">
        <v>134543</v>
      </c>
      <c r="E577" s="354">
        <v>134543.12</v>
      </c>
      <c r="F577" s="448">
        <f t="shared" si="90"/>
        <v>1.000000891908163</v>
      </c>
      <c r="G577" s="458">
        <f t="shared" si="98"/>
        <v>0.003043054498397843</v>
      </c>
      <c r="H577" s="354">
        <f t="shared" si="92"/>
        <v>134543.12</v>
      </c>
      <c r="I577" s="348"/>
      <c r="J577" s="348">
        <f aca="true" t="shared" si="100" ref="J577:J582">H577</f>
        <v>134543.12</v>
      </c>
      <c r="K577" s="351"/>
      <c r="L577" s="354"/>
      <c r="M577" s="354"/>
      <c r="N577" s="503"/>
    </row>
    <row r="578" spans="1:14" s="59" customFormat="1" ht="15" customHeight="1">
      <c r="A578" s="110"/>
      <c r="B578" s="118" t="s">
        <v>814</v>
      </c>
      <c r="C578" s="42" t="s">
        <v>628</v>
      </c>
      <c r="D578" s="254">
        <v>8489</v>
      </c>
      <c r="E578" s="354">
        <v>8488.45</v>
      </c>
      <c r="F578" s="448">
        <f t="shared" si="90"/>
        <v>0.999935210272117</v>
      </c>
      <c r="G578" s="458">
        <f t="shared" si="98"/>
        <v>0.00019198912554521682</v>
      </c>
      <c r="H578" s="354">
        <f t="shared" si="92"/>
        <v>8488.45</v>
      </c>
      <c r="I578" s="348"/>
      <c r="J578" s="348">
        <f t="shared" si="100"/>
        <v>8488.45</v>
      </c>
      <c r="K578" s="351"/>
      <c r="L578" s="354"/>
      <c r="M578" s="354"/>
      <c r="N578" s="503"/>
    </row>
    <row r="579" spans="1:14" s="59" customFormat="1" ht="15" customHeight="1">
      <c r="A579" s="110"/>
      <c r="B579" s="118" t="s">
        <v>1096</v>
      </c>
      <c r="C579" s="42" t="s">
        <v>628</v>
      </c>
      <c r="D579" s="254">
        <v>329</v>
      </c>
      <c r="E579" s="354">
        <v>328.78</v>
      </c>
      <c r="F579" s="448">
        <f t="shared" si="90"/>
        <v>0.9993313069908814</v>
      </c>
      <c r="G579" s="458">
        <f t="shared" si="98"/>
        <v>7.436243919296971E-06</v>
      </c>
      <c r="H579" s="354">
        <f t="shared" si="92"/>
        <v>328.78</v>
      </c>
      <c r="I579" s="348"/>
      <c r="J579" s="348">
        <f t="shared" si="100"/>
        <v>328.78</v>
      </c>
      <c r="K579" s="351"/>
      <c r="L579" s="354"/>
      <c r="M579" s="354"/>
      <c r="N579" s="503"/>
    </row>
    <row r="580" spans="1:14" s="59" customFormat="1" ht="15" customHeight="1">
      <c r="A580" s="110"/>
      <c r="B580" s="118" t="s">
        <v>491</v>
      </c>
      <c r="C580" s="42" t="s">
        <v>492</v>
      </c>
      <c r="D580" s="254">
        <v>22099</v>
      </c>
      <c r="E580" s="354">
        <v>22098.79</v>
      </c>
      <c r="F580" s="448">
        <f t="shared" si="90"/>
        <v>0.9999904973075705</v>
      </c>
      <c r="G580" s="458">
        <f t="shared" si="98"/>
        <v>0.0004998235682259284</v>
      </c>
      <c r="H580" s="354">
        <f t="shared" si="92"/>
        <v>22098.79</v>
      </c>
      <c r="I580" s="348"/>
      <c r="J580" s="348">
        <f t="shared" si="100"/>
        <v>22098.79</v>
      </c>
      <c r="K580" s="351"/>
      <c r="L580" s="354"/>
      <c r="M580" s="354"/>
      <c r="N580" s="503"/>
    </row>
    <row r="581" spans="1:14" s="59" customFormat="1" ht="15" customHeight="1">
      <c r="A581" s="110"/>
      <c r="B581" s="118" t="s">
        <v>815</v>
      </c>
      <c r="C581" s="42" t="s">
        <v>492</v>
      </c>
      <c r="D581" s="254">
        <v>1390</v>
      </c>
      <c r="E581" s="354">
        <v>1389.68</v>
      </c>
      <c r="F581" s="448">
        <f t="shared" si="90"/>
        <v>0.9997697841726619</v>
      </c>
      <c r="G581" s="458">
        <f t="shared" si="98"/>
        <v>3.14313505984811E-05</v>
      </c>
      <c r="H581" s="354">
        <f t="shared" si="92"/>
        <v>1389.68</v>
      </c>
      <c r="I581" s="348"/>
      <c r="J581" s="348">
        <f t="shared" si="100"/>
        <v>1389.68</v>
      </c>
      <c r="K581" s="351"/>
      <c r="L581" s="354"/>
      <c r="M581" s="354"/>
      <c r="N581" s="503"/>
    </row>
    <row r="582" spans="1:14" s="59" customFormat="1" ht="15" customHeight="1">
      <c r="A582" s="110"/>
      <c r="B582" s="118" t="s">
        <v>1097</v>
      </c>
      <c r="C582" s="42" t="s">
        <v>492</v>
      </c>
      <c r="D582" s="254">
        <v>57</v>
      </c>
      <c r="E582" s="354">
        <v>56.65</v>
      </c>
      <c r="F582" s="448">
        <f t="shared" si="90"/>
        <v>0.993859649122807</v>
      </c>
      <c r="G582" s="458">
        <f t="shared" si="98"/>
        <v>1.2812921042282786E-06</v>
      </c>
      <c r="H582" s="354">
        <f t="shared" si="92"/>
        <v>56.65</v>
      </c>
      <c r="I582" s="348"/>
      <c r="J582" s="348">
        <f t="shared" si="100"/>
        <v>56.65</v>
      </c>
      <c r="K582" s="351"/>
      <c r="L582" s="354"/>
      <c r="M582" s="354"/>
      <c r="N582" s="503"/>
    </row>
    <row r="583" spans="1:14" s="59" customFormat="1" ht="14.25" customHeight="1">
      <c r="A583" s="110"/>
      <c r="B583" s="50" t="s">
        <v>95</v>
      </c>
      <c r="C583" s="42" t="s">
        <v>96</v>
      </c>
      <c r="D583" s="254">
        <v>7200</v>
      </c>
      <c r="E583" s="354">
        <v>7200</v>
      </c>
      <c r="F583" s="448">
        <f t="shared" si="90"/>
        <v>1</v>
      </c>
      <c r="G583" s="458">
        <f t="shared" si="98"/>
        <v>0.00016284736364419427</v>
      </c>
      <c r="H583" s="354">
        <f t="shared" si="92"/>
        <v>7200</v>
      </c>
      <c r="I583" s="348">
        <f>H583</f>
        <v>7200</v>
      </c>
      <c r="J583" s="348"/>
      <c r="K583" s="351"/>
      <c r="L583" s="354"/>
      <c r="M583" s="354"/>
      <c r="N583" s="503"/>
    </row>
    <row r="584" spans="1:14" s="59" customFormat="1" ht="14.25" customHeight="1">
      <c r="A584" s="110"/>
      <c r="B584" s="50" t="s">
        <v>895</v>
      </c>
      <c r="C584" s="42" t="s">
        <v>96</v>
      </c>
      <c r="D584" s="254">
        <v>24502</v>
      </c>
      <c r="E584" s="354">
        <v>24501.85</v>
      </c>
      <c r="F584" s="448">
        <f t="shared" si="90"/>
        <v>0.9999938780507713</v>
      </c>
      <c r="G584" s="458">
        <f t="shared" si="98"/>
        <v>0.0005541752329035419</v>
      </c>
      <c r="H584" s="354">
        <f t="shared" si="92"/>
        <v>24501.85</v>
      </c>
      <c r="I584" s="348">
        <f>H584</f>
        <v>24501.85</v>
      </c>
      <c r="J584" s="348"/>
      <c r="K584" s="351"/>
      <c r="L584" s="354"/>
      <c r="M584" s="354"/>
      <c r="N584" s="503"/>
    </row>
    <row r="585" spans="1:14" s="59" customFormat="1" ht="14.25" customHeight="1">
      <c r="A585" s="110"/>
      <c r="B585" s="50" t="s">
        <v>1098</v>
      </c>
      <c r="C585" s="42" t="s">
        <v>96</v>
      </c>
      <c r="D585" s="254">
        <v>2884</v>
      </c>
      <c r="E585" s="354">
        <v>2883.85</v>
      </c>
      <c r="F585" s="448">
        <f t="shared" si="90"/>
        <v>0.9999479889042996</v>
      </c>
      <c r="G585" s="458">
        <f t="shared" si="98"/>
        <v>6.522602356184856E-05</v>
      </c>
      <c r="H585" s="354">
        <f t="shared" si="92"/>
        <v>2883.85</v>
      </c>
      <c r="I585" s="348">
        <f>H585</f>
        <v>2883.85</v>
      </c>
      <c r="J585" s="348"/>
      <c r="K585" s="351"/>
      <c r="L585" s="354"/>
      <c r="M585" s="354"/>
      <c r="N585" s="503"/>
    </row>
    <row r="586" spans="1:14" s="59" customFormat="1" ht="14.25" customHeight="1">
      <c r="A586" s="110"/>
      <c r="B586" s="50" t="s">
        <v>493</v>
      </c>
      <c r="C586" s="42" t="s">
        <v>678</v>
      </c>
      <c r="D586" s="254">
        <v>44573</v>
      </c>
      <c r="E586" s="354">
        <v>44572.17</v>
      </c>
      <c r="F586" s="448">
        <f t="shared" si="90"/>
        <v>0.9999813788616426</v>
      </c>
      <c r="G586" s="458">
        <f t="shared" si="98"/>
        <v>0.00100811949672234</v>
      </c>
      <c r="H586" s="354">
        <f t="shared" si="92"/>
        <v>44572.17</v>
      </c>
      <c r="I586" s="348"/>
      <c r="J586" s="348"/>
      <c r="K586" s="351"/>
      <c r="L586" s="354"/>
      <c r="M586" s="354"/>
      <c r="N586" s="503"/>
    </row>
    <row r="587" spans="1:14" s="59" customFormat="1" ht="14.25" customHeight="1">
      <c r="A587" s="110"/>
      <c r="B587" s="50" t="s">
        <v>896</v>
      </c>
      <c r="C587" s="42" t="s">
        <v>678</v>
      </c>
      <c r="D587" s="254">
        <v>7727</v>
      </c>
      <c r="E587" s="354">
        <v>7727.27</v>
      </c>
      <c r="F587" s="448">
        <f t="shared" si="90"/>
        <v>1.0000349424097321</v>
      </c>
      <c r="G587" s="458">
        <f t="shared" si="98"/>
        <v>0.00017477299273151018</v>
      </c>
      <c r="H587" s="354">
        <f t="shared" si="92"/>
        <v>7727.27</v>
      </c>
      <c r="I587" s="348"/>
      <c r="J587" s="348"/>
      <c r="K587" s="351"/>
      <c r="L587" s="354"/>
      <c r="M587" s="354"/>
      <c r="N587" s="503"/>
    </row>
    <row r="588" spans="1:14" s="59" customFormat="1" ht="14.25" customHeight="1">
      <c r="A588" s="110"/>
      <c r="B588" s="50" t="s">
        <v>908</v>
      </c>
      <c r="C588" s="42" t="s">
        <v>678</v>
      </c>
      <c r="D588" s="254">
        <v>1364</v>
      </c>
      <c r="E588" s="354">
        <v>1363.63</v>
      </c>
      <c r="F588" s="448">
        <f t="shared" si="90"/>
        <v>0.9997287390029326</v>
      </c>
      <c r="G588" s="458">
        <f t="shared" si="98"/>
        <v>3.084215978974065E-05</v>
      </c>
      <c r="H588" s="354">
        <f t="shared" si="92"/>
        <v>1363.63</v>
      </c>
      <c r="I588" s="348"/>
      <c r="J588" s="348"/>
      <c r="K588" s="351"/>
      <c r="L588" s="354"/>
      <c r="M588" s="354"/>
      <c r="N588" s="503"/>
    </row>
    <row r="589" spans="1:14" s="59" customFormat="1" ht="13.5" customHeight="1">
      <c r="A589" s="110"/>
      <c r="B589" s="50" t="s">
        <v>495</v>
      </c>
      <c r="C589" s="42" t="s">
        <v>647</v>
      </c>
      <c r="D589" s="254">
        <v>21974</v>
      </c>
      <c r="E589" s="354">
        <v>21974.44</v>
      </c>
      <c r="F589" s="448">
        <f t="shared" si="90"/>
        <v>1.0000200236643304</v>
      </c>
      <c r="G589" s="458">
        <f t="shared" si="98"/>
        <v>0.0004970110585496568</v>
      </c>
      <c r="H589" s="354">
        <f t="shared" si="92"/>
        <v>21974.44</v>
      </c>
      <c r="I589" s="348"/>
      <c r="J589" s="348"/>
      <c r="K589" s="351"/>
      <c r="L589" s="354"/>
      <c r="M589" s="354"/>
      <c r="N589" s="503"/>
    </row>
    <row r="590" spans="1:14" s="59" customFormat="1" ht="13.5" customHeight="1">
      <c r="A590" s="110"/>
      <c r="B590" s="50" t="s">
        <v>497</v>
      </c>
      <c r="C590" s="43" t="s">
        <v>648</v>
      </c>
      <c r="D590" s="254">
        <v>11320</v>
      </c>
      <c r="E590" s="354">
        <v>11319.55</v>
      </c>
      <c r="F590" s="448">
        <f t="shared" si="90"/>
        <v>0.9999602473498233</v>
      </c>
      <c r="G590" s="458">
        <f t="shared" si="98"/>
        <v>0.0002560220659914777</v>
      </c>
      <c r="H590" s="354">
        <f t="shared" si="92"/>
        <v>11319.55</v>
      </c>
      <c r="I590" s="348"/>
      <c r="J590" s="348"/>
      <c r="K590" s="351"/>
      <c r="L590" s="354"/>
      <c r="M590" s="354"/>
      <c r="N590" s="503"/>
    </row>
    <row r="591" spans="1:14" s="59" customFormat="1" ht="13.5" customHeight="1">
      <c r="A591" s="110"/>
      <c r="B591" s="50" t="s">
        <v>634</v>
      </c>
      <c r="C591" s="43" t="s">
        <v>635</v>
      </c>
      <c r="D591" s="254">
        <v>920</v>
      </c>
      <c r="E591" s="354">
        <v>920</v>
      </c>
      <c r="F591" s="448">
        <f t="shared" si="90"/>
        <v>1</v>
      </c>
      <c r="G591" s="458">
        <f t="shared" si="98"/>
        <v>2.0808274243424825E-05</v>
      </c>
      <c r="H591" s="354">
        <f t="shared" si="92"/>
        <v>920</v>
      </c>
      <c r="I591" s="348"/>
      <c r="J591" s="348"/>
      <c r="K591" s="351"/>
      <c r="L591" s="354"/>
      <c r="M591" s="354"/>
      <c r="N591" s="503"/>
    </row>
    <row r="592" spans="1:14" s="59" customFormat="1" ht="13.5" customHeight="1">
      <c r="A592" s="110"/>
      <c r="B592" s="50" t="s">
        <v>1121</v>
      </c>
      <c r="C592" s="43" t="s">
        <v>635</v>
      </c>
      <c r="D592" s="254">
        <v>595</v>
      </c>
      <c r="E592" s="354">
        <v>595</v>
      </c>
      <c r="F592" s="448">
        <f t="shared" si="90"/>
        <v>1</v>
      </c>
      <c r="G592" s="458">
        <f t="shared" si="98"/>
        <v>1.3457525190041055E-05</v>
      </c>
      <c r="H592" s="354">
        <f t="shared" si="92"/>
        <v>595</v>
      </c>
      <c r="I592" s="348"/>
      <c r="J592" s="348"/>
      <c r="K592" s="351"/>
      <c r="L592" s="354"/>
      <c r="M592" s="354"/>
      <c r="N592" s="503"/>
    </row>
    <row r="593" spans="1:14" s="59" customFormat="1" ht="13.5" customHeight="1">
      <c r="A593" s="110"/>
      <c r="B593" s="50" t="s">
        <v>1122</v>
      </c>
      <c r="C593" s="43" t="s">
        <v>635</v>
      </c>
      <c r="D593" s="254">
        <v>105</v>
      </c>
      <c r="E593" s="354">
        <v>105</v>
      </c>
      <c r="F593" s="448">
        <f t="shared" si="90"/>
        <v>1</v>
      </c>
      <c r="G593" s="458">
        <f t="shared" si="98"/>
        <v>2.3748573864778334E-06</v>
      </c>
      <c r="H593" s="354">
        <f t="shared" si="92"/>
        <v>105</v>
      </c>
      <c r="I593" s="348"/>
      <c r="J593" s="348"/>
      <c r="K593" s="351"/>
      <c r="L593" s="354"/>
      <c r="M593" s="354"/>
      <c r="N593" s="503"/>
    </row>
    <row r="594" spans="1:14" s="59" customFormat="1" ht="15" customHeight="1">
      <c r="A594" s="110"/>
      <c r="B594" s="50" t="s">
        <v>499</v>
      </c>
      <c r="C594" s="42" t="s">
        <v>649</v>
      </c>
      <c r="D594" s="254">
        <v>13002</v>
      </c>
      <c r="E594" s="354">
        <v>13003.01</v>
      </c>
      <c r="F594" s="448">
        <f t="shared" si="90"/>
        <v>1.0000776803568683</v>
      </c>
      <c r="G594" s="458">
        <f t="shared" si="98"/>
        <v>0.0002940980413804298</v>
      </c>
      <c r="H594" s="354">
        <f t="shared" si="92"/>
        <v>13003.01</v>
      </c>
      <c r="I594" s="348"/>
      <c r="J594" s="348"/>
      <c r="K594" s="351"/>
      <c r="L594" s="354"/>
      <c r="M594" s="354"/>
      <c r="N594" s="503"/>
    </row>
    <row r="595" spans="1:14" s="59" customFormat="1" ht="15" customHeight="1">
      <c r="A595" s="110"/>
      <c r="B595" s="50" t="s">
        <v>897</v>
      </c>
      <c r="C595" s="42" t="s">
        <v>649</v>
      </c>
      <c r="D595" s="254">
        <v>19113</v>
      </c>
      <c r="E595" s="354">
        <v>19115.17</v>
      </c>
      <c r="F595" s="448">
        <f t="shared" si="90"/>
        <v>1.0001135352901165</v>
      </c>
      <c r="G595" s="458">
        <f t="shared" si="98"/>
        <v>0.00043234097779313793</v>
      </c>
      <c r="H595" s="354">
        <f t="shared" si="92"/>
        <v>19115.17</v>
      </c>
      <c r="I595" s="348"/>
      <c r="J595" s="348"/>
      <c r="K595" s="351"/>
      <c r="L595" s="354"/>
      <c r="M595" s="354"/>
      <c r="N595" s="503"/>
    </row>
    <row r="596" spans="1:14" s="59" customFormat="1" ht="15" customHeight="1">
      <c r="A596" s="110"/>
      <c r="B596" s="50" t="s">
        <v>1102</v>
      </c>
      <c r="C596" s="42" t="s">
        <v>649</v>
      </c>
      <c r="D596" s="254">
        <v>3374</v>
      </c>
      <c r="E596" s="354">
        <v>3373.28</v>
      </c>
      <c r="F596" s="448">
        <f t="shared" si="90"/>
        <v>0.9997866034380558</v>
      </c>
      <c r="G596" s="458">
        <f t="shared" si="98"/>
        <v>7.629579928245663E-05</v>
      </c>
      <c r="H596" s="354">
        <f t="shared" si="92"/>
        <v>3373.28</v>
      </c>
      <c r="I596" s="348"/>
      <c r="J596" s="348"/>
      <c r="K596" s="351"/>
      <c r="L596" s="354"/>
      <c r="M596" s="354"/>
      <c r="N596" s="503"/>
    </row>
    <row r="597" spans="1:14" s="59" customFormat="1" ht="15" customHeight="1">
      <c r="A597" s="110"/>
      <c r="B597" s="50" t="s">
        <v>517</v>
      </c>
      <c r="C597" s="43" t="s">
        <v>98</v>
      </c>
      <c r="D597" s="254">
        <v>595</v>
      </c>
      <c r="E597" s="354">
        <v>595</v>
      </c>
      <c r="F597" s="448">
        <f t="shared" si="90"/>
        <v>1</v>
      </c>
      <c r="G597" s="458">
        <f t="shared" si="98"/>
        <v>1.3457525190041055E-05</v>
      </c>
      <c r="H597" s="354">
        <f t="shared" si="92"/>
        <v>595</v>
      </c>
      <c r="I597" s="348"/>
      <c r="J597" s="348"/>
      <c r="K597" s="351"/>
      <c r="L597" s="354"/>
      <c r="M597" s="354"/>
      <c r="N597" s="503"/>
    </row>
    <row r="598" spans="1:14" s="59" customFormat="1" ht="15" customHeight="1">
      <c r="A598" s="110"/>
      <c r="B598" s="50" t="s">
        <v>518</v>
      </c>
      <c r="C598" s="43" t="s">
        <v>98</v>
      </c>
      <c r="D598" s="254">
        <v>105</v>
      </c>
      <c r="E598" s="354">
        <v>105</v>
      </c>
      <c r="F598" s="448">
        <f t="shared" si="90"/>
        <v>1</v>
      </c>
      <c r="G598" s="458">
        <f t="shared" si="98"/>
        <v>2.3748573864778334E-06</v>
      </c>
      <c r="H598" s="354">
        <f t="shared" si="92"/>
        <v>105</v>
      </c>
      <c r="I598" s="348"/>
      <c r="J598" s="348"/>
      <c r="K598" s="351"/>
      <c r="L598" s="354"/>
      <c r="M598" s="354"/>
      <c r="N598" s="503"/>
    </row>
    <row r="599" spans="1:14" s="59" customFormat="1" ht="15" customHeight="1">
      <c r="A599" s="110"/>
      <c r="B599" s="50" t="s">
        <v>828</v>
      </c>
      <c r="C599" s="42" t="s">
        <v>830</v>
      </c>
      <c r="D599" s="254">
        <v>968</v>
      </c>
      <c r="E599" s="354">
        <v>967.61</v>
      </c>
      <c r="F599" s="448">
        <f t="shared" si="90"/>
        <v>0.9995971074380166</v>
      </c>
      <c r="G599" s="458">
        <f t="shared" si="98"/>
        <v>2.188510243552206E-05</v>
      </c>
      <c r="H599" s="354">
        <f t="shared" si="92"/>
        <v>967.61</v>
      </c>
      <c r="I599" s="348"/>
      <c r="J599" s="348"/>
      <c r="K599" s="351"/>
      <c r="L599" s="354"/>
      <c r="M599" s="354"/>
      <c r="N599" s="503"/>
    </row>
    <row r="600" spans="1:14" s="59" customFormat="1" ht="15" customHeight="1">
      <c r="A600" s="110"/>
      <c r="B600" s="50" t="s">
        <v>821</v>
      </c>
      <c r="C600" s="42" t="s">
        <v>825</v>
      </c>
      <c r="D600" s="254">
        <v>2361</v>
      </c>
      <c r="E600" s="354">
        <v>2360.64</v>
      </c>
      <c r="F600" s="448">
        <f t="shared" si="90"/>
        <v>0.9998475222363404</v>
      </c>
      <c r="G600" s="458">
        <f t="shared" si="98"/>
        <v>5.339222229347649E-05</v>
      </c>
      <c r="H600" s="354">
        <f t="shared" si="92"/>
        <v>2360.64</v>
      </c>
      <c r="I600" s="348"/>
      <c r="J600" s="348"/>
      <c r="K600" s="351"/>
      <c r="L600" s="354"/>
      <c r="M600" s="354"/>
      <c r="N600" s="503"/>
    </row>
    <row r="601" spans="1:14" s="59" customFormat="1" ht="14.25" customHeight="1">
      <c r="A601" s="110"/>
      <c r="B601" s="50" t="s">
        <v>501</v>
      </c>
      <c r="C601" s="42" t="s">
        <v>502</v>
      </c>
      <c r="D601" s="254">
        <v>561</v>
      </c>
      <c r="E601" s="354">
        <v>561.2</v>
      </c>
      <c r="F601" s="448">
        <f t="shared" si="90"/>
        <v>1.0003565062388593</v>
      </c>
      <c r="G601" s="458">
        <f t="shared" si="98"/>
        <v>1.2693047288489144E-05</v>
      </c>
      <c r="H601" s="354">
        <f t="shared" si="92"/>
        <v>561.2</v>
      </c>
      <c r="I601" s="348"/>
      <c r="J601" s="348"/>
      <c r="K601" s="351"/>
      <c r="L601" s="354"/>
      <c r="M601" s="354"/>
      <c r="N601" s="503"/>
    </row>
    <row r="602" spans="1:14" s="59" customFormat="1" ht="14.25" customHeight="1">
      <c r="A602" s="110"/>
      <c r="B602" s="50" t="s">
        <v>505</v>
      </c>
      <c r="C602" s="42" t="s">
        <v>506</v>
      </c>
      <c r="D602" s="254">
        <v>38322</v>
      </c>
      <c r="E602" s="354">
        <v>38322</v>
      </c>
      <c r="F602" s="448">
        <f t="shared" si="90"/>
        <v>1</v>
      </c>
      <c r="G602" s="458">
        <f t="shared" si="98"/>
        <v>0.0008667550929962241</v>
      </c>
      <c r="H602" s="354">
        <f t="shared" si="92"/>
        <v>38322</v>
      </c>
      <c r="I602" s="348"/>
      <c r="J602" s="348"/>
      <c r="K602" s="351"/>
      <c r="L602" s="354"/>
      <c r="M602" s="354"/>
      <c r="N602" s="503"/>
    </row>
    <row r="603" spans="1:14" s="59" customFormat="1" ht="15.75" customHeight="1">
      <c r="A603" s="110"/>
      <c r="B603" s="50" t="s">
        <v>531</v>
      </c>
      <c r="C603" s="42" t="s">
        <v>532</v>
      </c>
      <c r="D603" s="254">
        <v>3333</v>
      </c>
      <c r="E603" s="354">
        <v>3333</v>
      </c>
      <c r="F603" s="448">
        <f t="shared" si="90"/>
        <v>1</v>
      </c>
      <c r="G603" s="458">
        <f t="shared" si="98"/>
        <v>7.538475875362493E-05</v>
      </c>
      <c r="H603" s="354">
        <f t="shared" si="92"/>
        <v>3333</v>
      </c>
      <c r="I603" s="348"/>
      <c r="J603" s="348"/>
      <c r="K603" s="351"/>
      <c r="L603" s="354"/>
      <c r="M603" s="354"/>
      <c r="N603" s="503"/>
    </row>
    <row r="604" spans="1:14" s="59" customFormat="1" ht="15.75" customHeight="1">
      <c r="A604" s="110"/>
      <c r="B604" s="50" t="s">
        <v>652</v>
      </c>
      <c r="C604" s="43" t="s">
        <v>653</v>
      </c>
      <c r="D604" s="254">
        <v>2592</v>
      </c>
      <c r="E604" s="354">
        <v>2591.64</v>
      </c>
      <c r="F604" s="448">
        <f t="shared" si="90"/>
        <v>0.9998611111111111</v>
      </c>
      <c r="G604" s="458">
        <f t="shared" si="98"/>
        <v>5.861690854372773E-05</v>
      </c>
      <c r="H604" s="354">
        <f t="shared" si="92"/>
        <v>2591.64</v>
      </c>
      <c r="I604" s="348"/>
      <c r="J604" s="348"/>
      <c r="K604" s="351"/>
      <c r="L604" s="354"/>
      <c r="M604" s="354"/>
      <c r="N604" s="503"/>
    </row>
    <row r="605" spans="1:14" s="59" customFormat="1" ht="15.75" customHeight="1">
      <c r="A605" s="110"/>
      <c r="B605" s="50" t="s">
        <v>822</v>
      </c>
      <c r="C605" s="43" t="s">
        <v>383</v>
      </c>
      <c r="D605" s="254">
        <v>2549</v>
      </c>
      <c r="E605" s="354">
        <v>2549</v>
      </c>
      <c r="F605" s="448">
        <f t="shared" si="90"/>
        <v>1</v>
      </c>
      <c r="G605" s="458">
        <f t="shared" si="98"/>
        <v>5.765249026792378E-05</v>
      </c>
      <c r="H605" s="354">
        <f t="shared" si="92"/>
        <v>2549</v>
      </c>
      <c r="I605" s="348"/>
      <c r="J605" s="348"/>
      <c r="K605" s="351"/>
      <c r="L605" s="354"/>
      <c r="M605" s="354"/>
      <c r="N605" s="503"/>
    </row>
    <row r="606" spans="1:14" s="59" customFormat="1" ht="15.75" customHeight="1">
      <c r="A606" s="110"/>
      <c r="B606" s="50" t="s">
        <v>835</v>
      </c>
      <c r="C606" s="42" t="s">
        <v>826</v>
      </c>
      <c r="D606" s="254">
        <v>21</v>
      </c>
      <c r="E606" s="354">
        <v>20.91</v>
      </c>
      <c r="F606" s="448">
        <f t="shared" si="90"/>
        <v>0.9957142857142858</v>
      </c>
      <c r="G606" s="458">
        <f t="shared" si="98"/>
        <v>4.729358852500142E-07</v>
      </c>
      <c r="H606" s="354">
        <f t="shared" si="92"/>
        <v>20.91</v>
      </c>
      <c r="I606" s="348"/>
      <c r="J606" s="348"/>
      <c r="K606" s="351"/>
      <c r="L606" s="354"/>
      <c r="M606" s="354"/>
      <c r="N606" s="503"/>
    </row>
    <row r="607" spans="1:14" s="59" customFormat="1" ht="15.75" customHeight="1">
      <c r="A607" s="110"/>
      <c r="B607" s="50" t="s">
        <v>1105</v>
      </c>
      <c r="C607" s="42" t="s">
        <v>826</v>
      </c>
      <c r="D607" s="254">
        <v>4</v>
      </c>
      <c r="E607" s="354">
        <v>3.69</v>
      </c>
      <c r="F607" s="448">
        <f t="shared" si="90"/>
        <v>0.9225</v>
      </c>
      <c r="G607" s="458">
        <f t="shared" si="98"/>
        <v>8.345927386764957E-08</v>
      </c>
      <c r="H607" s="354">
        <f t="shared" si="92"/>
        <v>3.69</v>
      </c>
      <c r="I607" s="348"/>
      <c r="J607" s="348"/>
      <c r="K607" s="351"/>
      <c r="L607" s="354"/>
      <c r="M607" s="354"/>
      <c r="N607" s="503"/>
    </row>
    <row r="608" spans="1:14" s="59" customFormat="1" ht="15.75" customHeight="1">
      <c r="A608" s="110"/>
      <c r="B608" s="50" t="s">
        <v>883</v>
      </c>
      <c r="C608" s="42" t="s">
        <v>310</v>
      </c>
      <c r="D608" s="254">
        <v>2380</v>
      </c>
      <c r="E608" s="354">
        <v>2380</v>
      </c>
      <c r="F608" s="448">
        <f t="shared" si="90"/>
        <v>1</v>
      </c>
      <c r="G608" s="458">
        <f t="shared" si="98"/>
        <v>5.383010076016422E-05</v>
      </c>
      <c r="H608" s="354">
        <f t="shared" si="92"/>
        <v>2380</v>
      </c>
      <c r="I608" s="348"/>
      <c r="J608" s="348"/>
      <c r="K608" s="351"/>
      <c r="L608" s="354"/>
      <c r="M608" s="354"/>
      <c r="N608" s="503"/>
    </row>
    <row r="609" spans="1:14" s="59" customFormat="1" ht="15.75" customHeight="1">
      <c r="A609" s="110"/>
      <c r="B609" s="50" t="s">
        <v>1117</v>
      </c>
      <c r="C609" s="42" t="s">
        <v>310</v>
      </c>
      <c r="D609" s="254">
        <v>420</v>
      </c>
      <c r="E609" s="354">
        <v>420</v>
      </c>
      <c r="F609" s="448">
        <f t="shared" si="90"/>
        <v>1</v>
      </c>
      <c r="G609" s="458">
        <f t="shared" si="98"/>
        <v>9.499429545911334E-06</v>
      </c>
      <c r="H609" s="354">
        <f t="shared" si="92"/>
        <v>420</v>
      </c>
      <c r="I609" s="348"/>
      <c r="J609" s="348"/>
      <c r="K609" s="351"/>
      <c r="L609" s="354"/>
      <c r="M609" s="354"/>
      <c r="N609" s="503"/>
    </row>
    <row r="610" spans="1:14" s="59" customFormat="1" ht="15.75" customHeight="1">
      <c r="A610" s="110"/>
      <c r="B610" s="50" t="s">
        <v>533</v>
      </c>
      <c r="C610" s="43" t="s">
        <v>1114</v>
      </c>
      <c r="D610" s="254">
        <v>76480</v>
      </c>
      <c r="E610" s="354">
        <v>76480.18</v>
      </c>
      <c r="F610" s="448">
        <f t="shared" si="90"/>
        <v>1.0000023535564853</v>
      </c>
      <c r="G610" s="458">
        <f t="shared" si="98"/>
        <v>0.0017298049561157546</v>
      </c>
      <c r="H610" s="354"/>
      <c r="I610" s="348"/>
      <c r="J610" s="348"/>
      <c r="K610" s="351"/>
      <c r="L610" s="354"/>
      <c r="M610" s="354"/>
      <c r="N610" s="505">
        <f>E610</f>
        <v>76480.18</v>
      </c>
    </row>
    <row r="611" spans="1:14" s="59" customFormat="1" ht="15.75" customHeight="1">
      <c r="A611" s="498" t="s">
        <v>769</v>
      </c>
      <c r="B611" s="546"/>
      <c r="C611" s="500" t="s">
        <v>630</v>
      </c>
      <c r="D611" s="547">
        <f>SUM(D612:D639)</f>
        <v>570780</v>
      </c>
      <c r="E611" s="548">
        <f>SUM(E612:E639)</f>
        <v>570779.0200000001</v>
      </c>
      <c r="F611" s="484">
        <f t="shared" si="90"/>
        <v>0.9999982830512634</v>
      </c>
      <c r="G611" s="484">
        <f aca="true" t="shared" si="101" ref="G611:G639">E611/$E$724</f>
        <v>0.012909702587557898</v>
      </c>
      <c r="H611" s="548">
        <f aca="true" t="shared" si="102" ref="H611:N611">SUM(H612:H639)</f>
        <v>570779.0200000001</v>
      </c>
      <c r="I611" s="548">
        <f t="shared" si="102"/>
        <v>274531.83999999997</v>
      </c>
      <c r="J611" s="548">
        <f t="shared" si="102"/>
        <v>32836.43</v>
      </c>
      <c r="K611" s="548">
        <f t="shared" si="102"/>
        <v>0</v>
      </c>
      <c r="L611" s="548">
        <f t="shared" si="102"/>
        <v>0</v>
      </c>
      <c r="M611" s="548">
        <f t="shared" si="102"/>
        <v>0</v>
      </c>
      <c r="N611" s="548">
        <f t="shared" si="102"/>
        <v>0</v>
      </c>
    </row>
    <row r="612" spans="1:14" s="59" customFormat="1" ht="15.75" customHeight="1">
      <c r="A612" s="110"/>
      <c r="B612" s="50" t="s">
        <v>519</v>
      </c>
      <c r="C612" s="42" t="s">
        <v>803</v>
      </c>
      <c r="D612" s="254">
        <v>101</v>
      </c>
      <c r="E612" s="354">
        <v>101.2</v>
      </c>
      <c r="F612" s="448">
        <f t="shared" si="90"/>
        <v>1.001980198019802</v>
      </c>
      <c r="G612" s="458">
        <f t="shared" si="101"/>
        <v>2.288910166776731E-06</v>
      </c>
      <c r="H612" s="354">
        <f>E612</f>
        <v>101.2</v>
      </c>
      <c r="I612" s="348"/>
      <c r="J612" s="348"/>
      <c r="K612" s="351"/>
      <c r="L612" s="354"/>
      <c r="M612" s="354"/>
      <c r="N612" s="503"/>
    </row>
    <row r="613" spans="1:14" s="59" customFormat="1" ht="15.75" customHeight="1">
      <c r="A613" s="110"/>
      <c r="B613" s="50" t="s">
        <v>1115</v>
      </c>
      <c r="C613" s="42" t="s">
        <v>803</v>
      </c>
      <c r="D613" s="254">
        <v>11903</v>
      </c>
      <c r="E613" s="354">
        <v>11902.37</v>
      </c>
      <c r="F613" s="448">
        <f t="shared" si="90"/>
        <v>0.9999470721666808</v>
      </c>
      <c r="G613" s="458">
        <f t="shared" si="101"/>
        <v>0.00026920410772468734</v>
      </c>
      <c r="H613" s="354">
        <f>E613</f>
        <v>11902.37</v>
      </c>
      <c r="I613" s="348"/>
      <c r="J613" s="348"/>
      <c r="K613" s="351"/>
      <c r="L613" s="354"/>
      <c r="M613" s="354"/>
      <c r="N613" s="503"/>
    </row>
    <row r="614" spans="1:14" s="59" customFormat="1" ht="15.75" customHeight="1">
      <c r="A614" s="110"/>
      <c r="B614" s="50" t="s">
        <v>813</v>
      </c>
      <c r="C614" s="42" t="s">
        <v>158</v>
      </c>
      <c r="D614" s="254">
        <v>42821</v>
      </c>
      <c r="E614" s="354">
        <v>42821.9</v>
      </c>
      <c r="F614" s="448">
        <f t="shared" si="90"/>
        <v>1.000021017724948</v>
      </c>
      <c r="G614" s="458">
        <f t="shared" si="101"/>
        <v>0.000968532433504906</v>
      </c>
      <c r="H614" s="354">
        <f>E614</f>
        <v>42821.9</v>
      </c>
      <c r="I614" s="348">
        <f>H614</f>
        <v>42821.9</v>
      </c>
      <c r="J614" s="348"/>
      <c r="K614" s="351"/>
      <c r="L614" s="354"/>
      <c r="M614" s="354"/>
      <c r="N614" s="503"/>
    </row>
    <row r="615" spans="1:14" s="59" customFormat="1" ht="15.75" customHeight="1">
      <c r="A615" s="110"/>
      <c r="B615" s="50" t="s">
        <v>1116</v>
      </c>
      <c r="C615" s="42" t="s">
        <v>158</v>
      </c>
      <c r="D615" s="254">
        <v>6128</v>
      </c>
      <c r="E615" s="354">
        <v>6127.78</v>
      </c>
      <c r="F615" s="448">
        <f t="shared" si="90"/>
        <v>0.9999640992167101</v>
      </c>
      <c r="G615" s="458">
        <f t="shared" si="101"/>
        <v>0.00013859622472105844</v>
      </c>
      <c r="H615" s="354">
        <f aca="true" t="shared" si="103" ref="H615:H639">E615</f>
        <v>6127.78</v>
      </c>
      <c r="I615" s="348">
        <f>H615</f>
        <v>6127.78</v>
      </c>
      <c r="J615" s="348"/>
      <c r="K615" s="351"/>
      <c r="L615" s="354"/>
      <c r="M615" s="354"/>
      <c r="N615" s="503"/>
    </row>
    <row r="616" spans="1:14" s="59" customFormat="1" ht="15.75" customHeight="1">
      <c r="A616" s="110"/>
      <c r="B616" s="50" t="s">
        <v>814</v>
      </c>
      <c r="C616" s="42" t="s">
        <v>628</v>
      </c>
      <c r="D616" s="254">
        <v>24138</v>
      </c>
      <c r="E616" s="354">
        <v>24137.32</v>
      </c>
      <c r="F616" s="448">
        <f t="shared" si="90"/>
        <v>0.9999718286519181</v>
      </c>
      <c r="G616" s="458">
        <f t="shared" si="101"/>
        <v>0.0005459304065883727</v>
      </c>
      <c r="H616" s="354">
        <f t="shared" si="103"/>
        <v>24137.32</v>
      </c>
      <c r="I616" s="348"/>
      <c r="J616" s="348">
        <f>H616</f>
        <v>24137.32</v>
      </c>
      <c r="K616" s="351"/>
      <c r="L616" s="354"/>
      <c r="M616" s="354"/>
      <c r="N616" s="503"/>
    </row>
    <row r="617" spans="1:14" s="59" customFormat="1" ht="15.75" customHeight="1">
      <c r="A617" s="110"/>
      <c r="B617" s="50" t="s">
        <v>1096</v>
      </c>
      <c r="C617" s="42" t="s">
        <v>628</v>
      </c>
      <c r="D617" s="254">
        <v>4016</v>
      </c>
      <c r="E617" s="354">
        <v>4014.75</v>
      </c>
      <c r="F617" s="448">
        <f t="shared" si="90"/>
        <v>0.9996887450199203</v>
      </c>
      <c r="G617" s="458">
        <f t="shared" si="101"/>
        <v>9.080436849868458E-05</v>
      </c>
      <c r="H617" s="354">
        <f t="shared" si="103"/>
        <v>4014.75</v>
      </c>
      <c r="I617" s="348"/>
      <c r="J617" s="348">
        <f>H617</f>
        <v>4014.75</v>
      </c>
      <c r="K617" s="351"/>
      <c r="L617" s="354"/>
      <c r="M617" s="354"/>
      <c r="N617" s="503"/>
    </row>
    <row r="618" spans="1:14" s="59" customFormat="1" ht="15.75" customHeight="1">
      <c r="A618" s="489"/>
      <c r="B618" s="50" t="s">
        <v>815</v>
      </c>
      <c r="C618" s="42" t="s">
        <v>492</v>
      </c>
      <c r="D618" s="254">
        <v>4015</v>
      </c>
      <c r="E618" s="354">
        <v>4015.07</v>
      </c>
      <c r="F618" s="448">
        <f t="shared" si="90"/>
        <v>1.0000174346201745</v>
      </c>
      <c r="G618" s="458">
        <f t="shared" si="101"/>
        <v>9.0811606159291E-05</v>
      </c>
      <c r="H618" s="354">
        <f t="shared" si="103"/>
        <v>4015.07</v>
      </c>
      <c r="I618" s="348"/>
      <c r="J618" s="348">
        <f>H618</f>
        <v>4015.07</v>
      </c>
      <c r="K618" s="351"/>
      <c r="L618" s="354"/>
      <c r="M618" s="354"/>
      <c r="N618" s="503"/>
    </row>
    <row r="619" spans="1:14" s="59" customFormat="1" ht="15.75" customHeight="1">
      <c r="A619" s="489"/>
      <c r="B619" s="50" t="s">
        <v>1097</v>
      </c>
      <c r="C619" s="42" t="s">
        <v>492</v>
      </c>
      <c r="D619" s="254">
        <v>669</v>
      </c>
      <c r="E619" s="354">
        <v>669.29</v>
      </c>
      <c r="F619" s="448">
        <f t="shared" si="90"/>
        <v>1.0004334828101644</v>
      </c>
      <c r="G619" s="458">
        <f t="shared" si="101"/>
        <v>1.5137793335197609E-05</v>
      </c>
      <c r="H619" s="354">
        <f t="shared" si="103"/>
        <v>669.29</v>
      </c>
      <c r="I619" s="348"/>
      <c r="J619" s="348">
        <f>H619</f>
        <v>669.29</v>
      </c>
      <c r="K619" s="351"/>
      <c r="L619" s="354"/>
      <c r="M619" s="354"/>
      <c r="N619" s="503"/>
    </row>
    <row r="620" spans="1:14" s="59" customFormat="1" ht="15.75" customHeight="1">
      <c r="A620" s="110"/>
      <c r="B620" s="50" t="s">
        <v>895</v>
      </c>
      <c r="C620" s="42" t="s">
        <v>96</v>
      </c>
      <c r="D620" s="254">
        <v>191922</v>
      </c>
      <c r="E620" s="354">
        <v>191922.85</v>
      </c>
      <c r="F620" s="448">
        <f t="shared" si="90"/>
        <v>1.000004428882567</v>
      </c>
      <c r="G620" s="458">
        <f t="shared" si="101"/>
        <v>0.004340851409108355</v>
      </c>
      <c r="H620" s="354">
        <f t="shared" si="103"/>
        <v>191922.85</v>
      </c>
      <c r="I620" s="348">
        <f>H620</f>
        <v>191922.85</v>
      </c>
      <c r="J620" s="348"/>
      <c r="K620" s="351"/>
      <c r="L620" s="354"/>
      <c r="M620" s="354"/>
      <c r="N620" s="503"/>
    </row>
    <row r="621" spans="1:14" s="59" customFormat="1" ht="15.75" customHeight="1">
      <c r="A621" s="110"/>
      <c r="B621" s="50" t="s">
        <v>1098</v>
      </c>
      <c r="C621" s="42" t="s">
        <v>96</v>
      </c>
      <c r="D621" s="254">
        <v>33660</v>
      </c>
      <c r="E621" s="354">
        <v>33659.31</v>
      </c>
      <c r="F621" s="448">
        <f t="shared" si="90"/>
        <v>0.9999795008912655</v>
      </c>
      <c r="G621" s="458">
        <f t="shared" si="101"/>
        <v>0.0007612958188309256</v>
      </c>
      <c r="H621" s="354">
        <f t="shared" si="103"/>
        <v>33659.31</v>
      </c>
      <c r="I621" s="348">
        <f>H621</f>
        <v>33659.31</v>
      </c>
      <c r="J621" s="348"/>
      <c r="K621" s="351"/>
      <c r="L621" s="354"/>
      <c r="M621" s="354"/>
      <c r="N621" s="503"/>
    </row>
    <row r="622" spans="1:14" s="59" customFormat="1" ht="15.75" customHeight="1">
      <c r="A622" s="110"/>
      <c r="B622" s="659" t="s">
        <v>896</v>
      </c>
      <c r="C622" s="660" t="s">
        <v>678</v>
      </c>
      <c r="D622" s="254">
        <v>31556</v>
      </c>
      <c r="E622" s="354">
        <v>31555.5</v>
      </c>
      <c r="F622" s="448">
        <f t="shared" si="90"/>
        <v>0.9999841551527443</v>
      </c>
      <c r="G622" s="458">
        <f t="shared" si="101"/>
        <v>0.000713712497704774</v>
      </c>
      <c r="H622" s="354">
        <f t="shared" si="103"/>
        <v>31555.5</v>
      </c>
      <c r="I622" s="348"/>
      <c r="J622" s="348"/>
      <c r="K622" s="351"/>
      <c r="L622" s="354"/>
      <c r="M622" s="354"/>
      <c r="N622" s="503"/>
    </row>
    <row r="623" spans="1:14" s="59" customFormat="1" ht="15.75" customHeight="1">
      <c r="A623" s="110"/>
      <c r="B623" s="661">
        <v>4219</v>
      </c>
      <c r="C623" s="660" t="s">
        <v>678</v>
      </c>
      <c r="D623" s="254">
        <v>3234</v>
      </c>
      <c r="E623" s="354">
        <v>3234.91</v>
      </c>
      <c r="F623" s="448">
        <f t="shared" si="90"/>
        <v>1.0002813852813852</v>
      </c>
      <c r="G623" s="458">
        <f t="shared" si="101"/>
        <v>7.316618960086674E-05</v>
      </c>
      <c r="H623" s="354">
        <f t="shared" si="103"/>
        <v>3234.91</v>
      </c>
      <c r="I623" s="348"/>
      <c r="J623" s="348"/>
      <c r="K623" s="351"/>
      <c r="L623" s="354"/>
      <c r="M623" s="354"/>
      <c r="N623" s="503"/>
    </row>
    <row r="624" spans="1:14" s="59" customFormat="1" ht="15.75" customHeight="1">
      <c r="A624" s="110"/>
      <c r="B624" s="661" t="s">
        <v>1121</v>
      </c>
      <c r="C624" s="660" t="s">
        <v>635</v>
      </c>
      <c r="D624" s="254">
        <v>4301</v>
      </c>
      <c r="E624" s="354">
        <v>4301</v>
      </c>
      <c r="F624" s="448">
        <f t="shared" si="90"/>
        <v>1</v>
      </c>
      <c r="G624" s="458">
        <f t="shared" si="101"/>
        <v>9.727868208801106E-05</v>
      </c>
      <c r="H624" s="354">
        <f t="shared" si="103"/>
        <v>4301</v>
      </c>
      <c r="I624" s="348"/>
      <c r="J624" s="348"/>
      <c r="K624" s="351"/>
      <c r="L624" s="354"/>
      <c r="M624" s="354"/>
      <c r="N624" s="503"/>
    </row>
    <row r="625" spans="1:14" s="59" customFormat="1" ht="15.75" customHeight="1">
      <c r="A625" s="110"/>
      <c r="B625" s="661" t="s">
        <v>1122</v>
      </c>
      <c r="C625" s="660" t="s">
        <v>635</v>
      </c>
      <c r="D625" s="254">
        <v>759</v>
      </c>
      <c r="E625" s="354">
        <v>759</v>
      </c>
      <c r="F625" s="448">
        <f t="shared" si="90"/>
        <v>1</v>
      </c>
      <c r="G625" s="458">
        <f t="shared" si="101"/>
        <v>1.716682625082548E-05</v>
      </c>
      <c r="H625" s="354">
        <f t="shared" si="103"/>
        <v>759</v>
      </c>
      <c r="I625" s="348"/>
      <c r="J625" s="348"/>
      <c r="K625" s="351"/>
      <c r="L625" s="354"/>
      <c r="M625" s="354"/>
      <c r="N625" s="503"/>
    </row>
    <row r="626" spans="1:14" s="59" customFormat="1" ht="15.75" customHeight="1">
      <c r="A626" s="110"/>
      <c r="B626" s="50" t="s">
        <v>897</v>
      </c>
      <c r="C626" s="42" t="s">
        <v>649</v>
      </c>
      <c r="D626" s="254">
        <v>164060</v>
      </c>
      <c r="E626" s="354">
        <v>164058.67</v>
      </c>
      <c r="F626" s="448">
        <f t="shared" si="90"/>
        <v>0.9999918932098014</v>
      </c>
      <c r="G626" s="458">
        <f t="shared" si="101"/>
        <v>0.0037106280406212317</v>
      </c>
      <c r="H626" s="354">
        <f t="shared" si="103"/>
        <v>164058.67</v>
      </c>
      <c r="I626" s="348"/>
      <c r="J626" s="348"/>
      <c r="K626" s="351"/>
      <c r="L626" s="354"/>
      <c r="M626" s="354"/>
      <c r="N626" s="503"/>
    </row>
    <row r="627" spans="1:14" s="59" customFormat="1" ht="15.75" customHeight="1">
      <c r="A627" s="110"/>
      <c r="B627" s="50" t="s">
        <v>1102</v>
      </c>
      <c r="C627" s="42" t="s">
        <v>649</v>
      </c>
      <c r="D627" s="254">
        <v>26429</v>
      </c>
      <c r="E627" s="354">
        <v>26429.76</v>
      </c>
      <c r="F627" s="448">
        <f t="shared" si="90"/>
        <v>1.0000287562904384</v>
      </c>
      <c r="G627" s="458">
        <f t="shared" si="101"/>
        <v>0.0005977801024651084</v>
      </c>
      <c r="H627" s="354">
        <f t="shared" si="103"/>
        <v>26429.76</v>
      </c>
      <c r="I627" s="348"/>
      <c r="J627" s="348"/>
      <c r="K627" s="351"/>
      <c r="L627" s="354"/>
      <c r="M627" s="354"/>
      <c r="N627" s="503"/>
    </row>
    <row r="628" spans="1:14" s="59" customFormat="1" ht="15.75" customHeight="1">
      <c r="A628" s="110"/>
      <c r="B628" s="50" t="s">
        <v>517</v>
      </c>
      <c r="C628" s="43" t="s">
        <v>98</v>
      </c>
      <c r="D628" s="254">
        <v>2295</v>
      </c>
      <c r="E628" s="354">
        <v>2295</v>
      </c>
      <c r="F628" s="448">
        <f t="shared" si="90"/>
        <v>1</v>
      </c>
      <c r="G628" s="458">
        <f t="shared" si="101"/>
        <v>5.1907597161586926E-05</v>
      </c>
      <c r="H628" s="354">
        <f t="shared" si="103"/>
        <v>2295</v>
      </c>
      <c r="I628" s="348"/>
      <c r="J628" s="348"/>
      <c r="K628" s="351"/>
      <c r="L628" s="354"/>
      <c r="M628" s="354"/>
      <c r="N628" s="503"/>
    </row>
    <row r="629" spans="1:14" s="59" customFormat="1" ht="15.75" customHeight="1">
      <c r="A629" s="110"/>
      <c r="B629" s="50" t="s">
        <v>518</v>
      </c>
      <c r="C629" s="43" t="s">
        <v>98</v>
      </c>
      <c r="D629" s="254">
        <v>405</v>
      </c>
      <c r="E629" s="354">
        <v>405</v>
      </c>
      <c r="F629" s="448">
        <f t="shared" si="90"/>
        <v>1</v>
      </c>
      <c r="G629" s="458">
        <f t="shared" si="101"/>
        <v>9.160164204985928E-06</v>
      </c>
      <c r="H629" s="354">
        <f t="shared" si="103"/>
        <v>405</v>
      </c>
      <c r="I629" s="348"/>
      <c r="J629" s="348"/>
      <c r="K629" s="351"/>
      <c r="L629" s="354"/>
      <c r="M629" s="354"/>
      <c r="N629" s="503"/>
    </row>
    <row r="630" spans="1:14" s="59" customFormat="1" ht="15.75" customHeight="1">
      <c r="A630" s="110"/>
      <c r="B630" s="50" t="s">
        <v>882</v>
      </c>
      <c r="C630" s="42" t="s">
        <v>825</v>
      </c>
      <c r="D630" s="254">
        <v>1742</v>
      </c>
      <c r="E630" s="354">
        <v>1741.72</v>
      </c>
      <c r="F630" s="448">
        <f t="shared" si="90"/>
        <v>0.9998392652123995</v>
      </c>
      <c r="G630" s="458">
        <f t="shared" si="101"/>
        <v>3.93936819731064E-05</v>
      </c>
      <c r="H630" s="354">
        <f t="shared" si="103"/>
        <v>1741.72</v>
      </c>
      <c r="I630" s="348"/>
      <c r="J630" s="348"/>
      <c r="K630" s="351"/>
      <c r="L630" s="354"/>
      <c r="M630" s="354"/>
      <c r="N630" s="503"/>
    </row>
    <row r="631" spans="1:14" s="59" customFormat="1" ht="15.75" customHeight="1">
      <c r="A631" s="110"/>
      <c r="B631" s="50" t="s">
        <v>1120</v>
      </c>
      <c r="C631" s="42" t="s">
        <v>825</v>
      </c>
      <c r="D631" s="254">
        <v>200</v>
      </c>
      <c r="E631" s="354">
        <v>199.59</v>
      </c>
      <c r="F631" s="448">
        <f t="shared" si="90"/>
        <v>0.99795</v>
      </c>
      <c r="G631" s="458">
        <f t="shared" si="101"/>
        <v>4.514264626353436E-06</v>
      </c>
      <c r="H631" s="354">
        <f t="shared" si="103"/>
        <v>199.59</v>
      </c>
      <c r="I631" s="348"/>
      <c r="J631" s="348"/>
      <c r="K631" s="351"/>
      <c r="L631" s="354"/>
      <c r="M631" s="354"/>
      <c r="N631" s="503"/>
    </row>
    <row r="632" spans="1:14" s="59" customFormat="1" ht="15.75" customHeight="1">
      <c r="A632" s="110"/>
      <c r="B632" s="50" t="s">
        <v>1119</v>
      </c>
      <c r="C632" s="42" t="s">
        <v>1123</v>
      </c>
      <c r="D632" s="254">
        <v>4438</v>
      </c>
      <c r="E632" s="354">
        <v>4437.68</v>
      </c>
      <c r="F632" s="448">
        <f t="shared" si="90"/>
        <v>0.9999278954484002</v>
      </c>
      <c r="G632" s="458">
        <f t="shared" si="101"/>
        <v>0.00010037006787452335</v>
      </c>
      <c r="H632" s="354">
        <f t="shared" si="103"/>
        <v>4437.68</v>
      </c>
      <c r="I632" s="348"/>
      <c r="J632" s="348"/>
      <c r="K632" s="351"/>
      <c r="L632" s="354"/>
      <c r="M632" s="354"/>
      <c r="N632" s="503"/>
    </row>
    <row r="633" spans="1:14" s="59" customFormat="1" ht="15.75" customHeight="1">
      <c r="A633" s="110"/>
      <c r="B633" s="50" t="s">
        <v>1118</v>
      </c>
      <c r="C633" s="42" t="s">
        <v>1123</v>
      </c>
      <c r="D633" s="254">
        <v>783</v>
      </c>
      <c r="E633" s="354">
        <v>783.12</v>
      </c>
      <c r="F633" s="448">
        <f t="shared" si="90"/>
        <v>1.000153256704981</v>
      </c>
      <c r="G633" s="458">
        <f t="shared" si="101"/>
        <v>1.771236491903353E-05</v>
      </c>
      <c r="H633" s="354">
        <f t="shared" si="103"/>
        <v>783.12</v>
      </c>
      <c r="I633" s="348"/>
      <c r="J633" s="348"/>
      <c r="K633" s="351"/>
      <c r="L633" s="354"/>
      <c r="M633" s="354"/>
      <c r="N633" s="503"/>
    </row>
    <row r="634" spans="1:14" s="59" customFormat="1" ht="15.75" customHeight="1">
      <c r="A634" s="110"/>
      <c r="B634" s="50" t="s">
        <v>520</v>
      </c>
      <c r="C634" s="42" t="s">
        <v>502</v>
      </c>
      <c r="D634" s="254">
        <v>136</v>
      </c>
      <c r="E634" s="354">
        <v>136</v>
      </c>
      <c r="F634" s="448">
        <f t="shared" si="90"/>
        <v>1</v>
      </c>
      <c r="G634" s="458">
        <f t="shared" si="101"/>
        <v>3.0760057577236697E-06</v>
      </c>
      <c r="H634" s="354">
        <f t="shared" si="103"/>
        <v>136</v>
      </c>
      <c r="I634" s="348"/>
      <c r="J634" s="348"/>
      <c r="K634" s="351"/>
      <c r="L634" s="354"/>
      <c r="M634" s="354"/>
      <c r="N634" s="503"/>
    </row>
    <row r="635" spans="1:14" s="59" customFormat="1" ht="15.75" customHeight="1">
      <c r="A635" s="110"/>
      <c r="B635" s="50" t="s">
        <v>521</v>
      </c>
      <c r="C635" s="42" t="s">
        <v>502</v>
      </c>
      <c r="D635" s="254">
        <v>24</v>
      </c>
      <c r="E635" s="354">
        <v>24</v>
      </c>
      <c r="F635" s="448">
        <f t="shared" si="90"/>
        <v>1</v>
      </c>
      <c r="G635" s="458">
        <f t="shared" si="101"/>
        <v>5.428245454806476E-07</v>
      </c>
      <c r="H635" s="354">
        <f t="shared" si="103"/>
        <v>24</v>
      </c>
      <c r="I635" s="348"/>
      <c r="J635" s="348"/>
      <c r="K635" s="351"/>
      <c r="L635" s="354"/>
      <c r="M635" s="354"/>
      <c r="N635" s="503"/>
    </row>
    <row r="636" spans="1:14" s="59" customFormat="1" ht="15.75" customHeight="1">
      <c r="A636" s="110"/>
      <c r="B636" s="50" t="s">
        <v>835</v>
      </c>
      <c r="C636" s="42" t="s">
        <v>826</v>
      </c>
      <c r="D636" s="254">
        <v>732</v>
      </c>
      <c r="E636" s="354">
        <v>732.43</v>
      </c>
      <c r="F636" s="448">
        <f t="shared" si="90"/>
        <v>1.000587431693989</v>
      </c>
      <c r="G636" s="458">
        <f t="shared" si="101"/>
        <v>1.6565874243599614E-05</v>
      </c>
      <c r="H636" s="354">
        <f t="shared" si="103"/>
        <v>732.43</v>
      </c>
      <c r="I636" s="348"/>
      <c r="J636" s="348"/>
      <c r="K636" s="351"/>
      <c r="L636" s="354"/>
      <c r="M636" s="354"/>
      <c r="N636" s="503"/>
    </row>
    <row r="637" spans="1:14" s="59" customFormat="1" ht="15.75" customHeight="1">
      <c r="A637" s="110"/>
      <c r="B637" s="50" t="s">
        <v>1105</v>
      </c>
      <c r="C637" s="42" t="s">
        <v>826</v>
      </c>
      <c r="D637" s="254">
        <v>129</v>
      </c>
      <c r="E637" s="354">
        <v>129.25</v>
      </c>
      <c r="F637" s="448">
        <f t="shared" si="90"/>
        <v>1.001937984496124</v>
      </c>
      <c r="G637" s="458">
        <f t="shared" si="101"/>
        <v>2.9233363543072375E-06</v>
      </c>
      <c r="H637" s="354">
        <f t="shared" si="103"/>
        <v>129.25</v>
      </c>
      <c r="I637" s="348"/>
      <c r="J637" s="348"/>
      <c r="K637" s="351"/>
      <c r="L637" s="354"/>
      <c r="M637" s="354"/>
      <c r="N637" s="503"/>
    </row>
    <row r="638" spans="1:14" s="59" customFormat="1" ht="15.75" customHeight="1">
      <c r="A638" s="110"/>
      <c r="B638" s="50" t="s">
        <v>883</v>
      </c>
      <c r="C638" s="42" t="s">
        <v>310</v>
      </c>
      <c r="D638" s="254">
        <v>8708</v>
      </c>
      <c r="E638" s="354">
        <v>8707.67</v>
      </c>
      <c r="F638" s="448">
        <f t="shared" si="90"/>
        <v>0.9999621038125861</v>
      </c>
      <c r="G638" s="458">
        <f t="shared" si="101"/>
        <v>0.0001969473754143946</v>
      </c>
      <c r="H638" s="354">
        <f t="shared" si="103"/>
        <v>8707.67</v>
      </c>
      <c r="I638" s="348"/>
      <c r="J638" s="348"/>
      <c r="K638" s="351"/>
      <c r="L638" s="354"/>
      <c r="M638" s="354"/>
      <c r="N638" s="503"/>
    </row>
    <row r="639" spans="1:14" s="59" customFormat="1" ht="15.75" customHeight="1">
      <c r="A639" s="110"/>
      <c r="B639" s="50" t="s">
        <v>1117</v>
      </c>
      <c r="C639" s="42" t="s">
        <v>310</v>
      </c>
      <c r="D639" s="254">
        <v>1476</v>
      </c>
      <c r="E639" s="354">
        <v>1476.88</v>
      </c>
      <c r="F639" s="448">
        <f t="shared" si="90"/>
        <v>1.0005962059620597</v>
      </c>
      <c r="G639" s="458">
        <f t="shared" si="101"/>
        <v>3.340361311372746E-05</v>
      </c>
      <c r="H639" s="354">
        <f t="shared" si="103"/>
        <v>1476.88</v>
      </c>
      <c r="I639" s="348"/>
      <c r="J639" s="348"/>
      <c r="K639" s="351"/>
      <c r="L639" s="354"/>
      <c r="M639" s="354"/>
      <c r="N639" s="503"/>
    </row>
    <row r="640" spans="1:14" s="58" customFormat="1" ht="27.75" customHeight="1">
      <c r="A640" s="123" t="s">
        <v>839</v>
      </c>
      <c r="B640" s="127"/>
      <c r="C640" s="73" t="s">
        <v>840</v>
      </c>
      <c r="D640" s="153">
        <f>D641+D659+D679+D695+D699+D704+D693</f>
        <v>2794141</v>
      </c>
      <c r="E640" s="347">
        <f>E641+E659+E679+E695+E699+E704+E693</f>
        <v>2794141.0799999996</v>
      </c>
      <c r="F640" s="555">
        <f t="shared" si="90"/>
        <v>1.0000000286313395</v>
      </c>
      <c r="G640" s="555">
        <f aca="true" t="shared" si="104" ref="G640:G671">E640/$E$724</f>
        <v>0.06319701507332523</v>
      </c>
      <c r="H640" s="356">
        <f aca="true" t="shared" si="105" ref="H640:N640">H641+H659+H679+H695+H699+H704+H693</f>
        <v>2794141.0799999996</v>
      </c>
      <c r="I640" s="356">
        <f t="shared" si="105"/>
        <v>1740581.7000000002</v>
      </c>
      <c r="J640" s="356">
        <f t="shared" si="105"/>
        <v>302755.62999999995</v>
      </c>
      <c r="K640" s="356">
        <f t="shared" si="105"/>
        <v>113169</v>
      </c>
      <c r="L640" s="356">
        <f t="shared" si="105"/>
        <v>0</v>
      </c>
      <c r="M640" s="356">
        <f t="shared" si="105"/>
        <v>0</v>
      </c>
      <c r="N640" s="357">
        <f t="shared" si="105"/>
        <v>0</v>
      </c>
    </row>
    <row r="641" spans="1:14" s="59" customFormat="1" ht="24.75" customHeight="1">
      <c r="A641" s="213" t="s">
        <v>841</v>
      </c>
      <c r="B641" s="130"/>
      <c r="C641" s="85" t="s">
        <v>842</v>
      </c>
      <c r="D641" s="253">
        <f>SUM(D642:D658)</f>
        <v>1149772</v>
      </c>
      <c r="E641" s="346">
        <f>SUM(E642:E658)</f>
        <v>1149772.0799999996</v>
      </c>
      <c r="F641" s="484">
        <f t="shared" si="90"/>
        <v>1.0000000695790119</v>
      </c>
      <c r="G641" s="484">
        <f t="shared" si="104"/>
        <v>0.026005187780514107</v>
      </c>
      <c r="H641" s="349">
        <f t="shared" si="92"/>
        <v>1149772.0799999996</v>
      </c>
      <c r="I641" s="349">
        <f aca="true" t="shared" si="106" ref="I641:N641">SUM(I642:I658)</f>
        <v>780696.72</v>
      </c>
      <c r="J641" s="349">
        <f t="shared" si="106"/>
        <v>137338.03999999998</v>
      </c>
      <c r="K641" s="349">
        <f t="shared" si="106"/>
        <v>0</v>
      </c>
      <c r="L641" s="349">
        <f t="shared" si="106"/>
        <v>0</v>
      </c>
      <c r="M641" s="346">
        <f t="shared" si="106"/>
        <v>0</v>
      </c>
      <c r="N641" s="350">
        <f t="shared" si="106"/>
        <v>0</v>
      </c>
    </row>
    <row r="642" spans="1:14" s="59" customFormat="1" ht="15" customHeight="1">
      <c r="A642" s="110"/>
      <c r="B642" s="50" t="s">
        <v>486</v>
      </c>
      <c r="C642" s="42" t="s">
        <v>158</v>
      </c>
      <c r="D642" s="97">
        <v>727624</v>
      </c>
      <c r="E642" s="348">
        <v>727624.01</v>
      </c>
      <c r="F642" s="448">
        <f t="shared" si="90"/>
        <v>1.000000013743362</v>
      </c>
      <c r="G642" s="458">
        <f t="shared" si="104"/>
        <v>0.016457173854544007</v>
      </c>
      <c r="H642" s="354">
        <f t="shared" si="92"/>
        <v>727624.01</v>
      </c>
      <c r="I642" s="348">
        <f>H642</f>
        <v>727624.01</v>
      </c>
      <c r="J642" s="351"/>
      <c r="K642" s="352"/>
      <c r="L642" s="354"/>
      <c r="M642" s="354"/>
      <c r="N642" s="503"/>
    </row>
    <row r="643" spans="1:14" s="59" customFormat="1" ht="16.5" customHeight="1">
      <c r="A643" s="110"/>
      <c r="B643" s="50" t="s">
        <v>489</v>
      </c>
      <c r="C643" s="42" t="s">
        <v>490</v>
      </c>
      <c r="D643" s="97">
        <v>53073</v>
      </c>
      <c r="E643" s="348">
        <v>53072.71</v>
      </c>
      <c r="F643" s="448">
        <f t="shared" si="90"/>
        <v>0.9999945358280105</v>
      </c>
      <c r="G643" s="458">
        <f t="shared" si="104"/>
        <v>0.0012003820701323425</v>
      </c>
      <c r="H643" s="354">
        <f t="shared" si="92"/>
        <v>53072.71</v>
      </c>
      <c r="I643" s="348">
        <f>H643</f>
        <v>53072.71</v>
      </c>
      <c r="J643" s="351"/>
      <c r="K643" s="352"/>
      <c r="L643" s="354"/>
      <c r="M643" s="354"/>
      <c r="N643" s="503"/>
    </row>
    <row r="644" spans="1:14" s="59" customFormat="1" ht="17.25" customHeight="1">
      <c r="A644" s="110"/>
      <c r="B644" s="118" t="s">
        <v>516</v>
      </c>
      <c r="C644" s="42" t="s">
        <v>628</v>
      </c>
      <c r="D644" s="97">
        <v>118870</v>
      </c>
      <c r="E644" s="348">
        <v>118870.04</v>
      </c>
      <c r="F644" s="448">
        <f t="shared" si="90"/>
        <v>1.000000336502061</v>
      </c>
      <c r="G644" s="458">
        <f t="shared" si="104"/>
        <v>0.002688565643094433</v>
      </c>
      <c r="H644" s="354">
        <f t="shared" si="92"/>
        <v>118870.04</v>
      </c>
      <c r="I644" s="348"/>
      <c r="J644" s="351">
        <f>H644</f>
        <v>118870.04</v>
      </c>
      <c r="K644" s="352"/>
      <c r="L644" s="354"/>
      <c r="M644" s="354"/>
      <c r="N644" s="503"/>
    </row>
    <row r="645" spans="1:14" s="59" customFormat="1" ht="15" customHeight="1">
      <c r="A645" s="110"/>
      <c r="B645" s="118" t="s">
        <v>491</v>
      </c>
      <c r="C645" s="42" t="s">
        <v>492</v>
      </c>
      <c r="D645" s="97">
        <v>18468</v>
      </c>
      <c r="E645" s="348">
        <v>18468</v>
      </c>
      <c r="F645" s="448">
        <f t="shared" si="90"/>
        <v>1</v>
      </c>
      <c r="G645" s="458">
        <f t="shared" si="104"/>
        <v>0.00041770348774735835</v>
      </c>
      <c r="H645" s="354">
        <f t="shared" si="92"/>
        <v>18468</v>
      </c>
      <c r="I645" s="348"/>
      <c r="J645" s="351">
        <f>H645</f>
        <v>18468</v>
      </c>
      <c r="K645" s="352"/>
      <c r="L645" s="354"/>
      <c r="M645" s="354"/>
      <c r="N645" s="503"/>
    </row>
    <row r="646" spans="1:14" s="59" customFormat="1" ht="13.5" customHeight="1">
      <c r="A646" s="110"/>
      <c r="B646" s="118" t="s">
        <v>493</v>
      </c>
      <c r="C646" s="42" t="s">
        <v>678</v>
      </c>
      <c r="D646" s="97">
        <v>106865</v>
      </c>
      <c r="E646" s="348">
        <v>106865.1</v>
      </c>
      <c r="F646" s="448">
        <f t="shared" si="90"/>
        <v>1.0000009357600712</v>
      </c>
      <c r="G646" s="458">
        <f t="shared" si="104"/>
        <v>0.0024170416389684983</v>
      </c>
      <c r="H646" s="354">
        <f t="shared" si="92"/>
        <v>106865.1</v>
      </c>
      <c r="I646" s="348"/>
      <c r="J646" s="351"/>
      <c r="K646" s="352"/>
      <c r="L646" s="354"/>
      <c r="M646" s="354"/>
      <c r="N646" s="503"/>
    </row>
    <row r="647" spans="1:14" s="59" customFormat="1" ht="14.25" customHeight="1">
      <c r="A647" s="110"/>
      <c r="B647" s="118" t="s">
        <v>495</v>
      </c>
      <c r="C647" s="42" t="s">
        <v>647</v>
      </c>
      <c r="D647" s="97">
        <v>7371</v>
      </c>
      <c r="E647" s="348">
        <v>7371</v>
      </c>
      <c r="F647" s="448">
        <f t="shared" si="90"/>
        <v>1</v>
      </c>
      <c r="G647" s="458">
        <f t="shared" si="104"/>
        <v>0.0001667149885307439</v>
      </c>
      <c r="H647" s="354">
        <f t="shared" si="92"/>
        <v>7371</v>
      </c>
      <c r="I647" s="348"/>
      <c r="J647" s="351"/>
      <c r="K647" s="352"/>
      <c r="L647" s="354"/>
      <c r="M647" s="354"/>
      <c r="N647" s="503"/>
    </row>
    <row r="648" spans="1:14" s="59" customFormat="1" ht="17.25" customHeight="1">
      <c r="A648" s="110"/>
      <c r="B648" s="118" t="s">
        <v>497</v>
      </c>
      <c r="C648" s="43" t="s">
        <v>648</v>
      </c>
      <c r="D648" s="97">
        <v>52600</v>
      </c>
      <c r="E648" s="348">
        <v>52600</v>
      </c>
      <c r="F648" s="448">
        <f t="shared" si="90"/>
        <v>1</v>
      </c>
      <c r="G648" s="458">
        <f t="shared" si="104"/>
        <v>0.0011896904621784194</v>
      </c>
      <c r="H648" s="354">
        <f t="shared" si="92"/>
        <v>52600</v>
      </c>
      <c r="I648" s="348"/>
      <c r="J648" s="351"/>
      <c r="K648" s="352"/>
      <c r="L648" s="354"/>
      <c r="M648" s="354"/>
      <c r="N648" s="503"/>
    </row>
    <row r="649" spans="1:14" s="59" customFormat="1" ht="15.75" customHeight="1">
      <c r="A649" s="110"/>
      <c r="B649" s="118" t="s">
        <v>634</v>
      </c>
      <c r="C649" s="42" t="s">
        <v>635</v>
      </c>
      <c r="D649" s="97">
        <v>549</v>
      </c>
      <c r="E649" s="348">
        <v>549</v>
      </c>
      <c r="F649" s="448">
        <f t="shared" si="90"/>
        <v>1</v>
      </c>
      <c r="G649" s="458">
        <f t="shared" si="104"/>
        <v>1.2417111477869814E-05</v>
      </c>
      <c r="H649" s="354">
        <f t="shared" si="92"/>
        <v>549</v>
      </c>
      <c r="I649" s="348"/>
      <c r="J649" s="351"/>
      <c r="K649" s="352"/>
      <c r="L649" s="354"/>
      <c r="M649" s="354"/>
      <c r="N649" s="503"/>
    </row>
    <row r="650" spans="1:14" s="59" customFormat="1" ht="15" customHeight="1">
      <c r="A650" s="110"/>
      <c r="B650" s="118" t="s">
        <v>499</v>
      </c>
      <c r="C650" s="42" t="s">
        <v>649</v>
      </c>
      <c r="D650" s="97">
        <v>11536</v>
      </c>
      <c r="E650" s="348">
        <v>11536.18</v>
      </c>
      <c r="F650" s="448">
        <f t="shared" si="90"/>
        <v>1.0000156033287102</v>
      </c>
      <c r="G650" s="458">
        <f t="shared" si="104"/>
        <v>0.00026092173604512237</v>
      </c>
      <c r="H650" s="354">
        <f t="shared" si="92"/>
        <v>11536.18</v>
      </c>
      <c r="I650" s="348"/>
      <c r="J650" s="351"/>
      <c r="K650" s="352"/>
      <c r="L650" s="354"/>
      <c r="M650" s="354"/>
      <c r="N650" s="503"/>
    </row>
    <row r="651" spans="1:14" s="59" customFormat="1" ht="15" customHeight="1">
      <c r="A651" s="110"/>
      <c r="B651" s="118" t="s">
        <v>97</v>
      </c>
      <c r="C651" s="43" t="s">
        <v>98</v>
      </c>
      <c r="D651" s="97">
        <v>275</v>
      </c>
      <c r="E651" s="348">
        <v>275.16</v>
      </c>
      <c r="F651" s="448">
        <f t="shared" si="90"/>
        <v>1.0005818181818182</v>
      </c>
      <c r="G651" s="458">
        <f t="shared" si="104"/>
        <v>6.2234834139356255E-06</v>
      </c>
      <c r="H651" s="354">
        <f t="shared" si="92"/>
        <v>275.16</v>
      </c>
      <c r="I651" s="348"/>
      <c r="J651" s="351"/>
      <c r="K651" s="352"/>
      <c r="L651" s="354"/>
      <c r="M651" s="354"/>
      <c r="N651" s="503"/>
    </row>
    <row r="652" spans="1:14" s="59" customFormat="1" ht="15" customHeight="1">
      <c r="A652" s="110"/>
      <c r="B652" s="118" t="s">
        <v>821</v>
      </c>
      <c r="C652" s="42" t="s">
        <v>825</v>
      </c>
      <c r="D652" s="97">
        <v>1029</v>
      </c>
      <c r="E652" s="348">
        <v>1029</v>
      </c>
      <c r="F652" s="448">
        <f t="shared" si="90"/>
        <v>1</v>
      </c>
      <c r="G652" s="458">
        <f t="shared" si="104"/>
        <v>2.3273602387482766E-05</v>
      </c>
      <c r="H652" s="354">
        <f t="shared" si="92"/>
        <v>1029</v>
      </c>
      <c r="I652" s="348"/>
      <c r="J652" s="351"/>
      <c r="K652" s="352"/>
      <c r="L652" s="354"/>
      <c r="M652" s="354"/>
      <c r="N652" s="503"/>
    </row>
    <row r="653" spans="1:14" s="59" customFormat="1" ht="15" customHeight="1">
      <c r="A653" s="110"/>
      <c r="B653" s="118" t="s">
        <v>501</v>
      </c>
      <c r="C653" s="42" t="s">
        <v>502</v>
      </c>
      <c r="D653" s="97">
        <v>354</v>
      </c>
      <c r="E653" s="348">
        <v>353.88</v>
      </c>
      <c r="F653" s="448">
        <f t="shared" si="90"/>
        <v>0.9996610169491525</v>
      </c>
      <c r="G653" s="458">
        <f t="shared" si="104"/>
        <v>8.003947923112149E-06</v>
      </c>
      <c r="H653" s="354">
        <f t="shared" si="92"/>
        <v>353.88</v>
      </c>
      <c r="I653" s="348"/>
      <c r="J653" s="351"/>
      <c r="K653" s="352"/>
      <c r="L653" s="354"/>
      <c r="M653" s="354"/>
      <c r="N653" s="503"/>
    </row>
    <row r="654" spans="1:14" s="59" customFormat="1" ht="17.25" customHeight="1">
      <c r="A654" s="110"/>
      <c r="B654" s="118" t="s">
        <v>505</v>
      </c>
      <c r="C654" s="42" t="s">
        <v>506</v>
      </c>
      <c r="D654" s="97">
        <v>40918</v>
      </c>
      <c r="E654" s="348">
        <v>40918</v>
      </c>
      <c r="F654" s="448">
        <f t="shared" si="90"/>
        <v>1</v>
      </c>
      <c r="G654" s="458">
        <f t="shared" si="104"/>
        <v>0.0009254706146657141</v>
      </c>
      <c r="H654" s="354">
        <f t="shared" si="92"/>
        <v>40918</v>
      </c>
      <c r="I654" s="348"/>
      <c r="J654" s="351"/>
      <c r="K654" s="352"/>
      <c r="L654" s="354"/>
      <c r="M654" s="354"/>
      <c r="N654" s="503"/>
    </row>
    <row r="655" spans="1:14" s="59" customFormat="1" ht="17.25" customHeight="1">
      <c r="A655" s="110"/>
      <c r="B655" s="118" t="s">
        <v>531</v>
      </c>
      <c r="C655" s="42" t="s">
        <v>532</v>
      </c>
      <c r="D655" s="97">
        <v>430</v>
      </c>
      <c r="E655" s="348">
        <v>430</v>
      </c>
      <c r="F655" s="448">
        <f aca="true" t="shared" si="107" ref="F655:F715">E655/D655</f>
        <v>1</v>
      </c>
      <c r="G655" s="458">
        <f t="shared" si="104"/>
        <v>9.725606439861603E-06</v>
      </c>
      <c r="H655" s="354">
        <f t="shared" si="92"/>
        <v>430</v>
      </c>
      <c r="I655" s="348"/>
      <c r="J655" s="351"/>
      <c r="K655" s="352"/>
      <c r="L655" s="354"/>
      <c r="M655" s="354"/>
      <c r="N655" s="503"/>
    </row>
    <row r="656" spans="1:14" s="59" customFormat="1" ht="16.5" customHeight="1">
      <c r="A656" s="110"/>
      <c r="B656" s="118" t="s">
        <v>652</v>
      </c>
      <c r="C656" s="43" t="s">
        <v>653</v>
      </c>
      <c r="D656" s="97">
        <v>7812</v>
      </c>
      <c r="E656" s="348">
        <v>7812</v>
      </c>
      <c r="F656" s="448">
        <f t="shared" si="107"/>
        <v>1</v>
      </c>
      <c r="G656" s="458">
        <f t="shared" si="104"/>
        <v>0.00017668938955395079</v>
      </c>
      <c r="H656" s="354">
        <f t="shared" si="92"/>
        <v>7812</v>
      </c>
      <c r="I656" s="348"/>
      <c r="J656" s="351"/>
      <c r="K656" s="352"/>
      <c r="L656" s="354"/>
      <c r="M656" s="354"/>
      <c r="N656" s="503"/>
    </row>
    <row r="657" spans="1:14" s="59" customFormat="1" ht="17.25" customHeight="1">
      <c r="A657" s="110"/>
      <c r="B657" s="118" t="s">
        <v>822</v>
      </c>
      <c r="C657" s="42" t="s">
        <v>305</v>
      </c>
      <c r="D657" s="97">
        <v>198</v>
      </c>
      <c r="E657" s="348">
        <v>198</v>
      </c>
      <c r="F657" s="448">
        <f t="shared" si="107"/>
        <v>1</v>
      </c>
      <c r="G657" s="458">
        <f t="shared" si="104"/>
        <v>4.478302500215343E-06</v>
      </c>
      <c r="H657" s="354">
        <f t="shared" si="92"/>
        <v>198</v>
      </c>
      <c r="I657" s="348"/>
      <c r="J657" s="351"/>
      <c r="K657" s="352"/>
      <c r="L657" s="354"/>
      <c r="M657" s="354"/>
      <c r="N657" s="503"/>
    </row>
    <row r="658" spans="1:14" s="59" customFormat="1" ht="15" customHeight="1">
      <c r="A658" s="110"/>
      <c r="B658" s="128" t="s">
        <v>823</v>
      </c>
      <c r="C658" s="42" t="s">
        <v>826</v>
      </c>
      <c r="D658" s="97">
        <v>1800</v>
      </c>
      <c r="E658" s="348">
        <v>1800</v>
      </c>
      <c r="F658" s="448">
        <f t="shared" si="107"/>
        <v>1</v>
      </c>
      <c r="G658" s="458">
        <f t="shared" si="104"/>
        <v>4.071184091104857E-05</v>
      </c>
      <c r="H658" s="354">
        <f t="shared" si="92"/>
        <v>1800</v>
      </c>
      <c r="I658" s="348"/>
      <c r="J658" s="351"/>
      <c r="K658" s="352"/>
      <c r="L658" s="354"/>
      <c r="M658" s="354"/>
      <c r="N658" s="503"/>
    </row>
    <row r="659" spans="1:14" s="59" customFormat="1" ht="16.5" customHeight="1">
      <c r="A659" s="213" t="s">
        <v>843</v>
      </c>
      <c r="B659" s="130"/>
      <c r="C659" s="85" t="s">
        <v>844</v>
      </c>
      <c r="D659" s="253">
        <f>SUM(D660:D678)</f>
        <v>620532</v>
      </c>
      <c r="E659" s="346">
        <f>SUM(E660:E678)</f>
        <v>620532</v>
      </c>
      <c r="F659" s="484">
        <f t="shared" si="107"/>
        <v>1</v>
      </c>
      <c r="G659" s="484">
        <f t="shared" si="104"/>
        <v>0.014035000035674884</v>
      </c>
      <c r="H659" s="349">
        <f aca="true" t="shared" si="108" ref="H659:N659">SUM(H660:H678)</f>
        <v>620532</v>
      </c>
      <c r="I659" s="349">
        <f t="shared" si="108"/>
        <v>375608.28</v>
      </c>
      <c r="J659" s="349">
        <f t="shared" si="108"/>
        <v>63905.67</v>
      </c>
      <c r="K659" s="349">
        <f t="shared" si="108"/>
        <v>113169</v>
      </c>
      <c r="L659" s="349">
        <f t="shared" si="108"/>
        <v>0</v>
      </c>
      <c r="M659" s="349">
        <f t="shared" si="108"/>
        <v>0</v>
      </c>
      <c r="N659" s="361">
        <f t="shared" si="108"/>
        <v>0</v>
      </c>
    </row>
    <row r="660" spans="1:14" s="59" customFormat="1" ht="18" customHeight="1">
      <c r="A660" s="499"/>
      <c r="B660" s="117" t="s">
        <v>673</v>
      </c>
      <c r="C660" s="43" t="s">
        <v>1058</v>
      </c>
      <c r="D660" s="256">
        <v>113169</v>
      </c>
      <c r="E660" s="358">
        <v>113169</v>
      </c>
      <c r="F660" s="458">
        <f t="shared" si="107"/>
        <v>1</v>
      </c>
      <c r="G660" s="458">
        <f t="shared" si="104"/>
        <v>0.0025596212911458086</v>
      </c>
      <c r="H660" s="354">
        <f t="shared" si="92"/>
        <v>113169</v>
      </c>
      <c r="I660" s="358"/>
      <c r="J660" s="358"/>
      <c r="K660" s="358">
        <f>H660</f>
        <v>113169</v>
      </c>
      <c r="L660" s="358"/>
      <c r="M660" s="358"/>
      <c r="N660" s="562"/>
    </row>
    <row r="661" spans="1:14" s="59" customFormat="1" ht="18" customHeight="1">
      <c r="A661" s="499"/>
      <c r="B661" s="117" t="s">
        <v>196</v>
      </c>
      <c r="C661" s="43" t="s">
        <v>522</v>
      </c>
      <c r="D661" s="256">
        <v>440</v>
      </c>
      <c r="E661" s="358">
        <v>440</v>
      </c>
      <c r="F661" s="458">
        <f t="shared" si="107"/>
        <v>1</v>
      </c>
      <c r="G661" s="458">
        <f t="shared" si="104"/>
        <v>9.951783333811873E-06</v>
      </c>
      <c r="H661" s="354">
        <f t="shared" si="92"/>
        <v>440</v>
      </c>
      <c r="I661" s="358"/>
      <c r="J661" s="358"/>
      <c r="K661" s="358"/>
      <c r="L661" s="358"/>
      <c r="M661" s="358"/>
      <c r="N661" s="562"/>
    </row>
    <row r="662" spans="1:14" s="59" customFormat="1" ht="20.25" customHeight="1">
      <c r="A662" s="110"/>
      <c r="B662" s="50" t="s">
        <v>486</v>
      </c>
      <c r="C662" s="42" t="s">
        <v>158</v>
      </c>
      <c r="D662" s="97">
        <v>348123</v>
      </c>
      <c r="E662" s="348">
        <v>348123</v>
      </c>
      <c r="F662" s="448">
        <f t="shared" si="107"/>
        <v>1</v>
      </c>
      <c r="G662" s="458">
        <f t="shared" si="104"/>
        <v>0.007873737885264978</v>
      </c>
      <c r="H662" s="354">
        <f t="shared" si="92"/>
        <v>348123</v>
      </c>
      <c r="I662" s="348">
        <f>H662</f>
        <v>348123</v>
      </c>
      <c r="J662" s="351"/>
      <c r="K662" s="352"/>
      <c r="L662" s="354"/>
      <c r="M662" s="354"/>
      <c r="N662" s="503"/>
    </row>
    <row r="663" spans="1:14" s="59" customFormat="1" ht="16.5" customHeight="1">
      <c r="A663" s="110"/>
      <c r="B663" s="50" t="s">
        <v>489</v>
      </c>
      <c r="C663" s="42" t="s">
        <v>490</v>
      </c>
      <c r="D663" s="97">
        <v>26695</v>
      </c>
      <c r="E663" s="348">
        <v>26695.28</v>
      </c>
      <c r="F663" s="448">
        <f t="shared" si="107"/>
        <v>1.000010488855591</v>
      </c>
      <c r="G663" s="458">
        <f t="shared" si="104"/>
        <v>0.0006037855513532759</v>
      </c>
      <c r="H663" s="354">
        <f t="shared" si="92"/>
        <v>26695.28</v>
      </c>
      <c r="I663" s="348">
        <f>H663</f>
        <v>26695.28</v>
      </c>
      <c r="J663" s="351"/>
      <c r="K663" s="352"/>
      <c r="L663" s="354"/>
      <c r="M663" s="354"/>
      <c r="N663" s="503"/>
    </row>
    <row r="664" spans="1:14" s="59" customFormat="1" ht="17.25" customHeight="1">
      <c r="A664" s="110"/>
      <c r="B664" s="118" t="s">
        <v>547</v>
      </c>
      <c r="C664" s="42" t="s">
        <v>628</v>
      </c>
      <c r="D664" s="97">
        <v>55917</v>
      </c>
      <c r="E664" s="348">
        <v>55916.67</v>
      </c>
      <c r="F664" s="448">
        <f t="shared" si="107"/>
        <v>0.9999940983958366</v>
      </c>
      <c r="G664" s="458">
        <f t="shared" si="104"/>
        <v>0.0012647058740642234</v>
      </c>
      <c r="H664" s="354">
        <f t="shared" si="92"/>
        <v>55916.67</v>
      </c>
      <c r="I664" s="348"/>
      <c r="J664" s="351">
        <f>H664</f>
        <v>55916.67</v>
      </c>
      <c r="K664" s="352"/>
      <c r="L664" s="354"/>
      <c r="M664" s="354"/>
      <c r="N664" s="503"/>
    </row>
    <row r="665" spans="1:14" s="59" customFormat="1" ht="16.5" customHeight="1">
      <c r="A665" s="110"/>
      <c r="B665" s="118" t="s">
        <v>491</v>
      </c>
      <c r="C665" s="42" t="s">
        <v>492</v>
      </c>
      <c r="D665" s="97">
        <v>7989</v>
      </c>
      <c r="E665" s="348">
        <v>7989</v>
      </c>
      <c r="F665" s="448">
        <f t="shared" si="107"/>
        <v>1</v>
      </c>
      <c r="G665" s="458">
        <f t="shared" si="104"/>
        <v>0.00018069272057687056</v>
      </c>
      <c r="H665" s="354">
        <f t="shared" si="92"/>
        <v>7989</v>
      </c>
      <c r="I665" s="348"/>
      <c r="J665" s="351">
        <f>H665</f>
        <v>7989</v>
      </c>
      <c r="K665" s="352"/>
      <c r="L665" s="354"/>
      <c r="M665" s="354"/>
      <c r="N665" s="503"/>
    </row>
    <row r="666" spans="1:14" s="59" customFormat="1" ht="16.5" customHeight="1">
      <c r="A666" s="110"/>
      <c r="B666" s="118" t="s">
        <v>95</v>
      </c>
      <c r="C666" s="42" t="s">
        <v>96</v>
      </c>
      <c r="D666" s="97">
        <v>790</v>
      </c>
      <c r="E666" s="348">
        <v>790</v>
      </c>
      <c r="F666" s="448">
        <f t="shared" si="107"/>
        <v>1</v>
      </c>
      <c r="G666" s="458">
        <f t="shared" si="104"/>
        <v>1.7867974622071318E-05</v>
      </c>
      <c r="H666" s="354">
        <f t="shared" si="92"/>
        <v>790</v>
      </c>
      <c r="I666" s="348">
        <f>H666</f>
        <v>790</v>
      </c>
      <c r="J666" s="351"/>
      <c r="K666" s="352"/>
      <c r="L666" s="354"/>
      <c r="M666" s="354"/>
      <c r="N666" s="503"/>
    </row>
    <row r="667" spans="1:14" s="59" customFormat="1" ht="15.75" customHeight="1">
      <c r="A667" s="110"/>
      <c r="B667" s="118" t="s">
        <v>493</v>
      </c>
      <c r="C667" s="42" t="s">
        <v>678</v>
      </c>
      <c r="D667" s="97">
        <v>8641</v>
      </c>
      <c r="E667" s="348">
        <v>8640.79</v>
      </c>
      <c r="F667" s="448">
        <f t="shared" si="107"/>
        <v>0.999975697257262</v>
      </c>
      <c r="G667" s="458">
        <f t="shared" si="104"/>
        <v>0.00019543470434765523</v>
      </c>
      <c r="H667" s="354">
        <f aca="true" t="shared" si="109" ref="H667:H723">E667</f>
        <v>8640.79</v>
      </c>
      <c r="I667" s="348"/>
      <c r="J667" s="351"/>
      <c r="K667" s="352"/>
      <c r="L667" s="354"/>
      <c r="M667" s="354"/>
      <c r="N667" s="503"/>
    </row>
    <row r="668" spans="1:14" s="59" customFormat="1" ht="15" customHeight="1">
      <c r="A668" s="110"/>
      <c r="B668" s="118" t="s">
        <v>671</v>
      </c>
      <c r="C668" s="42" t="s">
        <v>805</v>
      </c>
      <c r="D668" s="97">
        <v>5487</v>
      </c>
      <c r="E668" s="348">
        <v>5487.4</v>
      </c>
      <c r="F668" s="448">
        <f t="shared" si="107"/>
        <v>1.0000728995808272</v>
      </c>
      <c r="G668" s="458">
        <f t="shared" si="104"/>
        <v>0.00012411230878627106</v>
      </c>
      <c r="H668" s="354">
        <f t="shared" si="109"/>
        <v>5487.4</v>
      </c>
      <c r="I668" s="348"/>
      <c r="J668" s="351"/>
      <c r="K668" s="352"/>
      <c r="L668" s="354"/>
      <c r="M668" s="354"/>
      <c r="N668" s="503"/>
    </row>
    <row r="669" spans="1:14" s="59" customFormat="1" ht="15.75" customHeight="1">
      <c r="A669" s="110"/>
      <c r="B669" s="118" t="s">
        <v>495</v>
      </c>
      <c r="C669" s="42" t="s">
        <v>647</v>
      </c>
      <c r="D669" s="97">
        <v>12664</v>
      </c>
      <c r="E669" s="348">
        <v>12664.09</v>
      </c>
      <c r="F669" s="448">
        <f t="shared" si="107"/>
        <v>1.0000071067593177</v>
      </c>
      <c r="G669" s="458">
        <f t="shared" si="104"/>
        <v>0.0002864324540906673</v>
      </c>
      <c r="H669" s="354">
        <f t="shared" si="109"/>
        <v>12664.09</v>
      </c>
      <c r="I669" s="348"/>
      <c r="J669" s="351"/>
      <c r="K669" s="352"/>
      <c r="L669" s="354"/>
      <c r="M669" s="354"/>
      <c r="N669" s="503"/>
    </row>
    <row r="670" spans="1:14" s="59" customFormat="1" ht="15.75" customHeight="1">
      <c r="A670" s="110"/>
      <c r="B670" s="118" t="s">
        <v>634</v>
      </c>
      <c r="C670" s="42" t="s">
        <v>635</v>
      </c>
      <c r="D670" s="97">
        <v>640</v>
      </c>
      <c r="E670" s="348">
        <v>640</v>
      </c>
      <c r="F670" s="448">
        <f t="shared" si="107"/>
        <v>1</v>
      </c>
      <c r="G670" s="458">
        <f t="shared" si="104"/>
        <v>1.447532121281727E-05</v>
      </c>
      <c r="H670" s="354">
        <f t="shared" si="109"/>
        <v>640</v>
      </c>
      <c r="I670" s="348"/>
      <c r="J670" s="351"/>
      <c r="K670" s="352"/>
      <c r="L670" s="354"/>
      <c r="M670" s="354"/>
      <c r="N670" s="503"/>
    </row>
    <row r="671" spans="1:14" s="59" customFormat="1" ht="15" customHeight="1">
      <c r="A671" s="110"/>
      <c r="B671" s="118" t="s">
        <v>499</v>
      </c>
      <c r="C671" s="42" t="s">
        <v>649</v>
      </c>
      <c r="D671" s="97">
        <v>4989</v>
      </c>
      <c r="E671" s="348">
        <v>4989.34</v>
      </c>
      <c r="F671" s="448">
        <f t="shared" si="107"/>
        <v>1.0000681499298456</v>
      </c>
      <c r="G671" s="458">
        <f t="shared" si="104"/>
        <v>0.00011284734240618393</v>
      </c>
      <c r="H671" s="354">
        <f t="shared" si="109"/>
        <v>4989.34</v>
      </c>
      <c r="I671" s="348"/>
      <c r="J671" s="351"/>
      <c r="K671" s="352"/>
      <c r="L671" s="354"/>
      <c r="M671" s="354"/>
      <c r="N671" s="503"/>
    </row>
    <row r="672" spans="1:14" s="59" customFormat="1" ht="15" customHeight="1">
      <c r="A672" s="110"/>
      <c r="B672" s="118" t="s">
        <v>97</v>
      </c>
      <c r="C672" s="42" t="s">
        <v>1004</v>
      </c>
      <c r="D672" s="97">
        <v>678</v>
      </c>
      <c r="E672" s="348">
        <v>678</v>
      </c>
      <c r="F672" s="448">
        <f t="shared" si="107"/>
        <v>1</v>
      </c>
      <c r="G672" s="458">
        <f aca="true" t="shared" si="110" ref="G672:G703">E672/$E$724</f>
        <v>1.5334793409828294E-05</v>
      </c>
      <c r="H672" s="354">
        <f t="shared" si="109"/>
        <v>678</v>
      </c>
      <c r="I672" s="348"/>
      <c r="J672" s="351"/>
      <c r="K672" s="352"/>
      <c r="L672" s="354"/>
      <c r="M672" s="354"/>
      <c r="N672" s="503"/>
    </row>
    <row r="673" spans="1:14" s="59" customFormat="1" ht="15" customHeight="1">
      <c r="A673" s="110"/>
      <c r="B673" s="118" t="s">
        <v>821</v>
      </c>
      <c r="C673" s="42" t="s">
        <v>825</v>
      </c>
      <c r="D673" s="97">
        <v>1812</v>
      </c>
      <c r="E673" s="348">
        <v>1811.72</v>
      </c>
      <c r="F673" s="448">
        <f t="shared" si="107"/>
        <v>0.9998454746136866</v>
      </c>
      <c r="G673" s="458">
        <f t="shared" si="110"/>
        <v>4.097692023075829E-05</v>
      </c>
      <c r="H673" s="354">
        <f t="shared" si="109"/>
        <v>1811.72</v>
      </c>
      <c r="I673" s="348"/>
      <c r="J673" s="351"/>
      <c r="K673" s="352"/>
      <c r="L673" s="354"/>
      <c r="M673" s="354"/>
      <c r="N673" s="503"/>
    </row>
    <row r="674" spans="1:14" s="59" customFormat="1" ht="16.5" customHeight="1">
      <c r="A674" s="110"/>
      <c r="B674" s="118" t="s">
        <v>501</v>
      </c>
      <c r="C674" s="42" t="s">
        <v>502</v>
      </c>
      <c r="D674" s="97">
        <v>2105</v>
      </c>
      <c r="E674" s="348">
        <v>2104.74</v>
      </c>
      <c r="F674" s="448">
        <f t="shared" si="107"/>
        <v>0.99987648456057</v>
      </c>
      <c r="G674" s="458">
        <f t="shared" si="110"/>
        <v>4.760435557728909E-05</v>
      </c>
      <c r="H674" s="354">
        <f t="shared" si="109"/>
        <v>2104.74</v>
      </c>
      <c r="I674" s="348"/>
      <c r="J674" s="351"/>
      <c r="K674" s="352"/>
      <c r="L674" s="354"/>
      <c r="M674" s="354"/>
      <c r="N674" s="503"/>
    </row>
    <row r="675" spans="1:14" s="59" customFormat="1" ht="15.75" customHeight="1">
      <c r="A675" s="110"/>
      <c r="B675" s="50" t="s">
        <v>505</v>
      </c>
      <c r="C675" s="42" t="s">
        <v>506</v>
      </c>
      <c r="D675" s="97">
        <v>20367</v>
      </c>
      <c r="E675" s="348">
        <v>20367</v>
      </c>
      <c r="F675" s="448">
        <f t="shared" si="107"/>
        <v>1</v>
      </c>
      <c r="G675" s="458">
        <f t="shared" si="110"/>
        <v>0.0004606544799085146</v>
      </c>
      <c r="H675" s="354">
        <f t="shared" si="109"/>
        <v>20367</v>
      </c>
      <c r="I675" s="348"/>
      <c r="J675" s="351"/>
      <c r="K675" s="352"/>
      <c r="L675" s="354"/>
      <c r="M675" s="354"/>
      <c r="N675" s="503"/>
    </row>
    <row r="676" spans="1:14" s="59" customFormat="1" ht="15" customHeight="1">
      <c r="A676" s="110"/>
      <c r="B676" s="50" t="s">
        <v>822</v>
      </c>
      <c r="C676" s="42" t="s">
        <v>293</v>
      </c>
      <c r="D676" s="97">
        <v>1145</v>
      </c>
      <c r="E676" s="348">
        <v>1145</v>
      </c>
      <c r="F676" s="448">
        <f t="shared" si="107"/>
        <v>1</v>
      </c>
      <c r="G676" s="458">
        <f t="shared" si="110"/>
        <v>2.5897254357305895E-05</v>
      </c>
      <c r="H676" s="354">
        <f t="shared" si="109"/>
        <v>1145</v>
      </c>
      <c r="I676" s="348"/>
      <c r="J676" s="351"/>
      <c r="K676" s="352"/>
      <c r="L676" s="354"/>
      <c r="M676" s="354"/>
      <c r="N676" s="503"/>
    </row>
    <row r="677" spans="1:14" s="59" customFormat="1" ht="15" customHeight="1">
      <c r="A677" s="110"/>
      <c r="B677" s="50" t="s">
        <v>823</v>
      </c>
      <c r="C677" s="42" t="s">
        <v>826</v>
      </c>
      <c r="D677" s="97">
        <v>800</v>
      </c>
      <c r="E677" s="348">
        <v>799.98</v>
      </c>
      <c r="F677" s="448">
        <f t="shared" si="107"/>
        <v>0.9999750000000001</v>
      </c>
      <c r="G677" s="458">
        <f t="shared" si="110"/>
        <v>1.8093699162233687E-05</v>
      </c>
      <c r="H677" s="354">
        <f t="shared" si="109"/>
        <v>799.98</v>
      </c>
      <c r="I677" s="348"/>
      <c r="J677" s="351"/>
      <c r="K677" s="352"/>
      <c r="L677" s="354"/>
      <c r="M677" s="354"/>
      <c r="N677" s="503"/>
    </row>
    <row r="678" spans="1:14" s="59" customFormat="1" ht="17.25" customHeight="1">
      <c r="A678" s="110"/>
      <c r="B678" s="50" t="s">
        <v>824</v>
      </c>
      <c r="C678" s="42" t="s">
        <v>310</v>
      </c>
      <c r="D678" s="97">
        <v>8081</v>
      </c>
      <c r="E678" s="348">
        <v>8080.99</v>
      </c>
      <c r="F678" s="448">
        <f t="shared" si="107"/>
        <v>0.9999987625293899</v>
      </c>
      <c r="G678" s="458">
        <f t="shared" si="110"/>
        <v>0.0001827733218243191</v>
      </c>
      <c r="H678" s="354">
        <f t="shared" si="109"/>
        <v>8080.99</v>
      </c>
      <c r="I678" s="348"/>
      <c r="J678" s="351"/>
      <c r="K678" s="352"/>
      <c r="L678" s="354"/>
      <c r="M678" s="354"/>
      <c r="N678" s="503"/>
    </row>
    <row r="679" spans="1:14" s="59" customFormat="1" ht="18.75" customHeight="1">
      <c r="A679" s="213" t="s">
        <v>845</v>
      </c>
      <c r="B679" s="129"/>
      <c r="C679" s="85" t="s">
        <v>846</v>
      </c>
      <c r="D679" s="253">
        <f>SUM(D680:D692)</f>
        <v>719405</v>
      </c>
      <c r="E679" s="346">
        <f>SUM(E680:E692)</f>
        <v>719405</v>
      </c>
      <c r="F679" s="484">
        <f t="shared" si="107"/>
        <v>1</v>
      </c>
      <c r="G679" s="484">
        <f t="shared" si="110"/>
        <v>0.016271278839229388</v>
      </c>
      <c r="H679" s="349">
        <f t="shared" si="109"/>
        <v>719405</v>
      </c>
      <c r="I679" s="349">
        <f aca="true" t="shared" si="111" ref="I679:N679">SUM(I680:I692)</f>
        <v>400830.57</v>
      </c>
      <c r="J679" s="349">
        <f t="shared" si="111"/>
        <v>68453.95999999999</v>
      </c>
      <c r="K679" s="349">
        <f t="shared" si="111"/>
        <v>0</v>
      </c>
      <c r="L679" s="349">
        <f t="shared" si="111"/>
        <v>0</v>
      </c>
      <c r="M679" s="346">
        <f t="shared" si="111"/>
        <v>0</v>
      </c>
      <c r="N679" s="350">
        <f t="shared" si="111"/>
        <v>0</v>
      </c>
    </row>
    <row r="680" spans="1:14" s="59" customFormat="1" ht="15" customHeight="1">
      <c r="A680" s="110"/>
      <c r="B680" s="50" t="s">
        <v>486</v>
      </c>
      <c r="C680" s="42" t="s">
        <v>158</v>
      </c>
      <c r="D680" s="97">
        <v>369293</v>
      </c>
      <c r="E680" s="348">
        <v>369292.93</v>
      </c>
      <c r="F680" s="448">
        <f t="shared" si="107"/>
        <v>0.999999810448614</v>
      </c>
      <c r="G680" s="458">
        <f t="shared" si="110"/>
        <v>0.008352552786519443</v>
      </c>
      <c r="H680" s="354">
        <f t="shared" si="109"/>
        <v>369292.93</v>
      </c>
      <c r="I680" s="348">
        <f>H680</f>
        <v>369292.93</v>
      </c>
      <c r="J680" s="351"/>
      <c r="K680" s="352"/>
      <c r="L680" s="354"/>
      <c r="M680" s="354"/>
      <c r="N680" s="503"/>
    </row>
    <row r="681" spans="1:14" s="59" customFormat="1" ht="14.25" customHeight="1">
      <c r="A681" s="110"/>
      <c r="B681" s="50" t="s">
        <v>489</v>
      </c>
      <c r="C681" s="42" t="s">
        <v>490</v>
      </c>
      <c r="D681" s="97">
        <v>30538</v>
      </c>
      <c r="E681" s="348">
        <v>30537.64</v>
      </c>
      <c r="F681" s="448">
        <f t="shared" si="107"/>
        <v>0.9999882114087366</v>
      </c>
      <c r="G681" s="458">
        <f t="shared" si="110"/>
        <v>0.0006906908563771518</v>
      </c>
      <c r="H681" s="354">
        <f t="shared" si="109"/>
        <v>30537.64</v>
      </c>
      <c r="I681" s="348">
        <f>H681</f>
        <v>30537.64</v>
      </c>
      <c r="J681" s="351"/>
      <c r="K681" s="352"/>
      <c r="L681" s="354"/>
      <c r="M681" s="354"/>
      <c r="N681" s="503"/>
    </row>
    <row r="682" spans="1:14" s="59" customFormat="1" ht="14.25" customHeight="1">
      <c r="A682" s="110"/>
      <c r="B682" s="118" t="s">
        <v>547</v>
      </c>
      <c r="C682" s="42" t="s">
        <v>527</v>
      </c>
      <c r="D682" s="97">
        <v>59027</v>
      </c>
      <c r="E682" s="348">
        <v>59027.13</v>
      </c>
      <c r="F682" s="448">
        <f t="shared" si="107"/>
        <v>1.0000022023819608</v>
      </c>
      <c r="G682" s="458">
        <f t="shared" si="110"/>
        <v>0.001335057292219879</v>
      </c>
      <c r="H682" s="354">
        <f t="shared" si="109"/>
        <v>59027.13</v>
      </c>
      <c r="I682" s="348"/>
      <c r="J682" s="351">
        <f>H682</f>
        <v>59027.13</v>
      </c>
      <c r="K682" s="352"/>
      <c r="L682" s="354"/>
      <c r="M682" s="354"/>
      <c r="N682" s="503"/>
    </row>
    <row r="683" spans="1:14" s="59" customFormat="1" ht="15.75" customHeight="1">
      <c r="A683" s="110"/>
      <c r="B683" s="118" t="s">
        <v>491</v>
      </c>
      <c r="C683" s="42" t="s">
        <v>492</v>
      </c>
      <c r="D683" s="97">
        <v>9427</v>
      </c>
      <c r="E683" s="348">
        <v>9426.83</v>
      </c>
      <c r="F683" s="448">
        <f t="shared" si="107"/>
        <v>0.9999819666914183</v>
      </c>
      <c r="G683" s="458">
        <f t="shared" si="110"/>
        <v>0.00021321311291972223</v>
      </c>
      <c r="H683" s="354">
        <f t="shared" si="109"/>
        <v>9426.83</v>
      </c>
      <c r="I683" s="348"/>
      <c r="J683" s="351">
        <f>H683</f>
        <v>9426.83</v>
      </c>
      <c r="K683" s="352"/>
      <c r="L683" s="354"/>
      <c r="M683" s="354"/>
      <c r="N683" s="503"/>
    </row>
    <row r="684" spans="1:14" s="59" customFormat="1" ht="16.5" customHeight="1">
      <c r="A684" s="110"/>
      <c r="B684" s="118" t="s">
        <v>95</v>
      </c>
      <c r="C684" s="42" t="s">
        <v>96</v>
      </c>
      <c r="D684" s="97">
        <v>1000</v>
      </c>
      <c r="E684" s="348">
        <v>1000</v>
      </c>
      <c r="F684" s="448">
        <f t="shared" si="107"/>
        <v>1</v>
      </c>
      <c r="G684" s="458">
        <f t="shared" si="110"/>
        <v>2.2617689395026983E-05</v>
      </c>
      <c r="H684" s="354">
        <f t="shared" si="109"/>
        <v>1000</v>
      </c>
      <c r="I684" s="348">
        <f>H684</f>
        <v>1000</v>
      </c>
      <c r="J684" s="351"/>
      <c r="K684" s="352"/>
      <c r="L684" s="354"/>
      <c r="M684" s="354"/>
      <c r="N684" s="503"/>
    </row>
    <row r="685" spans="1:14" s="59" customFormat="1" ht="15" customHeight="1">
      <c r="A685" s="110"/>
      <c r="B685" s="118" t="s">
        <v>493</v>
      </c>
      <c r="C685" s="42" t="s">
        <v>530</v>
      </c>
      <c r="D685" s="97">
        <v>47736</v>
      </c>
      <c r="E685" s="348">
        <v>47736.07</v>
      </c>
      <c r="F685" s="448">
        <f t="shared" si="107"/>
        <v>1.0000014663985253</v>
      </c>
      <c r="G685" s="458">
        <f t="shared" si="110"/>
        <v>0.0010796796041992658</v>
      </c>
      <c r="H685" s="354">
        <f t="shared" si="109"/>
        <v>47736.07</v>
      </c>
      <c r="I685" s="348"/>
      <c r="J685" s="351"/>
      <c r="K685" s="352"/>
      <c r="L685" s="354"/>
      <c r="M685" s="354"/>
      <c r="N685" s="503"/>
    </row>
    <row r="686" spans="1:14" s="59" customFormat="1" ht="16.5" customHeight="1">
      <c r="A686" s="110"/>
      <c r="B686" s="118" t="s">
        <v>495</v>
      </c>
      <c r="C686" s="42" t="s">
        <v>647</v>
      </c>
      <c r="D686" s="97">
        <v>62580</v>
      </c>
      <c r="E686" s="348">
        <v>62580.4</v>
      </c>
      <c r="F686" s="448">
        <f t="shared" si="107"/>
        <v>1.0000063918184723</v>
      </c>
      <c r="G686" s="458">
        <f t="shared" si="110"/>
        <v>0.0014154240494165468</v>
      </c>
      <c r="H686" s="354">
        <f t="shared" si="109"/>
        <v>62580.4</v>
      </c>
      <c r="I686" s="348"/>
      <c r="J686" s="351"/>
      <c r="K686" s="352"/>
      <c r="L686" s="354"/>
      <c r="M686" s="354"/>
      <c r="N686" s="503"/>
    </row>
    <row r="687" spans="1:14" s="59" customFormat="1" ht="15.75" customHeight="1">
      <c r="A687" s="110"/>
      <c r="B687" s="118" t="s">
        <v>497</v>
      </c>
      <c r="C687" s="42" t="s">
        <v>648</v>
      </c>
      <c r="D687" s="97">
        <v>66000</v>
      </c>
      <c r="E687" s="348">
        <v>66000</v>
      </c>
      <c r="F687" s="448">
        <f t="shared" si="107"/>
        <v>1</v>
      </c>
      <c r="G687" s="458">
        <f t="shared" si="110"/>
        <v>0.001492767500071781</v>
      </c>
      <c r="H687" s="354">
        <f t="shared" si="109"/>
        <v>66000</v>
      </c>
      <c r="I687" s="348"/>
      <c r="J687" s="351"/>
      <c r="K687" s="352"/>
      <c r="L687" s="354"/>
      <c r="M687" s="354"/>
      <c r="N687" s="503"/>
    </row>
    <row r="688" spans="1:14" s="59" customFormat="1" ht="16.5" customHeight="1">
      <c r="A688" s="110"/>
      <c r="B688" s="118" t="s">
        <v>499</v>
      </c>
      <c r="C688" s="42" t="s">
        <v>649</v>
      </c>
      <c r="D688" s="97">
        <v>33563</v>
      </c>
      <c r="E688" s="348">
        <v>33563</v>
      </c>
      <c r="F688" s="448">
        <f t="shared" si="107"/>
        <v>1</v>
      </c>
      <c r="G688" s="458">
        <f t="shared" si="110"/>
        <v>0.0007591175091652907</v>
      </c>
      <c r="H688" s="354">
        <f t="shared" si="109"/>
        <v>33563</v>
      </c>
      <c r="I688" s="348"/>
      <c r="J688" s="351"/>
      <c r="K688" s="352"/>
      <c r="L688" s="354"/>
      <c r="M688" s="354"/>
      <c r="N688" s="503"/>
    </row>
    <row r="689" spans="1:14" s="59" customFormat="1" ht="16.5" customHeight="1">
      <c r="A689" s="110"/>
      <c r="B689" s="118" t="s">
        <v>821</v>
      </c>
      <c r="C689" s="42" t="s">
        <v>825</v>
      </c>
      <c r="D689" s="97">
        <v>823</v>
      </c>
      <c r="E689" s="348">
        <v>823</v>
      </c>
      <c r="F689" s="448">
        <f t="shared" si="107"/>
        <v>1</v>
      </c>
      <c r="G689" s="458">
        <f t="shared" si="110"/>
        <v>1.861435837210721E-05</v>
      </c>
      <c r="H689" s="354">
        <f t="shared" si="109"/>
        <v>823</v>
      </c>
      <c r="I689" s="348"/>
      <c r="J689" s="351"/>
      <c r="K689" s="352"/>
      <c r="L689" s="354"/>
      <c r="M689" s="354"/>
      <c r="N689" s="503"/>
    </row>
    <row r="690" spans="1:14" s="59" customFormat="1" ht="15" customHeight="1">
      <c r="A690" s="110"/>
      <c r="B690" s="118" t="s">
        <v>505</v>
      </c>
      <c r="C690" s="42" t="s">
        <v>506</v>
      </c>
      <c r="D690" s="97">
        <v>30912</v>
      </c>
      <c r="E690" s="348">
        <v>30912</v>
      </c>
      <c r="F690" s="448">
        <f t="shared" si="107"/>
        <v>1</v>
      </c>
      <c r="G690" s="458">
        <f t="shared" si="110"/>
        <v>0.0006991580145790741</v>
      </c>
      <c r="H690" s="354">
        <f t="shared" si="109"/>
        <v>30912</v>
      </c>
      <c r="I690" s="348"/>
      <c r="J690" s="351"/>
      <c r="K690" s="352"/>
      <c r="L690" s="354"/>
      <c r="M690" s="354"/>
      <c r="N690" s="503"/>
    </row>
    <row r="691" spans="1:14" s="59" customFormat="1" ht="15.75" customHeight="1">
      <c r="A691" s="110"/>
      <c r="B691" s="118" t="s">
        <v>531</v>
      </c>
      <c r="C691" s="43" t="s">
        <v>532</v>
      </c>
      <c r="D691" s="97">
        <v>8334</v>
      </c>
      <c r="E691" s="348">
        <v>8334</v>
      </c>
      <c r="F691" s="448">
        <f t="shared" si="107"/>
        <v>1</v>
      </c>
      <c r="G691" s="458">
        <f t="shared" si="110"/>
        <v>0.00018849582341815487</v>
      </c>
      <c r="H691" s="354">
        <f t="shared" si="109"/>
        <v>8334</v>
      </c>
      <c r="I691" s="348"/>
      <c r="J691" s="351"/>
      <c r="K691" s="352"/>
      <c r="L691" s="354"/>
      <c r="M691" s="354"/>
      <c r="N691" s="503"/>
    </row>
    <row r="692" spans="1:14" s="59" customFormat="1" ht="16.5" customHeight="1">
      <c r="A692" s="110"/>
      <c r="B692" s="118" t="s">
        <v>823</v>
      </c>
      <c r="C692" s="42" t="s">
        <v>826</v>
      </c>
      <c r="D692" s="97">
        <v>172</v>
      </c>
      <c r="E692" s="348">
        <v>172</v>
      </c>
      <c r="F692" s="448">
        <f t="shared" si="107"/>
        <v>1</v>
      </c>
      <c r="G692" s="458">
        <f t="shared" si="110"/>
        <v>3.890242575944641E-06</v>
      </c>
      <c r="H692" s="354">
        <f t="shared" si="109"/>
        <v>172</v>
      </c>
      <c r="I692" s="348"/>
      <c r="J692" s="351"/>
      <c r="K692" s="352"/>
      <c r="L692" s="354"/>
      <c r="M692" s="354"/>
      <c r="N692" s="503"/>
    </row>
    <row r="693" spans="1:14" s="59" customFormat="1" ht="18" customHeight="1">
      <c r="A693" s="213" t="s">
        <v>847</v>
      </c>
      <c r="B693" s="131"/>
      <c r="C693" s="85" t="s">
        <v>848</v>
      </c>
      <c r="D693" s="253">
        <f>SUM(D694:D694)</f>
        <v>15000</v>
      </c>
      <c r="E693" s="346">
        <f>SUM(E694:E694)</f>
        <v>15000</v>
      </c>
      <c r="F693" s="484">
        <f t="shared" si="107"/>
        <v>1</v>
      </c>
      <c r="G693" s="484">
        <f t="shared" si="110"/>
        <v>0.00033926534092540477</v>
      </c>
      <c r="H693" s="349">
        <f t="shared" si="109"/>
        <v>15000</v>
      </c>
      <c r="I693" s="349">
        <f aca="true" t="shared" si="112" ref="I693:N693">SUM(I694:I694)</f>
        <v>0</v>
      </c>
      <c r="J693" s="349">
        <f t="shared" si="112"/>
        <v>0</v>
      </c>
      <c r="K693" s="349">
        <f t="shared" si="112"/>
        <v>0</v>
      </c>
      <c r="L693" s="346">
        <f t="shared" si="112"/>
        <v>0</v>
      </c>
      <c r="M693" s="346">
        <f t="shared" si="112"/>
        <v>0</v>
      </c>
      <c r="N693" s="350">
        <f t="shared" si="112"/>
        <v>0</v>
      </c>
    </row>
    <row r="694" spans="1:14" s="59" customFormat="1" ht="15.75" customHeight="1">
      <c r="A694" s="110"/>
      <c r="B694" s="118" t="s">
        <v>188</v>
      </c>
      <c r="C694" s="42" t="s">
        <v>914</v>
      </c>
      <c r="D694" s="254">
        <v>15000</v>
      </c>
      <c r="E694" s="354">
        <v>15000</v>
      </c>
      <c r="F694" s="448">
        <f t="shared" si="107"/>
        <v>1</v>
      </c>
      <c r="G694" s="458">
        <f t="shared" si="110"/>
        <v>0.00033926534092540477</v>
      </c>
      <c r="H694" s="354">
        <f t="shared" si="109"/>
        <v>15000</v>
      </c>
      <c r="I694" s="348"/>
      <c r="J694" s="351"/>
      <c r="K694" s="351"/>
      <c r="L694" s="354"/>
      <c r="M694" s="354"/>
      <c r="N694" s="503"/>
    </row>
    <row r="695" spans="1:14" s="59" customFormat="1" ht="19.5" customHeight="1">
      <c r="A695" s="213" t="s">
        <v>849</v>
      </c>
      <c r="B695" s="129"/>
      <c r="C695" s="85" t="s">
        <v>868</v>
      </c>
      <c r="D695" s="253">
        <f>SUM(D696:D698)</f>
        <v>3000</v>
      </c>
      <c r="E695" s="346">
        <f>SUM(E696:E698)</f>
        <v>3000</v>
      </c>
      <c r="F695" s="484">
        <f t="shared" si="107"/>
        <v>1</v>
      </c>
      <c r="G695" s="484">
        <f t="shared" si="110"/>
        <v>6.785306818508096E-05</v>
      </c>
      <c r="H695" s="349">
        <f t="shared" si="109"/>
        <v>3000</v>
      </c>
      <c r="I695" s="349">
        <f aca="true" t="shared" si="113" ref="I695:N695">SUM(I696:I698)</f>
        <v>2000</v>
      </c>
      <c r="J695" s="349">
        <f t="shared" si="113"/>
        <v>0</v>
      </c>
      <c r="K695" s="349">
        <f t="shared" si="113"/>
        <v>0</v>
      </c>
      <c r="L695" s="349">
        <f t="shared" si="113"/>
        <v>0</v>
      </c>
      <c r="M695" s="346">
        <f t="shared" si="113"/>
        <v>0</v>
      </c>
      <c r="N695" s="350">
        <f t="shared" si="113"/>
        <v>0</v>
      </c>
    </row>
    <row r="696" spans="1:14" s="59" customFormat="1" ht="17.25" customHeight="1">
      <c r="A696" s="110"/>
      <c r="B696" s="50" t="s">
        <v>95</v>
      </c>
      <c r="C696" s="42" t="s">
        <v>96</v>
      </c>
      <c r="D696" s="254">
        <v>2000</v>
      </c>
      <c r="E696" s="354">
        <v>2000</v>
      </c>
      <c r="F696" s="448">
        <f t="shared" si="107"/>
        <v>1</v>
      </c>
      <c r="G696" s="458">
        <f t="shared" si="110"/>
        <v>4.5235378790053966E-05</v>
      </c>
      <c r="H696" s="354">
        <f t="shared" si="109"/>
        <v>2000</v>
      </c>
      <c r="I696" s="348">
        <f>H696</f>
        <v>2000</v>
      </c>
      <c r="J696" s="351"/>
      <c r="K696" s="352"/>
      <c r="L696" s="354"/>
      <c r="M696" s="354"/>
      <c r="N696" s="503"/>
    </row>
    <row r="697" spans="1:14" s="59" customFormat="1" ht="18" customHeight="1">
      <c r="A697" s="110"/>
      <c r="B697" s="50" t="s">
        <v>493</v>
      </c>
      <c r="C697" s="42" t="s">
        <v>530</v>
      </c>
      <c r="D697" s="254">
        <v>600</v>
      </c>
      <c r="E697" s="354">
        <v>600</v>
      </c>
      <c r="F697" s="448">
        <f t="shared" si="107"/>
        <v>1</v>
      </c>
      <c r="G697" s="458">
        <f t="shared" si="110"/>
        <v>1.357061363701619E-05</v>
      </c>
      <c r="H697" s="354">
        <f t="shared" si="109"/>
        <v>600</v>
      </c>
      <c r="I697" s="348"/>
      <c r="J697" s="351"/>
      <c r="K697" s="352"/>
      <c r="L697" s="354"/>
      <c r="M697" s="354"/>
      <c r="N697" s="503"/>
    </row>
    <row r="698" spans="1:14" s="59" customFormat="1" ht="19.5" customHeight="1">
      <c r="A698" s="110"/>
      <c r="B698" s="50" t="s">
        <v>499</v>
      </c>
      <c r="C698" s="42" t="s">
        <v>500</v>
      </c>
      <c r="D698" s="97">
        <v>400</v>
      </c>
      <c r="E698" s="348">
        <v>400</v>
      </c>
      <c r="F698" s="448">
        <f t="shared" si="107"/>
        <v>1</v>
      </c>
      <c r="G698" s="458">
        <f t="shared" si="110"/>
        <v>9.047075758010794E-06</v>
      </c>
      <c r="H698" s="354">
        <f t="shared" si="109"/>
        <v>400</v>
      </c>
      <c r="I698" s="348"/>
      <c r="J698" s="351"/>
      <c r="K698" s="352"/>
      <c r="L698" s="354"/>
      <c r="M698" s="354"/>
      <c r="N698" s="503"/>
    </row>
    <row r="699" spans="1:14" s="59" customFormat="1" ht="19.5" customHeight="1">
      <c r="A699" s="498" t="s">
        <v>772</v>
      </c>
      <c r="B699" s="500"/>
      <c r="C699" s="501" t="s">
        <v>773</v>
      </c>
      <c r="D699" s="497">
        <f>SUM(D700:D703)</f>
        <v>2430</v>
      </c>
      <c r="E699" s="349">
        <f>SUM(E700:E703)</f>
        <v>2430</v>
      </c>
      <c r="F699" s="484">
        <f t="shared" si="107"/>
        <v>1</v>
      </c>
      <c r="G699" s="484">
        <f t="shared" si="110"/>
        <v>5.496098522991557E-05</v>
      </c>
      <c r="H699" s="349">
        <f>SUM(H700:H703)</f>
        <v>2430</v>
      </c>
      <c r="I699" s="349">
        <f aca="true" t="shared" si="114" ref="I699:N699">SUM(I700:I703)</f>
        <v>0</v>
      </c>
      <c r="J699" s="349">
        <f t="shared" si="114"/>
        <v>0</v>
      </c>
      <c r="K699" s="349">
        <f t="shared" si="114"/>
        <v>0</v>
      </c>
      <c r="L699" s="349">
        <f t="shared" si="114"/>
        <v>0</v>
      </c>
      <c r="M699" s="349">
        <f t="shared" si="114"/>
        <v>0</v>
      </c>
      <c r="N699" s="349">
        <f t="shared" si="114"/>
        <v>0</v>
      </c>
    </row>
    <row r="700" spans="1:14" s="59" customFormat="1" ht="19.5" customHeight="1">
      <c r="A700" s="110"/>
      <c r="B700" s="50" t="s">
        <v>196</v>
      </c>
      <c r="C700" s="43" t="s">
        <v>522</v>
      </c>
      <c r="D700" s="97">
        <v>400</v>
      </c>
      <c r="E700" s="348">
        <v>400</v>
      </c>
      <c r="F700" s="448">
        <f t="shared" si="107"/>
        <v>1</v>
      </c>
      <c r="G700" s="458">
        <f t="shared" si="110"/>
        <v>9.047075758010794E-06</v>
      </c>
      <c r="H700" s="354">
        <f>E700</f>
        <v>400</v>
      </c>
      <c r="I700" s="348"/>
      <c r="J700" s="351"/>
      <c r="K700" s="352"/>
      <c r="L700" s="354"/>
      <c r="M700" s="354"/>
      <c r="N700" s="503"/>
    </row>
    <row r="701" spans="1:14" s="59" customFormat="1" ht="19.5" customHeight="1">
      <c r="A701" s="110"/>
      <c r="B701" s="50" t="s">
        <v>111</v>
      </c>
      <c r="C701" s="42" t="s">
        <v>1016</v>
      </c>
      <c r="D701" s="97">
        <v>1000</v>
      </c>
      <c r="E701" s="348">
        <v>1000</v>
      </c>
      <c r="F701" s="448">
        <f t="shared" si="107"/>
        <v>1</v>
      </c>
      <c r="G701" s="458">
        <f t="shared" si="110"/>
        <v>2.2617689395026983E-05</v>
      </c>
      <c r="H701" s="354">
        <f>E701</f>
        <v>1000</v>
      </c>
      <c r="I701" s="348"/>
      <c r="J701" s="351"/>
      <c r="K701" s="352"/>
      <c r="L701" s="354"/>
      <c r="M701" s="354"/>
      <c r="N701" s="503"/>
    </row>
    <row r="702" spans="1:14" s="59" customFormat="1" ht="19.5" customHeight="1">
      <c r="A702" s="110"/>
      <c r="B702" s="50" t="s">
        <v>493</v>
      </c>
      <c r="C702" s="42" t="s">
        <v>530</v>
      </c>
      <c r="D702" s="97">
        <v>835</v>
      </c>
      <c r="E702" s="348">
        <v>835</v>
      </c>
      <c r="F702" s="448">
        <f t="shared" si="107"/>
        <v>1</v>
      </c>
      <c r="G702" s="458">
        <f t="shared" si="110"/>
        <v>1.888577064484753E-05</v>
      </c>
      <c r="H702" s="354">
        <f>E702</f>
        <v>835</v>
      </c>
      <c r="I702" s="348"/>
      <c r="J702" s="351"/>
      <c r="K702" s="352"/>
      <c r="L702" s="354"/>
      <c r="M702" s="354"/>
      <c r="N702" s="503"/>
    </row>
    <row r="703" spans="1:14" s="59" customFormat="1" ht="19.5" customHeight="1">
      <c r="A703" s="110"/>
      <c r="B703" s="50" t="s">
        <v>822</v>
      </c>
      <c r="C703" s="42" t="s">
        <v>293</v>
      </c>
      <c r="D703" s="97">
        <v>195</v>
      </c>
      <c r="E703" s="348">
        <v>195</v>
      </c>
      <c r="F703" s="448">
        <f t="shared" si="107"/>
        <v>1</v>
      </c>
      <c r="G703" s="458">
        <f t="shared" si="110"/>
        <v>4.410449432030262E-06</v>
      </c>
      <c r="H703" s="354">
        <f>E703</f>
        <v>195</v>
      </c>
      <c r="I703" s="348"/>
      <c r="J703" s="351"/>
      <c r="K703" s="352"/>
      <c r="L703" s="354"/>
      <c r="M703" s="354"/>
      <c r="N703" s="503"/>
    </row>
    <row r="704" spans="1:14" s="59" customFormat="1" ht="17.25" customHeight="1">
      <c r="A704" s="213" t="s">
        <v>869</v>
      </c>
      <c r="B704" s="129"/>
      <c r="C704" s="85" t="s">
        <v>630</v>
      </c>
      <c r="D704" s="253">
        <f>SUM(D705:D714)</f>
        <v>284002</v>
      </c>
      <c r="E704" s="346">
        <f>SUM(E705:E714)</f>
        <v>284002</v>
      </c>
      <c r="F704" s="484">
        <f t="shared" si="107"/>
        <v>1</v>
      </c>
      <c r="G704" s="484">
        <f aca="true" t="shared" si="115" ref="G704:G724">E704/$E$724</f>
        <v>0.006423469023566454</v>
      </c>
      <c r="H704" s="349">
        <f>SUM(H705:H714)</f>
        <v>284002</v>
      </c>
      <c r="I704" s="349">
        <f aca="true" t="shared" si="116" ref="I704:N704">SUM(I705:I714)</f>
        <v>181446.13</v>
      </c>
      <c r="J704" s="349">
        <f t="shared" si="116"/>
        <v>33057.96</v>
      </c>
      <c r="K704" s="349">
        <f t="shared" si="116"/>
        <v>0</v>
      </c>
      <c r="L704" s="349">
        <f t="shared" si="116"/>
        <v>0</v>
      </c>
      <c r="M704" s="349">
        <f t="shared" si="116"/>
        <v>0</v>
      </c>
      <c r="N704" s="361">
        <f t="shared" si="116"/>
        <v>0</v>
      </c>
    </row>
    <row r="705" spans="1:14" s="59" customFormat="1" ht="17.25" customHeight="1">
      <c r="A705" s="494"/>
      <c r="B705" s="163" t="s">
        <v>486</v>
      </c>
      <c r="C705" s="42" t="s">
        <v>158</v>
      </c>
      <c r="D705" s="256">
        <v>170929</v>
      </c>
      <c r="E705" s="358">
        <v>170928.84</v>
      </c>
      <c r="F705" s="448">
        <f t="shared" si="107"/>
        <v>0.9999990639388284</v>
      </c>
      <c r="G705" s="458">
        <f t="shared" si="115"/>
        <v>0.003866015411772264</v>
      </c>
      <c r="H705" s="358">
        <f>E705</f>
        <v>170928.84</v>
      </c>
      <c r="I705" s="358">
        <f>H705</f>
        <v>170928.84</v>
      </c>
      <c r="J705" s="358"/>
      <c r="K705" s="358"/>
      <c r="L705" s="358"/>
      <c r="M705" s="358"/>
      <c r="N705" s="562"/>
    </row>
    <row r="706" spans="1:14" s="59" customFormat="1" ht="17.25" customHeight="1">
      <c r="A706" s="494"/>
      <c r="B706" s="163" t="s">
        <v>489</v>
      </c>
      <c r="C706" s="42" t="s">
        <v>490</v>
      </c>
      <c r="D706" s="256">
        <v>10517</v>
      </c>
      <c r="E706" s="358">
        <v>10517.29</v>
      </c>
      <c r="F706" s="448">
        <f t="shared" si="107"/>
        <v>1.000027574403347</v>
      </c>
      <c r="G706" s="458">
        <f t="shared" si="115"/>
        <v>0.00023787679849742336</v>
      </c>
      <c r="H706" s="358">
        <f aca="true" t="shared" si="117" ref="H706:H714">E706</f>
        <v>10517.29</v>
      </c>
      <c r="I706" s="358">
        <f>H706</f>
        <v>10517.29</v>
      </c>
      <c r="J706" s="358"/>
      <c r="K706" s="358"/>
      <c r="L706" s="358"/>
      <c r="M706" s="358"/>
      <c r="N706" s="562"/>
    </row>
    <row r="707" spans="1:14" s="59" customFormat="1" ht="17.25" customHeight="1">
      <c r="A707" s="494"/>
      <c r="B707" s="163" t="s">
        <v>516</v>
      </c>
      <c r="C707" s="42" t="s">
        <v>527</v>
      </c>
      <c r="D707" s="256">
        <v>28600</v>
      </c>
      <c r="E707" s="358">
        <v>28599.62</v>
      </c>
      <c r="F707" s="448">
        <f t="shared" si="107"/>
        <v>0.9999867132867133</v>
      </c>
      <c r="G707" s="458">
        <f t="shared" si="115"/>
        <v>0.0006468573219758016</v>
      </c>
      <c r="H707" s="358">
        <f t="shared" si="117"/>
        <v>28599.62</v>
      </c>
      <c r="I707" s="358"/>
      <c r="J707" s="358">
        <f>H707</f>
        <v>28599.62</v>
      </c>
      <c r="K707" s="358"/>
      <c r="L707" s="358"/>
      <c r="M707" s="358"/>
      <c r="N707" s="562"/>
    </row>
    <row r="708" spans="1:14" s="59" customFormat="1" ht="17.25" customHeight="1">
      <c r="A708" s="494"/>
      <c r="B708" s="163" t="s">
        <v>491</v>
      </c>
      <c r="C708" s="42" t="s">
        <v>492</v>
      </c>
      <c r="D708" s="256">
        <v>4458</v>
      </c>
      <c r="E708" s="358">
        <v>4458.34</v>
      </c>
      <c r="F708" s="448">
        <f t="shared" si="107"/>
        <v>1.0000762673844774</v>
      </c>
      <c r="G708" s="458">
        <f t="shared" si="115"/>
        <v>0.00010083734933742461</v>
      </c>
      <c r="H708" s="358">
        <f t="shared" si="117"/>
        <v>4458.34</v>
      </c>
      <c r="I708" s="358"/>
      <c r="J708" s="358">
        <f>H708</f>
        <v>4458.34</v>
      </c>
      <c r="K708" s="358"/>
      <c r="L708" s="358"/>
      <c r="M708" s="358"/>
      <c r="N708" s="562"/>
    </row>
    <row r="709" spans="1:14" s="59" customFormat="1" ht="17.25" customHeight="1">
      <c r="A709" s="494"/>
      <c r="B709" s="163" t="s">
        <v>493</v>
      </c>
      <c r="C709" s="42" t="s">
        <v>530</v>
      </c>
      <c r="D709" s="256">
        <v>1663</v>
      </c>
      <c r="E709" s="358">
        <v>1662.91</v>
      </c>
      <c r="F709" s="448">
        <f t="shared" si="107"/>
        <v>0.9999458809380638</v>
      </c>
      <c r="G709" s="458">
        <f t="shared" si="115"/>
        <v>3.761118187188432E-05</v>
      </c>
      <c r="H709" s="358">
        <f t="shared" si="117"/>
        <v>1662.91</v>
      </c>
      <c r="I709" s="358"/>
      <c r="J709" s="358"/>
      <c r="K709" s="358"/>
      <c r="L709" s="358"/>
      <c r="M709" s="358"/>
      <c r="N709" s="562"/>
    </row>
    <row r="710" spans="1:14" s="59" customFormat="1" ht="17.25" customHeight="1">
      <c r="A710" s="494"/>
      <c r="B710" s="163" t="s">
        <v>770</v>
      </c>
      <c r="C710" s="42" t="s">
        <v>530</v>
      </c>
      <c r="D710" s="256">
        <v>3611</v>
      </c>
      <c r="E710" s="358">
        <v>3610.68</v>
      </c>
      <c r="F710" s="448">
        <f t="shared" si="107"/>
        <v>0.9999113818886735</v>
      </c>
      <c r="G710" s="458">
        <f t="shared" si="115"/>
        <v>8.166523874483602E-05</v>
      </c>
      <c r="H710" s="358">
        <f t="shared" si="117"/>
        <v>3610.68</v>
      </c>
      <c r="I710" s="358"/>
      <c r="J710" s="358"/>
      <c r="K710" s="358"/>
      <c r="L710" s="358"/>
      <c r="M710" s="358"/>
      <c r="N710" s="562"/>
    </row>
    <row r="711" spans="1:14" s="59" customFormat="1" ht="17.25" customHeight="1">
      <c r="A711" s="494"/>
      <c r="B711" s="163" t="s">
        <v>771</v>
      </c>
      <c r="C711" s="42" t="s">
        <v>500</v>
      </c>
      <c r="D711" s="256">
        <v>9920</v>
      </c>
      <c r="E711" s="358">
        <v>9920.75</v>
      </c>
      <c r="F711" s="448">
        <f t="shared" si="107"/>
        <v>1.0000756048387096</v>
      </c>
      <c r="G711" s="458">
        <f t="shared" si="115"/>
        <v>0.00022438444206571395</v>
      </c>
      <c r="H711" s="358">
        <f t="shared" si="117"/>
        <v>9920.75</v>
      </c>
      <c r="I711" s="358"/>
      <c r="J711" s="358"/>
      <c r="K711" s="358"/>
      <c r="L711" s="358"/>
      <c r="M711" s="358"/>
      <c r="N711" s="562"/>
    </row>
    <row r="712" spans="1:14" s="59" customFormat="1" ht="17.25" customHeight="1">
      <c r="A712" s="494"/>
      <c r="B712" s="50" t="s">
        <v>505</v>
      </c>
      <c r="C712" s="42" t="s">
        <v>506</v>
      </c>
      <c r="D712" s="256">
        <v>51079</v>
      </c>
      <c r="E712" s="358">
        <v>51079</v>
      </c>
      <c r="F712" s="448">
        <f t="shared" si="107"/>
        <v>1</v>
      </c>
      <c r="G712" s="458">
        <f t="shared" si="115"/>
        <v>0.0011552889566085833</v>
      </c>
      <c r="H712" s="358">
        <f t="shared" si="117"/>
        <v>51079</v>
      </c>
      <c r="I712" s="358"/>
      <c r="J712" s="358"/>
      <c r="K712" s="358"/>
      <c r="L712" s="358"/>
      <c r="M712" s="358"/>
      <c r="N712" s="562"/>
    </row>
    <row r="713" spans="1:14" s="59" customFormat="1" ht="17.25" customHeight="1">
      <c r="A713" s="494"/>
      <c r="B713" s="163" t="s">
        <v>1124</v>
      </c>
      <c r="C713" s="42" t="s">
        <v>826</v>
      </c>
      <c r="D713" s="256">
        <v>150</v>
      </c>
      <c r="E713" s="358">
        <v>149.57</v>
      </c>
      <c r="F713" s="448">
        <f t="shared" si="107"/>
        <v>0.9971333333333333</v>
      </c>
      <c r="G713" s="458">
        <f t="shared" si="115"/>
        <v>3.382927802814186E-06</v>
      </c>
      <c r="H713" s="358">
        <f t="shared" si="117"/>
        <v>149.57</v>
      </c>
      <c r="I713" s="358"/>
      <c r="J713" s="358"/>
      <c r="K713" s="358"/>
      <c r="L713" s="358"/>
      <c r="M713" s="358"/>
      <c r="N713" s="562"/>
    </row>
    <row r="714" spans="1:14" s="59" customFormat="1" ht="18.75" customHeight="1">
      <c r="A714" s="110"/>
      <c r="B714" s="50" t="s">
        <v>1125</v>
      </c>
      <c r="C714" s="42" t="s">
        <v>310</v>
      </c>
      <c r="D714" s="254">
        <v>3075</v>
      </c>
      <c r="E714" s="354">
        <v>3075</v>
      </c>
      <c r="F714" s="448">
        <f t="shared" si="107"/>
        <v>1</v>
      </c>
      <c r="G714" s="458">
        <f t="shared" si="115"/>
        <v>6.954939488970798E-05</v>
      </c>
      <c r="H714" s="358">
        <f t="shared" si="117"/>
        <v>3075</v>
      </c>
      <c r="I714" s="348"/>
      <c r="J714" s="351"/>
      <c r="K714" s="352"/>
      <c r="L714" s="354"/>
      <c r="M714" s="354"/>
      <c r="N714" s="503"/>
    </row>
    <row r="715" spans="1:14" s="59" customFormat="1" ht="32.25" customHeight="1">
      <c r="A715" s="123" t="s">
        <v>870</v>
      </c>
      <c r="B715" s="127"/>
      <c r="C715" s="73" t="s">
        <v>199</v>
      </c>
      <c r="D715" s="153">
        <f aca="true" t="shared" si="118" ref="D715:N715">D716+D718</f>
        <v>40100</v>
      </c>
      <c r="E715" s="347">
        <f t="shared" si="118"/>
        <v>40100</v>
      </c>
      <c r="F715" s="555">
        <f t="shared" si="107"/>
        <v>1</v>
      </c>
      <c r="G715" s="555">
        <f t="shared" si="115"/>
        <v>0.0009069693447405821</v>
      </c>
      <c r="H715" s="356">
        <f t="shared" si="109"/>
        <v>40100</v>
      </c>
      <c r="I715" s="356">
        <f t="shared" si="118"/>
        <v>0</v>
      </c>
      <c r="J715" s="356">
        <f t="shared" si="118"/>
        <v>0</v>
      </c>
      <c r="K715" s="356">
        <f t="shared" si="118"/>
        <v>33000</v>
      </c>
      <c r="L715" s="356">
        <f t="shared" si="118"/>
        <v>0</v>
      </c>
      <c r="M715" s="347">
        <f t="shared" si="118"/>
        <v>0</v>
      </c>
      <c r="N715" s="353">
        <f t="shared" si="118"/>
        <v>0</v>
      </c>
    </row>
    <row r="716" spans="1:14" s="59" customFormat="1" ht="17.25" customHeight="1">
      <c r="A716" s="213" t="s">
        <v>871</v>
      </c>
      <c r="B716" s="129"/>
      <c r="C716" s="85" t="s">
        <v>872</v>
      </c>
      <c r="D716" s="253">
        <f aca="true" t="shared" si="119" ref="D716:N716">D717</f>
        <v>33000</v>
      </c>
      <c r="E716" s="346">
        <f t="shared" si="119"/>
        <v>33000</v>
      </c>
      <c r="F716" s="484">
        <f>E716/D716</f>
        <v>1</v>
      </c>
      <c r="G716" s="484">
        <f t="shared" si="115"/>
        <v>0.0007463837500358905</v>
      </c>
      <c r="H716" s="349">
        <f t="shared" si="109"/>
        <v>33000</v>
      </c>
      <c r="I716" s="349">
        <f t="shared" si="119"/>
        <v>0</v>
      </c>
      <c r="J716" s="349">
        <f t="shared" si="119"/>
        <v>0</v>
      </c>
      <c r="K716" s="349">
        <f t="shared" si="119"/>
        <v>33000</v>
      </c>
      <c r="L716" s="349">
        <f t="shared" si="119"/>
        <v>0</v>
      </c>
      <c r="M716" s="346">
        <f t="shared" si="119"/>
        <v>0</v>
      </c>
      <c r="N716" s="350">
        <f t="shared" si="119"/>
        <v>0</v>
      </c>
    </row>
    <row r="717" spans="1:14" s="59" customFormat="1" ht="22.5" customHeight="1">
      <c r="A717" s="110"/>
      <c r="B717" s="50" t="s">
        <v>621</v>
      </c>
      <c r="C717" s="42" t="s">
        <v>873</v>
      </c>
      <c r="D717" s="254">
        <v>33000</v>
      </c>
      <c r="E717" s="354">
        <v>33000</v>
      </c>
      <c r="F717" s="448">
        <f aca="true" t="shared" si="120" ref="F717:F723">E717/D717</f>
        <v>1</v>
      </c>
      <c r="G717" s="458">
        <f t="shared" si="115"/>
        <v>0.0007463837500358905</v>
      </c>
      <c r="H717" s="354">
        <f t="shared" si="109"/>
        <v>33000</v>
      </c>
      <c r="I717" s="348"/>
      <c r="J717" s="351"/>
      <c r="K717" s="351">
        <f>H717</f>
        <v>33000</v>
      </c>
      <c r="L717" s="354"/>
      <c r="M717" s="354"/>
      <c r="N717" s="503"/>
    </row>
    <row r="718" spans="1:14" s="59" customFormat="1" ht="18" customHeight="1">
      <c r="A718" s="213" t="s">
        <v>874</v>
      </c>
      <c r="B718" s="130"/>
      <c r="C718" s="85" t="s">
        <v>630</v>
      </c>
      <c r="D718" s="253">
        <f>SUM(D719:D720)</f>
        <v>7100</v>
      </c>
      <c r="E718" s="346">
        <f>SUM(E719:E720)</f>
        <v>7100</v>
      </c>
      <c r="F718" s="484">
        <f t="shared" si="120"/>
        <v>1</v>
      </c>
      <c r="G718" s="484">
        <f t="shared" si="115"/>
        <v>0.0001605855947046916</v>
      </c>
      <c r="H718" s="349">
        <f t="shared" si="109"/>
        <v>7100</v>
      </c>
      <c r="I718" s="349">
        <f aca="true" t="shared" si="121" ref="I718:N718">SUM(I719:I720)</f>
        <v>0</v>
      </c>
      <c r="J718" s="349">
        <f t="shared" si="121"/>
        <v>0</v>
      </c>
      <c r="K718" s="346">
        <f t="shared" si="121"/>
        <v>0</v>
      </c>
      <c r="L718" s="346">
        <f t="shared" si="121"/>
        <v>0</v>
      </c>
      <c r="M718" s="346">
        <f t="shared" si="121"/>
        <v>0</v>
      </c>
      <c r="N718" s="350">
        <f t="shared" si="121"/>
        <v>0</v>
      </c>
    </row>
    <row r="719" spans="1:14" s="59" customFormat="1" ht="18" customHeight="1">
      <c r="A719" s="121"/>
      <c r="B719" s="50" t="s">
        <v>493</v>
      </c>
      <c r="C719" s="42" t="s">
        <v>530</v>
      </c>
      <c r="D719" s="254">
        <v>6300</v>
      </c>
      <c r="E719" s="354">
        <v>6300.37</v>
      </c>
      <c r="F719" s="448">
        <f t="shared" si="120"/>
        <v>1.00005873015873</v>
      </c>
      <c r="G719" s="458">
        <f>E719/$E$724</f>
        <v>0.00014249981173374614</v>
      </c>
      <c r="H719" s="354">
        <f t="shared" si="109"/>
        <v>6300.37</v>
      </c>
      <c r="I719" s="348"/>
      <c r="J719" s="351"/>
      <c r="K719" s="351"/>
      <c r="L719" s="354"/>
      <c r="M719" s="354"/>
      <c r="N719" s="503"/>
    </row>
    <row r="720" spans="1:14" s="59" customFormat="1" ht="16.5" customHeight="1">
      <c r="A720" s="121"/>
      <c r="B720" s="50" t="s">
        <v>499</v>
      </c>
      <c r="C720" s="42" t="s">
        <v>500</v>
      </c>
      <c r="D720" s="254">
        <v>800</v>
      </c>
      <c r="E720" s="354">
        <v>799.63</v>
      </c>
      <c r="F720" s="448">
        <f t="shared" si="120"/>
        <v>0.9995375</v>
      </c>
      <c r="G720" s="458">
        <f t="shared" si="115"/>
        <v>1.8085782970945427E-05</v>
      </c>
      <c r="H720" s="354">
        <f t="shared" si="109"/>
        <v>799.63</v>
      </c>
      <c r="I720" s="348"/>
      <c r="J720" s="351"/>
      <c r="K720" s="351"/>
      <c r="L720" s="354"/>
      <c r="M720" s="354"/>
      <c r="N720" s="503"/>
    </row>
    <row r="721" spans="1:14" s="59" customFormat="1" ht="27.75" customHeight="1">
      <c r="A721" s="111" t="s">
        <v>884</v>
      </c>
      <c r="B721" s="126"/>
      <c r="C721" s="73" t="s">
        <v>885</v>
      </c>
      <c r="D721" s="153">
        <f aca="true" t="shared" si="122" ref="D721:N721">D722</f>
        <v>16000</v>
      </c>
      <c r="E721" s="347">
        <f t="shared" si="122"/>
        <v>16000</v>
      </c>
      <c r="F721" s="555">
        <f t="shared" si="120"/>
        <v>1</v>
      </c>
      <c r="G721" s="555">
        <f t="shared" si="115"/>
        <v>0.00036188303032043173</v>
      </c>
      <c r="H721" s="356">
        <f t="shared" si="109"/>
        <v>16000</v>
      </c>
      <c r="I721" s="356">
        <f t="shared" si="122"/>
        <v>0</v>
      </c>
      <c r="J721" s="356">
        <f t="shared" si="122"/>
        <v>0</v>
      </c>
      <c r="K721" s="347">
        <f t="shared" si="122"/>
        <v>16000</v>
      </c>
      <c r="L721" s="347">
        <f t="shared" si="122"/>
        <v>0</v>
      </c>
      <c r="M721" s="347">
        <f t="shared" si="122"/>
        <v>0</v>
      </c>
      <c r="N721" s="353">
        <f t="shared" si="122"/>
        <v>0</v>
      </c>
    </row>
    <row r="722" spans="1:14" s="59" customFormat="1" ht="18.75" customHeight="1">
      <c r="A722" s="213" t="s">
        <v>886</v>
      </c>
      <c r="B722" s="125"/>
      <c r="C722" s="85" t="s">
        <v>630</v>
      </c>
      <c r="D722" s="253">
        <f aca="true" t="shared" si="123" ref="D722:N722">D723</f>
        <v>16000</v>
      </c>
      <c r="E722" s="346">
        <f t="shared" si="123"/>
        <v>16000</v>
      </c>
      <c r="F722" s="484">
        <f t="shared" si="120"/>
        <v>1</v>
      </c>
      <c r="G722" s="484">
        <f t="shared" si="115"/>
        <v>0.00036188303032043173</v>
      </c>
      <c r="H722" s="349">
        <f t="shared" si="109"/>
        <v>16000</v>
      </c>
      <c r="I722" s="349">
        <f t="shared" si="123"/>
        <v>0</v>
      </c>
      <c r="J722" s="349">
        <f t="shared" si="123"/>
        <v>0</v>
      </c>
      <c r="K722" s="346">
        <f t="shared" si="123"/>
        <v>16000</v>
      </c>
      <c r="L722" s="346">
        <f t="shared" si="123"/>
        <v>0</v>
      </c>
      <c r="M722" s="346">
        <f t="shared" si="123"/>
        <v>0</v>
      </c>
      <c r="N722" s="350">
        <f t="shared" si="123"/>
        <v>0</v>
      </c>
    </row>
    <row r="723" spans="1:14" s="59" customFormat="1" ht="33.75" customHeight="1">
      <c r="A723" s="121"/>
      <c r="B723" s="50" t="s">
        <v>838</v>
      </c>
      <c r="C723" s="42" t="s">
        <v>198</v>
      </c>
      <c r="D723" s="254">
        <v>16000</v>
      </c>
      <c r="E723" s="354">
        <v>16000</v>
      </c>
      <c r="F723" s="448">
        <f t="shared" si="120"/>
        <v>1</v>
      </c>
      <c r="G723" s="458">
        <f t="shared" si="115"/>
        <v>0.00036188303032043173</v>
      </c>
      <c r="H723" s="354">
        <f t="shared" si="109"/>
        <v>16000</v>
      </c>
      <c r="I723" s="348"/>
      <c r="J723" s="351"/>
      <c r="K723" s="352">
        <f>H723</f>
        <v>16000</v>
      </c>
      <c r="L723" s="354"/>
      <c r="M723" s="354"/>
      <c r="N723" s="503"/>
    </row>
    <row r="724" spans="1:15" s="59" customFormat="1" ht="27.75" customHeight="1" thickBot="1">
      <c r="A724" s="567"/>
      <c r="B724" s="568"/>
      <c r="C724" s="569" t="s">
        <v>887</v>
      </c>
      <c r="D724" s="570">
        <f>D8+D13+D21+D49+D52+D62+D86+D178+D184+D231+D235+D437+D451+D556+D640+D715+D721</f>
        <v>44389507</v>
      </c>
      <c r="E724" s="571">
        <f>E8+E13+E21+E49+E52+E62+E86+E178+E184+E231+E235+E437+E451+E556+E640+E715+E721</f>
        <v>44213181.21999999</v>
      </c>
      <c r="F724" s="572">
        <f>E724/D724</f>
        <v>0.9960277598937963</v>
      </c>
      <c r="G724" s="573">
        <f t="shared" si="115"/>
        <v>1</v>
      </c>
      <c r="H724" s="571">
        <f aca="true" t="shared" si="124" ref="H724:N724">H8+H13+H21+H49+H52+H62+H86+H178+H184+H231+H235+H437+H451+H556+H640+H715+H721</f>
        <v>35748759.25</v>
      </c>
      <c r="I724" s="571">
        <f t="shared" si="124"/>
        <v>18302360.68</v>
      </c>
      <c r="J724" s="571">
        <f t="shared" si="124"/>
        <v>2669597.91</v>
      </c>
      <c r="K724" s="571">
        <f t="shared" si="124"/>
        <v>2554456.24</v>
      </c>
      <c r="L724" s="571">
        <f t="shared" si="124"/>
        <v>629728.7</v>
      </c>
      <c r="M724" s="571">
        <f t="shared" si="124"/>
        <v>0</v>
      </c>
      <c r="N724" s="571">
        <f t="shared" si="124"/>
        <v>8464421.97</v>
      </c>
      <c r="O724" s="743" t="e">
        <f>O8+O13+O21+O49+O52+O62+O86+O184+O231+#REF!+O235+O437+O451+O556+O640+O715+O721</f>
        <v>#REF!</v>
      </c>
    </row>
    <row r="725" spans="4:8" s="59" customFormat="1" ht="12.75">
      <c r="D725" s="147"/>
      <c r="E725" s="147"/>
      <c r="F725" s="147"/>
      <c r="G725" s="147"/>
      <c r="H725" s="147"/>
    </row>
    <row r="726" spans="9:13" s="59" customFormat="1" ht="12.75">
      <c r="I726" s="90"/>
      <c r="J726" s="90"/>
      <c r="K726" s="90"/>
      <c r="L726" s="947" t="s">
        <v>479</v>
      </c>
      <c r="M726" s="947"/>
    </row>
    <row r="727" s="59" customFormat="1" ht="12.75"/>
    <row r="728" spans="12:13" s="59" customFormat="1" ht="12.75">
      <c r="L728" s="530" t="s">
        <v>480</v>
      </c>
      <c r="M728" s="530"/>
    </row>
    <row r="729" spans="1:14" s="5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9" customFormat="1" ht="12.75">
      <c r="A731"/>
      <c r="B731"/>
      <c r="C731"/>
      <c r="D731"/>
      <c r="E731"/>
      <c r="F731"/>
      <c r="G731"/>
      <c r="H731"/>
      <c r="I731"/>
      <c r="J731"/>
      <c r="K731" s="964"/>
      <c r="L731" s="964"/>
      <c r="M731"/>
      <c r="N731"/>
    </row>
    <row r="732" spans="1:14" s="5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9" customFormat="1" ht="12.75">
      <c r="A733"/>
      <c r="B733"/>
      <c r="C733"/>
      <c r="D733"/>
      <c r="E733"/>
      <c r="F733"/>
      <c r="G733"/>
      <c r="H733"/>
      <c r="I733"/>
      <c r="J733"/>
      <c r="K733" s="475"/>
      <c r="L733" s="475"/>
      <c r="M733"/>
      <c r="N733"/>
    </row>
    <row r="734" spans="1:14" s="5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5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5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5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5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5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5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5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5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5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5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5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5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5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5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5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5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5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5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5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5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5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5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5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5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5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5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5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5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5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5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5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5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5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5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5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5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5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5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5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5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5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5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5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5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5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5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5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5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5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5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5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5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5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5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5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5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5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5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5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5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5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5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5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5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5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5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5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5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5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5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5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5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5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5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5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5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5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5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5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5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5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5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5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5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5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5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5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5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5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5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5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5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5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5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5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5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5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5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5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5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5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5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5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5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5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5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5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5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5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5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5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5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5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5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5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5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5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5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5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5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5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5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5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5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5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5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5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5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5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5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5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5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5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5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5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5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5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5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5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5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5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5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5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5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5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5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5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5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5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5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5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5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5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5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5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5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5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5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5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5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5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5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5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5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5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5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5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5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5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5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5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5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5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5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5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5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5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5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5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5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5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5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5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5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5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5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5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5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5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5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5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5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5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5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5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5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5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5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5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5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5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5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5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5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5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5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5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5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5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5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5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5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5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5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5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5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5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5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5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5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5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5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5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5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5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5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5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5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5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5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5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5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5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5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5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5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5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5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5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5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5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5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5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5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5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5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5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5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5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5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5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5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5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5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5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5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5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5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5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5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5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5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5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5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5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5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5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5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5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5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5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5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5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5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5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5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5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5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5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5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5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5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5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5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5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5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5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5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5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5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5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5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5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5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5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5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5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5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5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5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5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5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5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5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5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5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5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5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5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5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5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5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5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5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5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5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5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5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5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5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5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5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5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5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5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5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5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5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5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5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5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5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5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5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5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5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5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5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5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5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5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5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5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5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5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5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5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5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5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5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5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5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5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5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5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5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5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5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5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5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5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5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5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5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5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5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5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5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5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5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5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5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5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5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5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5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5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5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5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5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5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5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5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5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5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5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5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5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5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5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5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5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5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5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5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5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5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5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5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5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5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5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5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5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5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5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5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5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5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5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5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5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5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5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5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5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5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5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5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5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5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5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5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5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5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5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5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5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5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5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5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5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5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5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5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5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5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5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5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5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5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5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5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5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5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5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5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5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5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5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5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5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5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5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5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5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5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5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5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5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5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5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5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5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5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5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5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5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5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5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5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5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5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5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5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5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5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5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5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5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5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5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5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5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5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5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5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5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5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5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5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5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5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5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5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5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5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5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5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5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5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5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5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5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5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5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5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5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5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5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5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5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5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5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5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5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5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5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5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5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5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5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5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5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5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5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5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5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5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5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5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5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5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5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5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5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5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5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5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5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5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5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5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5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5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5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5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5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5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5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5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5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5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5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5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5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5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5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5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5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5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5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5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5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5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5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5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5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5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5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5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5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5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5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5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5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5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5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5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5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5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5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5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5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5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5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5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5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5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5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5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5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5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5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5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5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5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5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5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5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5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5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5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5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5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5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5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5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5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5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5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5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5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5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5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5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5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5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5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5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5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5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5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5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5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5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5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5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5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5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5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5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5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5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5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5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5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5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5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5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5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5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5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5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5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5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5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5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5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5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5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5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5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5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5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5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5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5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5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5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5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5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5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5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5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5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5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5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5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5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5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5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5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5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5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5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5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5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5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5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5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5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5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5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5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5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5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5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5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5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5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5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5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5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5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5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5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5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5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5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5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5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5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5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5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5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5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5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5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5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5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5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5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5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5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5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5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5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5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5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5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5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5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5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5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5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5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5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5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5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5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5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5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5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5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5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5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5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5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5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5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5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5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5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5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5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5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5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5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5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5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5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5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5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5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5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5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5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5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5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5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5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5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5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5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5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5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5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5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5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5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5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5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5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5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5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5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5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5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5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5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5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5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5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5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5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5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5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5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5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5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5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5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5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5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5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5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5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5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5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5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5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5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5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5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5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5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5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5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5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5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5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5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5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5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5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5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5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5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5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5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5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5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5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5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5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5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5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5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5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5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5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5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5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5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5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5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5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5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5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5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5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5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5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5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5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5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5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5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5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5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5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5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5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5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5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5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5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5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5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5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5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5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5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5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5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5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5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5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5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5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5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5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5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5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5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5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5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5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5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5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5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5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5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5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5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5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5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5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5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5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5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5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5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5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5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5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5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5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5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5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5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5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5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5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5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5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5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5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5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5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5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5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5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5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5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5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5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5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5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5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5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5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5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5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5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5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5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5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5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5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5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5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5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5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5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5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5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5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5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5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5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5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5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5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5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5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5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5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5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5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5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5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5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5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5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5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5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5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5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5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5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5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5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5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5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5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5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5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5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5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5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5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5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5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5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5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5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5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5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5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5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5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5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5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5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5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5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5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5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5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5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5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5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5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5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5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5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5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5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5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5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5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5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5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5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5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5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5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5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5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5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5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5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5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5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5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5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5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5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5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5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5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5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5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5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5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5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5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5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5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5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5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5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5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5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5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5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5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5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5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5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5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5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5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5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5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5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5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5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5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5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5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5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5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5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5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5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5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5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5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5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5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5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5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5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5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5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5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5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5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5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5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5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5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5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5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5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5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5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5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5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5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5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5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5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5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5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5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5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5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5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5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5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5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5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5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5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5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5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5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5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5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5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5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5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5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5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59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59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59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59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59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59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59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59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59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59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59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59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59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59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59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59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59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59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59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59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59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59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59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59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59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59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59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59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59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59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59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59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59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59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59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59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59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59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59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59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59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59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59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59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59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59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59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59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59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59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59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59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59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59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59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59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</row>
  </sheetData>
  <mergeCells count="21">
    <mergeCell ref="I1:M1"/>
    <mergeCell ref="A353:A356"/>
    <mergeCell ref="I5:I6"/>
    <mergeCell ref="G3:G6"/>
    <mergeCell ref="A3:A6"/>
    <mergeCell ref="F3:F6"/>
    <mergeCell ref="H4:H6"/>
    <mergeCell ref="I4:M4"/>
    <mergeCell ref="B2:K2"/>
    <mergeCell ref="B3:B6"/>
    <mergeCell ref="K731:L731"/>
    <mergeCell ref="L726:M726"/>
    <mergeCell ref="K5:K6"/>
    <mergeCell ref="M5:M6"/>
    <mergeCell ref="C3:C6"/>
    <mergeCell ref="H3:N3"/>
    <mergeCell ref="N4:N6"/>
    <mergeCell ref="D3:D6"/>
    <mergeCell ref="E3:E6"/>
    <mergeCell ref="L5:L6"/>
    <mergeCell ref="J5:J6"/>
  </mergeCells>
  <printOptions horizontalCentered="1"/>
  <pageMargins left="0.1968503937007874" right="0" top="0.35433070866141736" bottom="0.1968503937007874" header="0.15748031496062992" footer="0.15748031496062992"/>
  <pageSetup fitToHeight="25" fitToWidth="90" horizontalDpi="600" verticalDpi="600" orientation="landscape" paperSize="9" scale="85" r:id="rId1"/>
  <headerFooter alignWithMargins="0">
    <oddFooter>&amp;CStrona &amp;P</oddFooter>
  </headerFooter>
  <rowBreaks count="26" manualBreakCount="26">
    <brk id="32" max="13" man="1"/>
    <brk id="51" max="13" man="1"/>
    <brk id="75" max="13" man="1"/>
    <brk id="99" max="13" man="1"/>
    <brk id="120" max="13" man="1"/>
    <brk id="143" max="13" man="1"/>
    <brk id="172" max="13" man="1"/>
    <brk id="198" max="13" man="1"/>
    <brk id="230" max="13" man="1"/>
    <brk id="255" max="13" man="1"/>
    <brk id="288" max="13" man="1"/>
    <brk id="319" max="13" man="1"/>
    <brk id="378" max="13" man="1"/>
    <brk id="412" max="13" man="1"/>
    <brk id="436" max="13" man="1"/>
    <brk id="458" max="13" man="1"/>
    <brk id="488" max="13" man="1"/>
    <brk id="510" max="13" man="1"/>
    <brk id="535" max="13" man="1"/>
    <brk id="558" max="13" man="1"/>
    <brk id="585" max="13" man="1"/>
    <brk id="621" max="13" man="1"/>
    <brk id="652" max="13" man="1"/>
    <brk id="678" max="13" man="1"/>
    <brk id="703" max="13" man="1"/>
    <brk id="729" max="14" man="1"/>
  </rowBreaks>
  <colBreaks count="2" manualBreakCount="2">
    <brk id="14" max="728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45"/>
  <sheetViews>
    <sheetView workbookViewId="0" topLeftCell="A14">
      <selection activeCell="E20" sqref="E20:E2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40.625" style="0" customWidth="1"/>
    <col min="6" max="7" width="11.75390625" style="0" customWidth="1"/>
    <col min="8" max="8" width="10.375" style="0" customWidth="1"/>
    <col min="9" max="9" width="10.875" style="0" customWidth="1"/>
    <col min="10" max="10" width="10.75390625" style="0" customWidth="1"/>
    <col min="11" max="11" width="2.875" style="0" customWidth="1"/>
    <col min="12" max="12" width="10.875" style="0" customWidth="1"/>
    <col min="13" max="13" width="11.375" style="0" customWidth="1"/>
    <col min="14" max="14" width="15.75390625" style="0" customWidth="1"/>
  </cols>
  <sheetData>
    <row r="1" ht="6" customHeight="1"/>
    <row r="2" spans="6:14" ht="12.75" customHeight="1">
      <c r="F2" s="18"/>
      <c r="G2" s="18"/>
      <c r="J2" s="937" t="s">
        <v>221</v>
      </c>
      <c r="K2" s="937"/>
      <c r="L2" s="937"/>
      <c r="M2" s="937"/>
      <c r="N2" s="937"/>
    </row>
    <row r="3" spans="1:14" ht="27.75" customHeight="1">
      <c r="A3" s="938" t="s">
        <v>347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</row>
    <row r="4" spans="1:14" ht="15" customHeight="1">
      <c r="A4" s="939" t="s">
        <v>972</v>
      </c>
      <c r="B4" s="979" t="s">
        <v>925</v>
      </c>
      <c r="C4" s="979" t="s">
        <v>926</v>
      </c>
      <c r="D4" s="979" t="s">
        <v>192</v>
      </c>
      <c r="E4" s="939" t="s">
        <v>1066</v>
      </c>
      <c r="F4" s="939" t="s">
        <v>687</v>
      </c>
      <c r="G4" s="939" t="s">
        <v>959</v>
      </c>
      <c r="H4" s="932" t="s">
        <v>189</v>
      </c>
      <c r="I4" s="933"/>
      <c r="J4" s="933"/>
      <c r="K4" s="933"/>
      <c r="L4" s="933"/>
      <c r="M4" s="934"/>
      <c r="N4" s="939" t="s">
        <v>688</v>
      </c>
    </row>
    <row r="5" spans="1:14" ht="17.25" customHeight="1">
      <c r="A5" s="940"/>
      <c r="B5" s="980"/>
      <c r="C5" s="980"/>
      <c r="D5" s="980"/>
      <c r="E5" s="940"/>
      <c r="F5" s="940"/>
      <c r="G5" s="940"/>
      <c r="H5" s="939" t="s">
        <v>353</v>
      </c>
      <c r="I5" s="932" t="s">
        <v>691</v>
      </c>
      <c r="J5" s="933"/>
      <c r="K5" s="933"/>
      <c r="L5" s="933"/>
      <c r="M5" s="934"/>
      <c r="N5" s="940"/>
    </row>
    <row r="6" spans="1:14" ht="53.25" customHeight="1">
      <c r="A6" s="941"/>
      <c r="B6" s="981"/>
      <c r="C6" s="981"/>
      <c r="D6" s="981"/>
      <c r="E6" s="941"/>
      <c r="F6" s="941"/>
      <c r="G6" s="941"/>
      <c r="H6" s="941"/>
      <c r="I6" s="94" t="s">
        <v>690</v>
      </c>
      <c r="J6" s="94" t="s">
        <v>689</v>
      </c>
      <c r="K6" s="942" t="s">
        <v>79</v>
      </c>
      <c r="L6" s="943"/>
      <c r="M6" s="94" t="s">
        <v>692</v>
      </c>
      <c r="N6" s="941"/>
    </row>
    <row r="7" spans="1:14" ht="11.25" customHeight="1">
      <c r="A7" s="7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/>
      <c r="H7" s="39">
        <v>7</v>
      </c>
      <c r="I7" s="39">
        <v>8</v>
      </c>
      <c r="J7" s="39">
        <v>9</v>
      </c>
      <c r="K7" s="930">
        <v>10</v>
      </c>
      <c r="L7" s="931"/>
      <c r="M7" s="39">
        <v>11</v>
      </c>
      <c r="N7" s="39">
        <v>12</v>
      </c>
    </row>
    <row r="8" spans="1:14" ht="10.5" customHeight="1">
      <c r="A8" s="982" t="s">
        <v>982</v>
      </c>
      <c r="B8" s="926">
        <v>600</v>
      </c>
      <c r="C8" s="926">
        <v>60014</v>
      </c>
      <c r="D8" s="919">
        <v>6050</v>
      </c>
      <c r="E8" s="923" t="s">
        <v>857</v>
      </c>
      <c r="F8" s="679"/>
      <c r="G8" s="679"/>
      <c r="H8" s="739"/>
      <c r="I8" s="682"/>
      <c r="J8" s="682"/>
      <c r="K8" s="96" t="s">
        <v>939</v>
      </c>
      <c r="L8" s="780"/>
      <c r="M8" s="682"/>
      <c r="N8" s="920" t="s">
        <v>1065</v>
      </c>
    </row>
    <row r="9" spans="1:14" ht="9.75" customHeight="1">
      <c r="A9" s="983"/>
      <c r="B9" s="927"/>
      <c r="C9" s="927"/>
      <c r="D9" s="977"/>
      <c r="E9" s="924"/>
      <c r="F9" s="680">
        <v>1102382</v>
      </c>
      <c r="G9" s="680">
        <v>284772</v>
      </c>
      <c r="H9" s="741">
        <f>I8+I9+I10+J8+J9+J10+L8+L9+L10+M8</f>
        <v>284771.52</v>
      </c>
      <c r="I9" s="683">
        <v>117771.52</v>
      </c>
      <c r="J9" s="683"/>
      <c r="K9" s="96" t="s">
        <v>940</v>
      </c>
      <c r="L9" s="780">
        <v>117000</v>
      </c>
      <c r="M9" s="683"/>
      <c r="N9" s="921"/>
    </row>
    <row r="10" spans="1:14" ht="10.5" customHeight="1">
      <c r="A10" s="984"/>
      <c r="B10" s="928"/>
      <c r="C10" s="928"/>
      <c r="D10" s="978"/>
      <c r="E10" s="925"/>
      <c r="F10" s="681"/>
      <c r="G10" s="681"/>
      <c r="H10" s="783"/>
      <c r="I10" s="684"/>
      <c r="J10" s="684"/>
      <c r="K10" s="96" t="s">
        <v>941</v>
      </c>
      <c r="L10" s="780">
        <v>50000</v>
      </c>
      <c r="M10" s="684"/>
      <c r="N10" s="921"/>
    </row>
    <row r="11" spans="1:14" ht="12.75" customHeight="1">
      <c r="A11" s="982" t="s">
        <v>983</v>
      </c>
      <c r="B11" s="926">
        <v>600</v>
      </c>
      <c r="C11" s="926">
        <v>60014</v>
      </c>
      <c r="D11" s="926">
        <v>6050</v>
      </c>
      <c r="E11" s="923" t="s">
        <v>855</v>
      </c>
      <c r="F11" s="679"/>
      <c r="G11" s="679"/>
      <c r="H11" s="739"/>
      <c r="I11" s="739"/>
      <c r="J11" s="682"/>
      <c r="K11" s="96" t="s">
        <v>939</v>
      </c>
      <c r="L11" s="780"/>
      <c r="M11" s="682"/>
      <c r="N11" s="921"/>
    </row>
    <row r="12" spans="1:14" ht="12" customHeight="1">
      <c r="A12" s="983"/>
      <c r="B12" s="927"/>
      <c r="C12" s="927"/>
      <c r="D12" s="927"/>
      <c r="E12" s="924"/>
      <c r="F12" s="680">
        <v>6214500</v>
      </c>
      <c r="G12" s="680">
        <v>9760</v>
      </c>
      <c r="H12" s="741">
        <f>I11+I12+I13+J11+J12+J13+L11+L12+L13+M11+M12+M13</f>
        <v>9760</v>
      </c>
      <c r="I12" s="741">
        <v>9760</v>
      </c>
      <c r="J12" s="683"/>
      <c r="K12" s="96" t="s">
        <v>940</v>
      </c>
      <c r="L12" s="780"/>
      <c r="M12" s="683"/>
      <c r="N12" s="921"/>
    </row>
    <row r="13" spans="1:14" ht="11.25" customHeight="1">
      <c r="A13" s="984"/>
      <c r="B13" s="928"/>
      <c r="C13" s="928"/>
      <c r="D13" s="928"/>
      <c r="E13" s="925"/>
      <c r="F13" s="681"/>
      <c r="G13" s="681"/>
      <c r="H13" s="783"/>
      <c r="I13" s="783"/>
      <c r="J13" s="684"/>
      <c r="K13" s="96" t="s">
        <v>941</v>
      </c>
      <c r="L13" s="780"/>
      <c r="M13" s="684"/>
      <c r="N13" s="921"/>
    </row>
    <row r="14" spans="1:14" ht="12.75" customHeight="1">
      <c r="A14" s="982" t="s">
        <v>985</v>
      </c>
      <c r="B14" s="926">
        <v>600</v>
      </c>
      <c r="C14" s="926">
        <v>60014</v>
      </c>
      <c r="D14" s="677">
        <v>6058</v>
      </c>
      <c r="E14" s="923" t="s">
        <v>856</v>
      </c>
      <c r="F14" s="679"/>
      <c r="G14" s="679"/>
      <c r="H14" s="739"/>
      <c r="I14" s="739"/>
      <c r="J14" s="682"/>
      <c r="K14" s="96" t="s">
        <v>939</v>
      </c>
      <c r="L14" s="780"/>
      <c r="M14" s="682">
        <v>1376822.65</v>
      </c>
      <c r="N14" s="921"/>
    </row>
    <row r="15" spans="1:14" ht="12.75" customHeight="1">
      <c r="A15" s="983"/>
      <c r="B15" s="927"/>
      <c r="C15" s="927"/>
      <c r="D15" s="677"/>
      <c r="E15" s="924"/>
      <c r="F15" s="680">
        <v>6061656</v>
      </c>
      <c r="G15" s="680">
        <v>3000033</v>
      </c>
      <c r="H15" s="741">
        <f>I14+I15+I16+J14+J15+J16+L14+L15+L16+M14+M15+M16</f>
        <v>3000032.73</v>
      </c>
      <c r="I15" s="741"/>
      <c r="J15" s="683"/>
      <c r="K15" s="96" t="s">
        <v>940</v>
      </c>
      <c r="L15" s="780">
        <v>808135.03</v>
      </c>
      <c r="M15" s="683"/>
      <c r="N15" s="921"/>
    </row>
    <row r="16" spans="1:14" ht="12.75" customHeight="1">
      <c r="A16" s="984"/>
      <c r="B16" s="928"/>
      <c r="C16" s="928"/>
      <c r="D16" s="678">
        <v>6059</v>
      </c>
      <c r="E16" s="925"/>
      <c r="F16" s="681"/>
      <c r="G16" s="681"/>
      <c r="H16" s="783"/>
      <c r="I16" s="783">
        <v>15075.05</v>
      </c>
      <c r="J16" s="684">
        <v>800000</v>
      </c>
      <c r="K16" s="96" t="s">
        <v>941</v>
      </c>
      <c r="L16" s="780"/>
      <c r="M16" s="684"/>
      <c r="N16" s="921"/>
    </row>
    <row r="17" spans="1:14" ht="12.75" customHeight="1">
      <c r="A17" s="982" t="s">
        <v>987</v>
      </c>
      <c r="B17" s="492"/>
      <c r="C17" s="492"/>
      <c r="D17" s="492">
        <v>6058</v>
      </c>
      <c r="E17" s="923" t="s">
        <v>858</v>
      </c>
      <c r="F17" s="491"/>
      <c r="G17" s="491"/>
      <c r="H17" s="741"/>
      <c r="I17" s="741"/>
      <c r="J17" s="490"/>
      <c r="K17" s="96" t="s">
        <v>939</v>
      </c>
      <c r="L17" s="780"/>
      <c r="M17" s="741">
        <v>11956</v>
      </c>
      <c r="N17" s="921"/>
    </row>
    <row r="18" spans="1:14" ht="12.75" customHeight="1">
      <c r="A18" s="983"/>
      <c r="B18" s="492">
        <v>600</v>
      </c>
      <c r="C18" s="492">
        <v>60014</v>
      </c>
      <c r="D18" s="492"/>
      <c r="E18" s="924"/>
      <c r="F18" s="491">
        <v>5540017</v>
      </c>
      <c r="G18" s="491">
        <v>235460</v>
      </c>
      <c r="H18" s="741">
        <f>I17+I18+I19+J17+J18+J19+L17+L18+M17+M18++M19</f>
        <v>235460</v>
      </c>
      <c r="I18" s="741"/>
      <c r="J18" s="490"/>
      <c r="K18" s="96" t="s">
        <v>940</v>
      </c>
      <c r="L18" s="780"/>
      <c r="M18" s="741"/>
      <c r="N18" s="921"/>
    </row>
    <row r="19" spans="1:14" ht="12" customHeight="1">
      <c r="A19" s="984"/>
      <c r="B19" s="492"/>
      <c r="C19" s="492"/>
      <c r="D19" s="492">
        <v>6059</v>
      </c>
      <c r="E19" s="925"/>
      <c r="F19" s="491"/>
      <c r="G19" s="491"/>
      <c r="H19" s="741"/>
      <c r="I19" s="741">
        <v>223504</v>
      </c>
      <c r="J19" s="490"/>
      <c r="K19" s="96" t="s">
        <v>941</v>
      </c>
      <c r="L19" s="780"/>
      <c r="M19" s="490"/>
      <c r="N19" s="921"/>
    </row>
    <row r="20" spans="1:14" ht="11.25" customHeight="1">
      <c r="A20" s="982" t="s">
        <v>989</v>
      </c>
      <c r="B20" s="926">
        <v>600</v>
      </c>
      <c r="C20" s="926">
        <v>60014</v>
      </c>
      <c r="D20" s="926">
        <v>6050</v>
      </c>
      <c r="E20" s="923" t="s">
        <v>853</v>
      </c>
      <c r="F20" s="679"/>
      <c r="G20" s="679"/>
      <c r="H20" s="739"/>
      <c r="I20" s="739"/>
      <c r="J20" s="682"/>
      <c r="K20" s="96" t="s">
        <v>939</v>
      </c>
      <c r="L20" s="780"/>
      <c r="M20" s="682"/>
      <c r="N20" s="921"/>
    </row>
    <row r="21" spans="1:14" ht="12" customHeight="1">
      <c r="A21" s="983"/>
      <c r="B21" s="927"/>
      <c r="C21" s="927"/>
      <c r="D21" s="927"/>
      <c r="E21" s="924"/>
      <c r="F21" s="680">
        <v>6223835</v>
      </c>
      <c r="G21" s="680">
        <v>17380</v>
      </c>
      <c r="H21" s="741">
        <f>I20+I21+I22+J20+J21+J22+L20+L21+L22+M20+M22</f>
        <v>17380</v>
      </c>
      <c r="I21" s="741">
        <v>17380</v>
      </c>
      <c r="J21" s="683"/>
      <c r="K21" s="96" t="s">
        <v>940</v>
      </c>
      <c r="L21" s="780"/>
      <c r="M21" s="683"/>
      <c r="N21" s="921"/>
    </row>
    <row r="22" spans="1:14" ht="10.5" customHeight="1">
      <c r="A22" s="984"/>
      <c r="B22" s="928"/>
      <c r="C22" s="928"/>
      <c r="D22" s="928"/>
      <c r="E22" s="925"/>
      <c r="F22" s="681"/>
      <c r="G22" s="681"/>
      <c r="H22" s="783"/>
      <c r="I22" s="783"/>
      <c r="J22" s="684"/>
      <c r="K22" s="96" t="s">
        <v>941</v>
      </c>
      <c r="L22" s="780"/>
      <c r="M22" s="684"/>
      <c r="N22" s="921"/>
    </row>
    <row r="23" spans="1:14" ht="12.75" customHeight="1">
      <c r="A23" s="982" t="s">
        <v>1002</v>
      </c>
      <c r="B23" s="653"/>
      <c r="C23" s="653"/>
      <c r="D23" s="926">
        <v>6050</v>
      </c>
      <c r="E23" s="923" t="s">
        <v>859</v>
      </c>
      <c r="F23" s="662"/>
      <c r="G23" s="662"/>
      <c r="H23" s="739"/>
      <c r="I23" s="739"/>
      <c r="J23" s="664"/>
      <c r="K23" s="96" t="s">
        <v>939</v>
      </c>
      <c r="L23" s="780"/>
      <c r="M23" s="664"/>
      <c r="N23" s="921"/>
    </row>
    <row r="24" spans="1:14" ht="12.75" customHeight="1">
      <c r="A24" s="983"/>
      <c r="B24" s="492">
        <v>600</v>
      </c>
      <c r="C24" s="492">
        <v>60014</v>
      </c>
      <c r="D24" s="927"/>
      <c r="E24" s="924"/>
      <c r="F24" s="491">
        <v>330770</v>
      </c>
      <c r="G24" s="491">
        <v>95770</v>
      </c>
      <c r="H24" s="741">
        <f>I23+I24+I25+J23+J24+L23+L24+L25+M23+M24+M25</f>
        <v>95770</v>
      </c>
      <c r="I24" s="741">
        <v>95770</v>
      </c>
      <c r="J24" s="490"/>
      <c r="K24" s="96" t="s">
        <v>940</v>
      </c>
      <c r="L24" s="780"/>
      <c r="M24" s="490"/>
      <c r="N24" s="921"/>
    </row>
    <row r="25" spans="1:14" ht="12" customHeight="1">
      <c r="A25" s="984"/>
      <c r="B25" s="667"/>
      <c r="C25" s="667"/>
      <c r="D25" s="928"/>
      <c r="E25" s="925"/>
      <c r="F25" s="663"/>
      <c r="G25" s="663"/>
      <c r="H25" s="783"/>
      <c r="I25" s="783"/>
      <c r="J25" s="652"/>
      <c r="K25" s="96" t="s">
        <v>941</v>
      </c>
      <c r="L25" s="622"/>
      <c r="M25" s="652"/>
      <c r="N25" s="921"/>
    </row>
    <row r="26" spans="1:14" ht="21" customHeight="1">
      <c r="A26" s="758">
        <v>7</v>
      </c>
      <c r="B26" s="492">
        <v>600</v>
      </c>
      <c r="C26" s="492">
        <v>60014</v>
      </c>
      <c r="D26" s="492">
        <v>6050</v>
      </c>
      <c r="E26" s="757" t="s">
        <v>1133</v>
      </c>
      <c r="F26" s="491">
        <v>1350000</v>
      </c>
      <c r="G26" s="491">
        <v>24278</v>
      </c>
      <c r="H26" s="741">
        <f>I26</f>
        <v>24278</v>
      </c>
      <c r="I26" s="741">
        <v>24278</v>
      </c>
      <c r="J26" s="490"/>
      <c r="K26" s="96"/>
      <c r="L26" s="780"/>
      <c r="M26" s="490"/>
      <c r="N26" s="922"/>
    </row>
    <row r="27" spans="1:14" ht="12" customHeight="1">
      <c r="A27" s="982" t="s">
        <v>993</v>
      </c>
      <c r="B27" s="926">
        <v>801</v>
      </c>
      <c r="C27" s="653"/>
      <c r="D27" s="653"/>
      <c r="E27" s="923" t="s">
        <v>861</v>
      </c>
      <c r="F27" s="662"/>
      <c r="G27" s="662"/>
      <c r="H27" s="739"/>
      <c r="I27" s="739"/>
      <c r="J27" s="664"/>
      <c r="K27" s="96" t="s">
        <v>939</v>
      </c>
      <c r="L27" s="780"/>
      <c r="M27" s="664"/>
      <c r="N27" s="935" t="s">
        <v>197</v>
      </c>
    </row>
    <row r="28" spans="1:14" ht="12" customHeight="1">
      <c r="A28" s="983"/>
      <c r="B28" s="927"/>
      <c r="C28" s="492">
        <v>80195</v>
      </c>
      <c r="D28" s="492">
        <v>6059</v>
      </c>
      <c r="E28" s="924"/>
      <c r="F28" s="491">
        <v>4285708</v>
      </c>
      <c r="G28" s="491">
        <v>366355</v>
      </c>
      <c r="H28" s="741">
        <f>I27+I28+I29+J27+J28+J29+L27+L28+L29+M27+M28+M29</f>
        <v>366355</v>
      </c>
      <c r="I28" s="741"/>
      <c r="J28" s="490"/>
      <c r="K28" s="96" t="s">
        <v>940</v>
      </c>
      <c r="L28" s="781"/>
      <c r="M28" s="490"/>
      <c r="N28" s="936"/>
    </row>
    <row r="29" spans="1:14" ht="12" customHeight="1">
      <c r="A29" s="984"/>
      <c r="B29" s="928"/>
      <c r="C29" s="667"/>
      <c r="D29" s="667"/>
      <c r="E29" s="925"/>
      <c r="F29" s="663"/>
      <c r="G29" s="663"/>
      <c r="H29" s="783"/>
      <c r="I29" s="783">
        <v>366355</v>
      </c>
      <c r="J29" s="652"/>
      <c r="K29" s="96" t="s">
        <v>941</v>
      </c>
      <c r="L29" s="782"/>
      <c r="M29" s="652"/>
      <c r="N29" s="936"/>
    </row>
    <row r="30" spans="1:14" ht="12" customHeight="1">
      <c r="A30" s="982" t="s">
        <v>6</v>
      </c>
      <c r="B30" s="926">
        <v>851</v>
      </c>
      <c r="C30" s="653"/>
      <c r="D30" s="492">
        <v>6058</v>
      </c>
      <c r="E30" s="923" t="s">
        <v>865</v>
      </c>
      <c r="F30" s="662"/>
      <c r="G30" s="662"/>
      <c r="H30" s="739"/>
      <c r="I30" s="739"/>
      <c r="J30" s="664"/>
      <c r="K30" s="96" t="s">
        <v>939</v>
      </c>
      <c r="L30" s="780"/>
      <c r="M30" s="739">
        <v>965801.36</v>
      </c>
      <c r="N30" s="936"/>
    </row>
    <row r="31" spans="1:14" ht="12" customHeight="1">
      <c r="A31" s="983"/>
      <c r="B31" s="927"/>
      <c r="C31" s="492">
        <v>85111</v>
      </c>
      <c r="D31" s="492"/>
      <c r="E31" s="924"/>
      <c r="F31" s="491">
        <v>1592959</v>
      </c>
      <c r="G31" s="491">
        <v>1207252</v>
      </c>
      <c r="H31" s="741">
        <f>I30+I31+I32+J30+J32+J31+L30+L31:L32+L32+M30+M31+M32</f>
        <v>1207251.7</v>
      </c>
      <c r="I31" s="741"/>
      <c r="J31" s="490"/>
      <c r="K31" s="96" t="s">
        <v>940</v>
      </c>
      <c r="L31" s="781"/>
      <c r="M31" s="490"/>
      <c r="N31" s="936"/>
    </row>
    <row r="32" spans="1:14" ht="12" customHeight="1">
      <c r="A32" s="984"/>
      <c r="B32" s="928"/>
      <c r="C32" s="667"/>
      <c r="D32" s="667">
        <v>6059</v>
      </c>
      <c r="E32" s="925"/>
      <c r="F32" s="663"/>
      <c r="G32" s="663"/>
      <c r="H32" s="783"/>
      <c r="I32" s="783">
        <v>241450.34</v>
      </c>
      <c r="J32" s="652"/>
      <c r="K32" s="96" t="s">
        <v>941</v>
      </c>
      <c r="L32" s="782"/>
      <c r="M32" s="652"/>
      <c r="N32" s="936"/>
    </row>
    <row r="33" spans="1:14" ht="25.5" customHeight="1">
      <c r="A33" s="763" t="s">
        <v>1064</v>
      </c>
      <c r="B33" s="764">
        <v>851</v>
      </c>
      <c r="C33" s="764">
        <v>85111</v>
      </c>
      <c r="D33" s="765">
        <v>6050</v>
      </c>
      <c r="E33" s="766" t="s">
        <v>866</v>
      </c>
      <c r="F33" s="665">
        <v>2414956</v>
      </c>
      <c r="G33" s="665">
        <v>45000</v>
      </c>
      <c r="H33" s="666">
        <f>I33</f>
        <v>45000</v>
      </c>
      <c r="I33" s="666">
        <v>45000</v>
      </c>
      <c r="J33" s="767"/>
      <c r="K33" s="96" t="s">
        <v>939</v>
      </c>
      <c r="L33" s="622"/>
      <c r="M33" s="664"/>
      <c r="N33" s="936"/>
    </row>
    <row r="34" spans="1:14" ht="10.5" customHeight="1">
      <c r="A34" s="983" t="s">
        <v>163</v>
      </c>
      <c r="B34" s="492"/>
      <c r="C34" s="492"/>
      <c r="D34" s="492">
        <v>6050</v>
      </c>
      <c r="E34" s="924" t="s">
        <v>860</v>
      </c>
      <c r="F34" s="491"/>
      <c r="G34" s="491"/>
      <c r="H34" s="741"/>
      <c r="I34" s="741"/>
      <c r="J34" s="683"/>
      <c r="K34" s="762" t="s">
        <v>939</v>
      </c>
      <c r="L34" s="781"/>
      <c r="M34" s="490"/>
      <c r="N34" s="936"/>
    </row>
    <row r="35" spans="1:14" ht="11.25" customHeight="1">
      <c r="A35" s="983"/>
      <c r="B35" s="492">
        <v>851</v>
      </c>
      <c r="C35" s="492">
        <v>85195</v>
      </c>
      <c r="D35" s="492">
        <v>6058</v>
      </c>
      <c r="E35" s="924"/>
      <c r="F35" s="491">
        <v>2965566</v>
      </c>
      <c r="G35" s="491">
        <v>1039310</v>
      </c>
      <c r="H35" s="741">
        <f>I34+I35+I36+J34+J35+J36+L34+L35+L36+M34+M35+M36</f>
        <v>1039310</v>
      </c>
      <c r="I35" s="741">
        <v>1039310</v>
      </c>
      <c r="J35" s="683"/>
      <c r="K35" s="96" t="s">
        <v>940</v>
      </c>
      <c r="L35" s="780"/>
      <c r="M35" s="490"/>
      <c r="N35" s="936"/>
    </row>
    <row r="36" spans="1:14" ht="10.5" customHeight="1">
      <c r="A36" s="984"/>
      <c r="B36" s="492"/>
      <c r="C36" s="492"/>
      <c r="D36" s="492">
        <v>6059</v>
      </c>
      <c r="E36" s="925"/>
      <c r="F36" s="491"/>
      <c r="G36" s="491"/>
      <c r="H36" s="741"/>
      <c r="I36" s="741"/>
      <c r="J36" s="684"/>
      <c r="K36" s="96" t="s">
        <v>941</v>
      </c>
      <c r="L36" s="780"/>
      <c r="M36" s="490"/>
      <c r="N36" s="929"/>
    </row>
    <row r="37" spans="1:15" ht="22.5" customHeight="1">
      <c r="A37" s="760" t="s">
        <v>1132</v>
      </c>
      <c r="B37" s="676">
        <v>853</v>
      </c>
      <c r="C37" s="676">
        <v>85333</v>
      </c>
      <c r="D37" s="507">
        <v>6050</v>
      </c>
      <c r="E37" s="761" t="s">
        <v>867</v>
      </c>
      <c r="F37" s="679">
        <v>85282</v>
      </c>
      <c r="G37" s="679">
        <v>76480</v>
      </c>
      <c r="H37" s="739">
        <f>I37+J37+L37+M37</f>
        <v>76480.18</v>
      </c>
      <c r="I37" s="739">
        <v>51480.18</v>
      </c>
      <c r="J37" s="682"/>
      <c r="K37" s="96" t="s">
        <v>941</v>
      </c>
      <c r="L37" s="622">
        <v>25000</v>
      </c>
      <c r="M37" s="682"/>
      <c r="N37" s="756" t="s">
        <v>774</v>
      </c>
      <c r="O37" s="38"/>
    </row>
    <row r="38" spans="1:14" ht="26.25" customHeight="1">
      <c r="A38" s="932" t="s">
        <v>5</v>
      </c>
      <c r="B38" s="933"/>
      <c r="C38" s="933"/>
      <c r="D38" s="933"/>
      <c r="E38" s="934"/>
      <c r="F38" s="95">
        <f>SUM(F8:F37)</f>
        <v>38167631</v>
      </c>
      <c r="G38" s="95">
        <f>SUM(G8:G37)</f>
        <v>6401850</v>
      </c>
      <c r="H38" s="740">
        <f>SUM(H8:H37)</f>
        <v>6401849.13</v>
      </c>
      <c r="I38" s="740">
        <f>SUM(I8:I37)</f>
        <v>2247134.0900000003</v>
      </c>
      <c r="J38" s="740">
        <f>SUM(J8:J37)</f>
        <v>800000</v>
      </c>
      <c r="K38" s="988">
        <f>SUM(L8:L37)</f>
        <v>1000135.03</v>
      </c>
      <c r="L38" s="989"/>
      <c r="M38" s="740">
        <f>SUM(M8:M37)</f>
        <v>2354580.01</v>
      </c>
      <c r="N38" s="95" t="s">
        <v>889</v>
      </c>
    </row>
    <row r="39" spans="1:13" ht="12" customHeight="1">
      <c r="A39" s="985" t="s">
        <v>711</v>
      </c>
      <c r="B39" s="985"/>
      <c r="C39" s="985"/>
      <c r="D39" s="985"/>
      <c r="E39" s="985"/>
      <c r="F39" s="985"/>
      <c r="G39" s="985"/>
      <c r="H39" s="985"/>
      <c r="I39" s="40"/>
      <c r="J39" s="40"/>
      <c r="K39" s="40"/>
      <c r="L39" s="987" t="s">
        <v>479</v>
      </c>
      <c r="M39" s="987"/>
    </row>
    <row r="40" spans="1:11" ht="12" customHeight="1">
      <c r="A40" s="986" t="s">
        <v>712</v>
      </c>
      <c r="B40" s="986"/>
      <c r="C40" s="986"/>
      <c r="D40" s="986"/>
      <c r="E40" s="986"/>
      <c r="F40" s="986"/>
      <c r="G40" s="986"/>
      <c r="H40" s="986"/>
      <c r="I40" s="40"/>
      <c r="J40" s="68"/>
      <c r="K40" s="68"/>
    </row>
    <row r="41" spans="1:13" ht="12.75" customHeight="1" hidden="1">
      <c r="A41" s="990" t="s">
        <v>713</v>
      </c>
      <c r="B41" s="990"/>
      <c r="C41" s="990"/>
      <c r="D41" s="990"/>
      <c r="E41" s="990"/>
      <c r="F41" s="990"/>
      <c r="G41" s="990"/>
      <c r="H41" s="990"/>
      <c r="I41" s="990"/>
      <c r="J41" s="990"/>
      <c r="K41" s="990"/>
      <c r="L41" s="987"/>
      <c r="M41" s="987"/>
    </row>
    <row r="42" spans="1:13" ht="9.75" customHeight="1" hidden="1">
      <c r="A42" s="990"/>
      <c r="B42" s="990"/>
      <c r="C42" s="990"/>
      <c r="D42" s="990"/>
      <c r="E42" s="990"/>
      <c r="F42" s="990"/>
      <c r="G42" s="990"/>
      <c r="H42" s="990"/>
      <c r="I42" s="990"/>
      <c r="J42" s="990"/>
      <c r="K42" s="990"/>
      <c r="L42" s="40"/>
      <c r="M42" s="40"/>
    </row>
    <row r="43" spans="1:13" ht="10.5" customHeight="1">
      <c r="A43" s="990"/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87" t="s">
        <v>480</v>
      </c>
      <c r="M43" s="987"/>
    </row>
    <row r="44" spans="1:11" ht="12.75" customHeight="1">
      <c r="A44" s="986" t="s">
        <v>714</v>
      </c>
      <c r="B44" s="986"/>
      <c r="C44" s="986"/>
      <c r="D44" s="986"/>
      <c r="E44" s="40"/>
      <c r="F44" s="40"/>
      <c r="G44" s="40"/>
      <c r="H44" s="40"/>
      <c r="I44" s="40"/>
      <c r="J44" s="40"/>
      <c r="K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ht="12" customHeight="1"/>
    <row r="47" ht="12.75" hidden="1"/>
    <row r="48" ht="18" customHeight="1"/>
  </sheetData>
  <mergeCells count="58">
    <mergeCell ref="A17:A19"/>
    <mergeCell ref="B27:B29"/>
    <mergeCell ref="B30:B32"/>
    <mergeCell ref="E27:E29"/>
    <mergeCell ref="E30:E32"/>
    <mergeCell ref="E17:E19"/>
    <mergeCell ref="E23:E25"/>
    <mergeCell ref="D20:D22"/>
    <mergeCell ref="D23:D25"/>
    <mergeCell ref="A44:D44"/>
    <mergeCell ref="A14:A16"/>
    <mergeCell ref="B14:B16"/>
    <mergeCell ref="A34:A36"/>
    <mergeCell ref="C20:C22"/>
    <mergeCell ref="A38:E38"/>
    <mergeCell ref="C14:C16"/>
    <mergeCell ref="A30:A32"/>
    <mergeCell ref="A23:A25"/>
    <mergeCell ref="A41:K43"/>
    <mergeCell ref="L43:M43"/>
    <mergeCell ref="B8:B10"/>
    <mergeCell ref="L41:M41"/>
    <mergeCell ref="K38:L38"/>
    <mergeCell ref="L39:M39"/>
    <mergeCell ref="B20:B22"/>
    <mergeCell ref="E14:E16"/>
    <mergeCell ref="E20:E22"/>
    <mergeCell ref="E34:E36"/>
    <mergeCell ref="E8:E10"/>
    <mergeCell ref="A39:H39"/>
    <mergeCell ref="A20:A22"/>
    <mergeCell ref="A27:A29"/>
    <mergeCell ref="A40:H40"/>
    <mergeCell ref="B4:B6"/>
    <mergeCell ref="C4:C6"/>
    <mergeCell ref="A11:A13"/>
    <mergeCell ref="B11:B13"/>
    <mergeCell ref="A8:A10"/>
    <mergeCell ref="E11:E13"/>
    <mergeCell ref="C11:C13"/>
    <mergeCell ref="D8:D10"/>
    <mergeCell ref="D4:D6"/>
    <mergeCell ref="C8:C10"/>
    <mergeCell ref="D11:D13"/>
    <mergeCell ref="H5:H6"/>
    <mergeCell ref="N27:N36"/>
    <mergeCell ref="K7:L7"/>
    <mergeCell ref="N8:N26"/>
    <mergeCell ref="J2:N2"/>
    <mergeCell ref="A3:N3"/>
    <mergeCell ref="F4:F6"/>
    <mergeCell ref="E4:E6"/>
    <mergeCell ref="K6:L6"/>
    <mergeCell ref="A4:A6"/>
    <mergeCell ref="G4:G6"/>
    <mergeCell ref="H4:M4"/>
    <mergeCell ref="N4:N6"/>
    <mergeCell ref="I5:M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4" r:id="rId1"/>
  <rowBreaks count="1" manualBreakCount="1">
    <brk id="4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7">
      <selection activeCell="E10" sqref="E10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6.375" style="0" customWidth="1"/>
    <col min="4" max="4" width="5.75390625" style="0" customWidth="1"/>
    <col min="5" max="5" width="35.375" style="0" customWidth="1"/>
    <col min="6" max="6" width="10.75390625" style="0" customWidth="1"/>
    <col min="7" max="7" width="12.375" style="0" customWidth="1"/>
    <col min="8" max="8" width="10.00390625" style="0" customWidth="1"/>
    <col min="9" max="10" width="9.25390625" style="0" customWidth="1"/>
    <col min="12" max="12" width="9.625" style="0" customWidth="1"/>
    <col min="13" max="13" width="11.00390625" style="0" customWidth="1"/>
    <col min="14" max="14" width="18.625" style="0" customWidth="1"/>
  </cols>
  <sheetData>
    <row r="1" spans="6:14" ht="15.75" customHeight="1">
      <c r="F1" s="18"/>
      <c r="H1" s="937" t="s">
        <v>220</v>
      </c>
      <c r="I1" s="937"/>
      <c r="J1" s="937"/>
      <c r="K1" s="937"/>
      <c r="L1" s="937"/>
      <c r="M1" s="937"/>
      <c r="N1" s="937"/>
    </row>
    <row r="2" spans="1:14" ht="36" customHeight="1" thickBot="1">
      <c r="A2" s="1016" t="s">
        <v>348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</row>
    <row r="3" spans="1:14" ht="15" customHeight="1">
      <c r="A3" s="1010" t="s">
        <v>972</v>
      </c>
      <c r="B3" s="1017" t="s">
        <v>925</v>
      </c>
      <c r="C3" s="1017" t="s">
        <v>926</v>
      </c>
      <c r="D3" s="1005" t="s">
        <v>192</v>
      </c>
      <c r="E3" s="1020" t="s">
        <v>906</v>
      </c>
      <c r="F3" s="1020" t="s">
        <v>960</v>
      </c>
      <c r="G3" s="1019" t="s">
        <v>190</v>
      </c>
      <c r="H3" s="1019"/>
      <c r="I3" s="1019"/>
      <c r="J3" s="1019"/>
      <c r="K3" s="1019"/>
      <c r="L3" s="1019"/>
      <c r="M3" s="1019"/>
      <c r="N3" s="1013" t="s">
        <v>688</v>
      </c>
    </row>
    <row r="4" spans="1:14" ht="15" customHeight="1">
      <c r="A4" s="1011"/>
      <c r="B4" s="1018"/>
      <c r="C4" s="1018"/>
      <c r="D4" s="1006"/>
      <c r="E4" s="1021"/>
      <c r="F4" s="1021"/>
      <c r="G4" s="1008" t="s">
        <v>905</v>
      </c>
      <c r="H4" s="1002" t="s">
        <v>691</v>
      </c>
      <c r="I4" s="1003"/>
      <c r="J4" s="1003"/>
      <c r="K4" s="1003"/>
      <c r="L4" s="1003"/>
      <c r="M4" s="1004"/>
      <c r="N4" s="1014"/>
    </row>
    <row r="5" spans="1:14" ht="58.5" customHeight="1">
      <c r="A5" s="1012"/>
      <c r="B5" s="1018"/>
      <c r="C5" s="1018"/>
      <c r="D5" s="1007"/>
      <c r="E5" s="1021"/>
      <c r="F5" s="1021"/>
      <c r="G5" s="1009"/>
      <c r="H5" s="777" t="s">
        <v>690</v>
      </c>
      <c r="I5" s="777" t="s">
        <v>689</v>
      </c>
      <c r="J5" s="778" t="s">
        <v>902</v>
      </c>
      <c r="K5" s="779" t="s">
        <v>903</v>
      </c>
      <c r="L5" s="777" t="s">
        <v>904</v>
      </c>
      <c r="M5" s="777" t="s">
        <v>692</v>
      </c>
      <c r="N5" s="1015"/>
    </row>
    <row r="6" spans="1:14" ht="14.25" customHeight="1">
      <c r="A6" s="511">
        <v>1</v>
      </c>
      <c r="B6" s="508">
        <v>2</v>
      </c>
      <c r="C6" s="508">
        <v>3</v>
      </c>
      <c r="D6" s="508">
        <v>4</v>
      </c>
      <c r="E6" s="508">
        <v>5</v>
      </c>
      <c r="F6" s="508">
        <v>6</v>
      </c>
      <c r="G6" s="508">
        <v>7</v>
      </c>
      <c r="H6" s="508">
        <v>8</v>
      </c>
      <c r="I6" s="508">
        <v>9</v>
      </c>
      <c r="J6" s="509">
        <v>10</v>
      </c>
      <c r="K6" s="509">
        <v>11</v>
      </c>
      <c r="L6" s="509">
        <v>12</v>
      </c>
      <c r="M6" s="508">
        <v>13</v>
      </c>
      <c r="N6" s="512">
        <v>14</v>
      </c>
    </row>
    <row r="7" spans="1:14" ht="31.5" customHeight="1">
      <c r="A7" s="774" t="s">
        <v>982</v>
      </c>
      <c r="B7" s="510">
        <v>600</v>
      </c>
      <c r="C7" s="510">
        <v>60014</v>
      </c>
      <c r="D7" s="510">
        <v>6050</v>
      </c>
      <c r="E7" s="768" t="s">
        <v>782</v>
      </c>
      <c r="F7" s="665">
        <v>292397</v>
      </c>
      <c r="G7" s="666">
        <f>H7+I7+J7+K7+L7+M7</f>
        <v>292396.82999999996</v>
      </c>
      <c r="H7" s="621">
        <v>146198.71</v>
      </c>
      <c r="I7" s="621"/>
      <c r="J7" s="621"/>
      <c r="K7" s="351">
        <v>0</v>
      </c>
      <c r="L7" s="351">
        <v>146198.12</v>
      </c>
      <c r="M7" s="621"/>
      <c r="N7" s="993" t="s">
        <v>451</v>
      </c>
    </row>
    <row r="8" spans="1:14" ht="28.5" customHeight="1">
      <c r="A8" s="774" t="s">
        <v>983</v>
      </c>
      <c r="B8" s="510">
        <v>600</v>
      </c>
      <c r="C8" s="510">
        <v>60014</v>
      </c>
      <c r="D8" s="510">
        <v>6050</v>
      </c>
      <c r="E8" s="768" t="s">
        <v>907</v>
      </c>
      <c r="F8" s="665">
        <v>79216</v>
      </c>
      <c r="G8" s="666">
        <f aca="true" t="shared" si="0" ref="G8:G21">H8+I8+J8+K8+L8+M8</f>
        <v>79215.65</v>
      </c>
      <c r="H8" s="621">
        <v>43189.8</v>
      </c>
      <c r="I8" s="621"/>
      <c r="J8" s="621"/>
      <c r="K8" s="351"/>
      <c r="L8" s="351">
        <v>36025.85</v>
      </c>
      <c r="M8" s="621"/>
      <c r="N8" s="995"/>
    </row>
    <row r="9" spans="1:14" ht="30" customHeight="1">
      <c r="A9" s="774" t="s">
        <v>985</v>
      </c>
      <c r="B9" s="510">
        <v>600</v>
      </c>
      <c r="C9" s="510">
        <v>60014</v>
      </c>
      <c r="D9" s="510">
        <v>6050</v>
      </c>
      <c r="E9" s="768" t="s">
        <v>139</v>
      </c>
      <c r="F9" s="665">
        <v>18482</v>
      </c>
      <c r="G9" s="666">
        <f t="shared" si="0"/>
        <v>18481.85</v>
      </c>
      <c r="H9" s="621">
        <v>9240.93</v>
      </c>
      <c r="I9" s="621"/>
      <c r="J9" s="621"/>
      <c r="K9" s="351">
        <v>0</v>
      </c>
      <c r="L9" s="351">
        <v>9240.92</v>
      </c>
      <c r="M9" s="621"/>
      <c r="N9" s="995"/>
    </row>
    <row r="10" spans="1:14" ht="26.25" customHeight="1">
      <c r="A10" s="774" t="s">
        <v>987</v>
      </c>
      <c r="B10" s="510">
        <v>600</v>
      </c>
      <c r="C10" s="510">
        <v>60014</v>
      </c>
      <c r="D10" s="510">
        <v>6050</v>
      </c>
      <c r="E10" s="768" t="s">
        <v>781</v>
      </c>
      <c r="F10" s="665">
        <v>100042</v>
      </c>
      <c r="G10" s="666">
        <f t="shared" si="0"/>
        <v>100041.93</v>
      </c>
      <c r="H10" s="621">
        <v>53926.93</v>
      </c>
      <c r="I10" s="621"/>
      <c r="J10" s="621"/>
      <c r="K10" s="351"/>
      <c r="L10" s="351">
        <v>46115</v>
      </c>
      <c r="M10" s="621"/>
      <c r="N10" s="995"/>
    </row>
    <row r="11" spans="1:14" ht="21.75" customHeight="1">
      <c r="A11" s="774" t="s">
        <v>989</v>
      </c>
      <c r="B11" s="510">
        <v>600</v>
      </c>
      <c r="C11" s="510">
        <v>60014</v>
      </c>
      <c r="D11" s="510">
        <v>6050</v>
      </c>
      <c r="E11" s="768" t="s">
        <v>780</v>
      </c>
      <c r="F11" s="665">
        <v>42708</v>
      </c>
      <c r="G11" s="666">
        <f t="shared" si="0"/>
        <v>42707.729999999996</v>
      </c>
      <c r="H11" s="621">
        <v>21354.73</v>
      </c>
      <c r="I11" s="621"/>
      <c r="J11" s="621"/>
      <c r="K11" s="351"/>
      <c r="L11" s="351">
        <v>21353</v>
      </c>
      <c r="M11" s="621"/>
      <c r="N11" s="995"/>
    </row>
    <row r="12" spans="1:14" ht="21.75" customHeight="1">
      <c r="A12" s="774" t="s">
        <v>1002</v>
      </c>
      <c r="B12" s="510">
        <v>600</v>
      </c>
      <c r="C12" s="510">
        <v>60014</v>
      </c>
      <c r="D12" s="510">
        <v>6050</v>
      </c>
      <c r="E12" s="768" t="s">
        <v>779</v>
      </c>
      <c r="F12" s="665">
        <v>93463</v>
      </c>
      <c r="G12" s="666">
        <f t="shared" si="0"/>
        <v>93462.75</v>
      </c>
      <c r="H12" s="621">
        <v>46731.38</v>
      </c>
      <c r="I12" s="621"/>
      <c r="J12" s="621"/>
      <c r="K12" s="351"/>
      <c r="L12" s="351">
        <v>46731.37</v>
      </c>
      <c r="M12" s="621"/>
      <c r="N12" s="995"/>
    </row>
    <row r="13" spans="1:14" ht="30" customHeight="1">
      <c r="A13" s="774" t="s">
        <v>1003</v>
      </c>
      <c r="B13" s="510">
        <v>600</v>
      </c>
      <c r="C13" s="510">
        <v>60014</v>
      </c>
      <c r="D13" s="510">
        <v>6050</v>
      </c>
      <c r="E13" s="768" t="s">
        <v>1134</v>
      </c>
      <c r="F13" s="665">
        <v>38430</v>
      </c>
      <c r="G13" s="666">
        <f t="shared" si="0"/>
        <v>38430</v>
      </c>
      <c r="H13" s="621">
        <v>38430</v>
      </c>
      <c r="I13" s="621"/>
      <c r="J13" s="621"/>
      <c r="K13" s="351"/>
      <c r="L13" s="351"/>
      <c r="M13" s="621"/>
      <c r="N13" s="995"/>
    </row>
    <row r="14" spans="1:14" ht="19.5" customHeight="1">
      <c r="A14" s="774" t="s">
        <v>993</v>
      </c>
      <c r="B14" s="510">
        <v>600</v>
      </c>
      <c r="C14" s="510">
        <v>60014</v>
      </c>
      <c r="D14" s="510">
        <v>6050</v>
      </c>
      <c r="E14" s="768" t="s">
        <v>778</v>
      </c>
      <c r="F14" s="665">
        <v>63000</v>
      </c>
      <c r="G14" s="666">
        <f t="shared" si="0"/>
        <v>62999.99</v>
      </c>
      <c r="H14" s="621">
        <v>9999.99</v>
      </c>
      <c r="I14" s="621"/>
      <c r="J14" s="621"/>
      <c r="K14" s="351"/>
      <c r="L14" s="351">
        <v>53000</v>
      </c>
      <c r="M14" s="621"/>
      <c r="N14" s="995"/>
    </row>
    <row r="15" spans="1:14" ht="21.75" customHeight="1">
      <c r="A15" s="774" t="s">
        <v>6</v>
      </c>
      <c r="B15" s="510">
        <v>600</v>
      </c>
      <c r="C15" s="510">
        <v>60014</v>
      </c>
      <c r="D15" s="510">
        <v>6060</v>
      </c>
      <c r="E15" s="768" t="s">
        <v>777</v>
      </c>
      <c r="F15" s="665">
        <v>39800</v>
      </c>
      <c r="G15" s="666">
        <f t="shared" si="0"/>
        <v>39800</v>
      </c>
      <c r="H15" s="621">
        <v>39800</v>
      </c>
      <c r="I15" s="621"/>
      <c r="J15" s="621"/>
      <c r="K15" s="351"/>
      <c r="L15" s="351"/>
      <c r="M15" s="621"/>
      <c r="N15" s="994"/>
    </row>
    <row r="16" spans="1:14" ht="12.75" customHeight="1">
      <c r="A16" s="997" t="s">
        <v>1064</v>
      </c>
      <c r="B16" s="999">
        <v>750</v>
      </c>
      <c r="C16" s="999">
        <v>75075</v>
      </c>
      <c r="D16" s="510">
        <v>6065</v>
      </c>
      <c r="E16" s="923" t="s">
        <v>898</v>
      </c>
      <c r="F16" s="991">
        <v>238889</v>
      </c>
      <c r="G16" s="666">
        <f t="shared" si="0"/>
        <v>203055.56</v>
      </c>
      <c r="H16" s="621">
        <v>26257.21</v>
      </c>
      <c r="I16" s="621"/>
      <c r="J16" s="621"/>
      <c r="K16" s="351"/>
      <c r="L16" s="351"/>
      <c r="M16" s="621">
        <v>176798.35</v>
      </c>
      <c r="N16" s="993" t="s">
        <v>899</v>
      </c>
    </row>
    <row r="17" spans="1:14" ht="12.75" customHeight="1">
      <c r="A17" s="998"/>
      <c r="B17" s="1000"/>
      <c r="C17" s="1000"/>
      <c r="D17" s="510">
        <v>6066</v>
      </c>
      <c r="E17" s="925"/>
      <c r="F17" s="992"/>
      <c r="G17" s="666">
        <f t="shared" si="0"/>
        <v>35833.34</v>
      </c>
      <c r="H17" s="621">
        <v>35833.34</v>
      </c>
      <c r="I17" s="621"/>
      <c r="J17" s="621"/>
      <c r="K17" s="351"/>
      <c r="L17" s="351"/>
      <c r="M17" s="621"/>
      <c r="N17" s="994"/>
    </row>
    <row r="18" spans="1:14" ht="33.75" customHeight="1">
      <c r="A18" s="774" t="s">
        <v>163</v>
      </c>
      <c r="B18" s="510">
        <v>754</v>
      </c>
      <c r="C18" s="510">
        <v>75411</v>
      </c>
      <c r="D18" s="510">
        <v>6060</v>
      </c>
      <c r="E18" s="768" t="s">
        <v>775</v>
      </c>
      <c r="F18" s="665">
        <v>619530</v>
      </c>
      <c r="G18" s="666">
        <f t="shared" si="0"/>
        <v>619530</v>
      </c>
      <c r="H18" s="621"/>
      <c r="I18" s="621">
        <v>200000</v>
      </c>
      <c r="J18" s="621">
        <v>19530</v>
      </c>
      <c r="K18" s="351">
        <v>300000</v>
      </c>
      <c r="L18" s="351">
        <v>100000</v>
      </c>
      <c r="M18" s="621"/>
      <c r="N18" s="776" t="s">
        <v>455</v>
      </c>
    </row>
    <row r="19" spans="1:14" ht="27.75" customHeight="1">
      <c r="A19" s="775" t="s">
        <v>1132</v>
      </c>
      <c r="B19" s="685">
        <v>801</v>
      </c>
      <c r="C19" s="685">
        <v>80130</v>
      </c>
      <c r="D19" s="685">
        <v>6050</v>
      </c>
      <c r="E19" s="759" t="s">
        <v>900</v>
      </c>
      <c r="F19" s="679">
        <v>19520</v>
      </c>
      <c r="G19" s="666">
        <f t="shared" si="0"/>
        <v>19520</v>
      </c>
      <c r="H19" s="686">
        <v>19520</v>
      </c>
      <c r="I19" s="686"/>
      <c r="J19" s="686"/>
      <c r="K19" s="687"/>
      <c r="L19" s="687"/>
      <c r="M19" s="686"/>
      <c r="N19" s="993" t="s">
        <v>899</v>
      </c>
    </row>
    <row r="20" spans="1:14" ht="29.25" customHeight="1">
      <c r="A20" s="775" t="s">
        <v>32</v>
      </c>
      <c r="B20" s="685">
        <v>851</v>
      </c>
      <c r="C20" s="685">
        <v>85141</v>
      </c>
      <c r="D20" s="685">
        <v>6060</v>
      </c>
      <c r="E20" s="759" t="s">
        <v>901</v>
      </c>
      <c r="F20" s="679">
        <v>254452</v>
      </c>
      <c r="G20" s="666">
        <f t="shared" si="0"/>
        <v>253689.98</v>
      </c>
      <c r="H20" s="686">
        <v>35689.98</v>
      </c>
      <c r="I20" s="686"/>
      <c r="J20" s="686"/>
      <c r="K20" s="687">
        <v>218000</v>
      </c>
      <c r="L20" s="687"/>
      <c r="M20" s="686"/>
      <c r="N20" s="995"/>
    </row>
    <row r="21" spans="1:14" ht="32.25" customHeight="1" thickBot="1">
      <c r="A21" s="775" t="s">
        <v>34</v>
      </c>
      <c r="B21" s="685">
        <v>851</v>
      </c>
      <c r="C21" s="685">
        <v>85195</v>
      </c>
      <c r="D21" s="685">
        <v>6050</v>
      </c>
      <c r="E21" s="759" t="s">
        <v>776</v>
      </c>
      <c r="F21" s="662">
        <v>139426</v>
      </c>
      <c r="G21" s="666">
        <f t="shared" si="0"/>
        <v>139426.23</v>
      </c>
      <c r="H21" s="686">
        <v>9426.23</v>
      </c>
      <c r="I21" s="686"/>
      <c r="J21" s="686"/>
      <c r="K21" s="687"/>
      <c r="L21" s="687">
        <v>130000</v>
      </c>
      <c r="M21" s="686"/>
      <c r="N21" s="996"/>
    </row>
    <row r="22" spans="1:14" ht="26.25" customHeight="1" thickBot="1">
      <c r="A22" s="1023" t="s">
        <v>5</v>
      </c>
      <c r="B22" s="1024"/>
      <c r="C22" s="1024"/>
      <c r="D22" s="1024"/>
      <c r="E22" s="1025"/>
      <c r="F22" s="688">
        <f aca="true" t="shared" si="1" ref="F22:M22">SUM(F7:F21)</f>
        <v>2039355</v>
      </c>
      <c r="G22" s="689">
        <f t="shared" si="1"/>
        <v>2038591.8399999999</v>
      </c>
      <c r="H22" s="689">
        <f t="shared" si="1"/>
        <v>535599.23</v>
      </c>
      <c r="I22" s="689">
        <f t="shared" si="1"/>
        <v>200000</v>
      </c>
      <c r="J22" s="689">
        <f t="shared" si="1"/>
        <v>19530</v>
      </c>
      <c r="K22" s="689">
        <f t="shared" si="1"/>
        <v>518000</v>
      </c>
      <c r="L22" s="689">
        <f t="shared" si="1"/>
        <v>588664.26</v>
      </c>
      <c r="M22" s="689">
        <f t="shared" si="1"/>
        <v>176798.35</v>
      </c>
      <c r="N22" s="690" t="s">
        <v>889</v>
      </c>
    </row>
    <row r="23" spans="1:15" ht="18.75" customHeight="1">
      <c r="A23" s="1001" t="s">
        <v>711</v>
      </c>
      <c r="B23" s="1001"/>
      <c r="C23" s="1001"/>
      <c r="D23" s="1001"/>
      <c r="E23" s="1001"/>
      <c r="F23" s="1001"/>
      <c r="G23" s="1001"/>
      <c r="H23" s="40"/>
      <c r="I23" s="40"/>
      <c r="J23" s="40"/>
      <c r="K23" s="40"/>
      <c r="L23" s="40"/>
      <c r="M23" s="40"/>
      <c r="N23" s="40"/>
      <c r="O23" s="40"/>
    </row>
    <row r="24" spans="1:15" ht="12" customHeight="1">
      <c r="A24" s="986" t="s">
        <v>712</v>
      </c>
      <c r="B24" s="986"/>
      <c r="C24" s="986"/>
      <c r="D24" s="986"/>
      <c r="E24" s="986"/>
      <c r="F24" s="986"/>
      <c r="G24" s="986"/>
      <c r="H24" s="40"/>
      <c r="I24" s="68"/>
      <c r="J24" s="68"/>
      <c r="K24" s="987" t="s">
        <v>479</v>
      </c>
      <c r="L24" s="987"/>
      <c r="M24" s="987"/>
      <c r="N24" s="68"/>
      <c r="O24" s="68"/>
    </row>
    <row r="25" spans="1:15" ht="13.5" customHeight="1">
      <c r="A25" s="1022" t="s">
        <v>713</v>
      </c>
      <c r="B25" s="1022"/>
      <c r="C25" s="1022"/>
      <c r="D25" s="1022"/>
      <c r="E25" s="1022"/>
      <c r="F25" s="1022"/>
      <c r="G25" s="1022"/>
      <c r="H25" s="493"/>
      <c r="I25" s="493"/>
      <c r="J25" s="493"/>
      <c r="K25" s="987"/>
      <c r="L25" s="987"/>
      <c r="M25" s="987"/>
      <c r="N25" s="63"/>
      <c r="O25" s="63"/>
    </row>
    <row r="26" spans="1:15" ht="12.75">
      <c r="A26" s="986" t="s">
        <v>714</v>
      </c>
      <c r="B26" s="986"/>
      <c r="C26" s="986"/>
      <c r="D26" s="986"/>
      <c r="E26" s="40"/>
      <c r="F26" s="40"/>
      <c r="G26" s="40"/>
      <c r="H26" s="40"/>
      <c r="I26" s="40"/>
      <c r="J26" s="40"/>
      <c r="K26" s="987" t="s">
        <v>480</v>
      </c>
      <c r="L26" s="987"/>
      <c r="M26" s="987"/>
      <c r="N26" s="40"/>
      <c r="O26" s="40"/>
    </row>
    <row r="27" spans="2:13" ht="12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1:13" ht="12" customHeight="1">
      <c r="K28" s="987"/>
      <c r="L28" s="987"/>
      <c r="M28" s="987"/>
    </row>
    <row r="29" ht="12.75" hidden="1"/>
    <row r="30" ht="18" customHeight="1"/>
  </sheetData>
  <mergeCells count="29">
    <mergeCell ref="A22:E22"/>
    <mergeCell ref="K24:M24"/>
    <mergeCell ref="K26:M26"/>
    <mergeCell ref="K25:M25"/>
    <mergeCell ref="K28:M28"/>
    <mergeCell ref="A25:G25"/>
    <mergeCell ref="A26:D26"/>
    <mergeCell ref="A24:G24"/>
    <mergeCell ref="C3:C5"/>
    <mergeCell ref="G3:M3"/>
    <mergeCell ref="F3:F5"/>
    <mergeCell ref="E3:E5"/>
    <mergeCell ref="N7:N15"/>
    <mergeCell ref="H1:N1"/>
    <mergeCell ref="A23:G23"/>
    <mergeCell ref="H4:M4"/>
    <mergeCell ref="D3:D5"/>
    <mergeCell ref="G4:G5"/>
    <mergeCell ref="A3:A5"/>
    <mergeCell ref="N3:N5"/>
    <mergeCell ref="A2:N2"/>
    <mergeCell ref="B3:B5"/>
    <mergeCell ref="F16:F17"/>
    <mergeCell ref="N16:N17"/>
    <mergeCell ref="N19:N21"/>
    <mergeCell ref="A16:A17"/>
    <mergeCell ref="B16:B17"/>
    <mergeCell ref="C16:C17"/>
    <mergeCell ref="E16:E17"/>
  </mergeCells>
  <printOptions/>
  <pageMargins left="0.11811023622047245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3">
      <selection activeCell="E11" sqref="E1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8.00390625" style="0" customWidth="1"/>
    <col min="4" max="4" width="6.00390625" style="0" customWidth="1"/>
    <col min="5" max="5" width="36.625" style="0" customWidth="1"/>
    <col min="6" max="6" width="14.00390625" style="0" customWidth="1"/>
    <col min="7" max="7" width="13.625" style="0" customWidth="1"/>
    <col min="8" max="8" width="13.125" style="0" customWidth="1"/>
    <col min="9" max="9" width="14.375" style="0" customWidth="1"/>
    <col min="10" max="10" width="4.625" style="0" customWidth="1"/>
    <col min="11" max="11" width="6.25390625" style="0" customWidth="1"/>
  </cols>
  <sheetData>
    <row r="1" spans="5:10" ht="65.25" customHeight="1">
      <c r="E1" s="28"/>
      <c r="F1" s="28"/>
      <c r="G1" s="28"/>
      <c r="H1" s="28"/>
      <c r="I1" s="186" t="s">
        <v>219</v>
      </c>
      <c r="J1" s="186"/>
    </row>
    <row r="3" ht="12" customHeight="1"/>
    <row r="4" spans="1:16" s="69" customFormat="1" ht="15" customHeight="1">
      <c r="A4" s="261" t="s">
        <v>961</v>
      </c>
      <c r="B4" s="1026" t="s">
        <v>349</v>
      </c>
      <c r="C4" s="1026"/>
      <c r="D4" s="1026"/>
      <c r="E4" s="1026"/>
      <c r="F4" s="1026"/>
      <c r="G4" s="1026"/>
      <c r="H4" s="1026"/>
      <c r="I4" s="261"/>
      <c r="J4" s="261"/>
      <c r="K4" s="261"/>
      <c r="L4" s="261"/>
      <c r="M4" s="261"/>
      <c r="N4" s="261"/>
      <c r="O4" s="261"/>
      <c r="P4" s="261"/>
    </row>
    <row r="5" ht="23.25" customHeight="1" thickBot="1">
      <c r="I5" s="40"/>
    </row>
    <row r="6" spans="1:9" s="19" customFormat="1" ht="36.75" customHeight="1">
      <c r="A6" s="1032" t="s">
        <v>1060</v>
      </c>
      <c r="B6" s="1034" t="s">
        <v>925</v>
      </c>
      <c r="C6" s="1034" t="s">
        <v>926</v>
      </c>
      <c r="D6" s="1034" t="s">
        <v>192</v>
      </c>
      <c r="E6" s="1034" t="s">
        <v>1061</v>
      </c>
      <c r="F6" s="1034" t="s">
        <v>962</v>
      </c>
      <c r="G6" s="1029" t="s">
        <v>354</v>
      </c>
      <c r="H6" s="1030"/>
      <c r="I6" s="1031"/>
    </row>
    <row r="7" spans="1:9" s="19" customFormat="1" ht="53.25" customHeight="1">
      <c r="A7" s="1033"/>
      <c r="B7" s="1035"/>
      <c r="C7" s="1035"/>
      <c r="D7" s="1035"/>
      <c r="E7" s="1036"/>
      <c r="F7" s="1035"/>
      <c r="G7" s="771" t="s">
        <v>887</v>
      </c>
      <c r="H7" s="772" t="s">
        <v>786</v>
      </c>
      <c r="I7" s="772" t="s">
        <v>280</v>
      </c>
    </row>
    <row r="8" spans="1:9" s="70" customFormat="1" ht="9.75">
      <c r="A8" s="266">
        <v>1</v>
      </c>
      <c r="B8" s="265">
        <v>2</v>
      </c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531">
        <v>8</v>
      </c>
      <c r="I8" s="267">
        <v>9</v>
      </c>
    </row>
    <row r="9" spans="1:9" ht="55.5" customHeight="1">
      <c r="A9" s="774" t="s">
        <v>982</v>
      </c>
      <c r="B9" s="510">
        <v>600</v>
      </c>
      <c r="C9" s="510">
        <v>60014</v>
      </c>
      <c r="D9" s="510">
        <v>6300</v>
      </c>
      <c r="E9" s="902" t="s">
        <v>783</v>
      </c>
      <c r="F9" s="903">
        <v>10000</v>
      </c>
      <c r="G9" s="904">
        <f>I9</f>
        <v>10000</v>
      </c>
      <c r="H9" s="905">
        <v>0</v>
      </c>
      <c r="I9" s="906">
        <v>10000</v>
      </c>
    </row>
    <row r="10" spans="1:9" ht="52.5" customHeight="1">
      <c r="A10" s="775">
        <v>2</v>
      </c>
      <c r="B10" s="685">
        <v>600</v>
      </c>
      <c r="C10" s="685">
        <v>60014</v>
      </c>
      <c r="D10" s="685">
        <v>6300</v>
      </c>
      <c r="E10" s="907" t="s">
        <v>784</v>
      </c>
      <c r="F10" s="908">
        <v>1000</v>
      </c>
      <c r="G10" s="904">
        <f>I10</f>
        <v>1000</v>
      </c>
      <c r="H10" s="909">
        <v>0</v>
      </c>
      <c r="I10" s="910">
        <v>1000</v>
      </c>
    </row>
    <row r="11" spans="1:9" ht="51" customHeight="1">
      <c r="A11" s="775">
        <v>3</v>
      </c>
      <c r="B11" s="685">
        <v>630</v>
      </c>
      <c r="C11" s="685">
        <v>63003</v>
      </c>
      <c r="D11" s="685">
        <v>6639</v>
      </c>
      <c r="E11" s="902" t="s">
        <v>19</v>
      </c>
      <c r="F11" s="908">
        <v>2981</v>
      </c>
      <c r="G11" s="904">
        <f>I11</f>
        <v>2981</v>
      </c>
      <c r="H11" s="909">
        <v>0</v>
      </c>
      <c r="I11" s="910">
        <f>'Z 1. 2 '!E51</f>
        <v>2981</v>
      </c>
    </row>
    <row r="12" spans="1:9" ht="47.25" customHeight="1" thickBot="1">
      <c r="A12" s="775">
        <v>4</v>
      </c>
      <c r="B12" s="685">
        <v>754</v>
      </c>
      <c r="C12" s="685">
        <v>75405</v>
      </c>
      <c r="D12" s="685">
        <v>6170</v>
      </c>
      <c r="E12" s="907" t="s">
        <v>785</v>
      </c>
      <c r="F12" s="908">
        <v>10000</v>
      </c>
      <c r="G12" s="904">
        <f>I12</f>
        <v>10000</v>
      </c>
      <c r="H12" s="909">
        <v>0</v>
      </c>
      <c r="I12" s="910">
        <v>10000</v>
      </c>
    </row>
    <row r="13" spans="1:9" ht="22.5" customHeight="1" thickBot="1">
      <c r="A13" s="1027" t="s">
        <v>5</v>
      </c>
      <c r="B13" s="1028"/>
      <c r="C13" s="1028"/>
      <c r="D13" s="1028"/>
      <c r="E13" s="1028"/>
      <c r="F13" s="769">
        <f>SUM(F9:F12)</f>
        <v>23981</v>
      </c>
      <c r="G13" s="770">
        <f>SUM(G9:G12)</f>
        <v>23981</v>
      </c>
      <c r="H13" s="770">
        <f>SUM(H9:H12)</f>
        <v>0</v>
      </c>
      <c r="I13" s="773">
        <f>SUM(I9:I12)</f>
        <v>23981</v>
      </c>
    </row>
    <row r="14" ht="12.75" hidden="1"/>
    <row r="16" spans="8:9" ht="12.75">
      <c r="H16" s="964" t="s">
        <v>479</v>
      </c>
      <c r="I16" s="964"/>
    </row>
    <row r="17" spans="7:13" ht="14.25" customHeight="1">
      <c r="G17" s="342"/>
      <c r="H17" s="475"/>
      <c r="I17" s="475"/>
      <c r="J17" s="68"/>
      <c r="K17" s="68"/>
      <c r="L17" s="68"/>
      <c r="M17" s="68"/>
    </row>
    <row r="18" spans="8:9" ht="12.75">
      <c r="H18" s="964" t="s">
        <v>480</v>
      </c>
      <c r="I18" s="964"/>
    </row>
    <row r="20" spans="7:8" ht="12.75">
      <c r="G20" s="156"/>
      <c r="H20" s="156"/>
    </row>
  </sheetData>
  <mergeCells count="11">
    <mergeCell ref="E6:E7"/>
    <mergeCell ref="B4:H4"/>
    <mergeCell ref="H16:I16"/>
    <mergeCell ref="H18:I18"/>
    <mergeCell ref="A13:E13"/>
    <mergeCell ref="G6:I6"/>
    <mergeCell ref="A6:A7"/>
    <mergeCell ref="F6:F7"/>
    <mergeCell ref="B6:B7"/>
    <mergeCell ref="C6:C7"/>
    <mergeCell ref="D6:D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3"/>
  <sheetViews>
    <sheetView workbookViewId="0" topLeftCell="E423">
      <selection activeCell="I440" sqref="I440"/>
    </sheetView>
  </sheetViews>
  <sheetFormatPr defaultColWidth="9.00390625" defaultRowHeight="12.75"/>
  <cols>
    <col min="1" max="1" width="4.25390625" style="5" customWidth="1"/>
    <col min="2" max="2" width="25.625" style="0" customWidth="1"/>
    <col min="3" max="3" width="10.875" style="0" customWidth="1"/>
    <col min="4" max="4" width="11.625" style="0" customWidth="1"/>
    <col min="5" max="5" width="11.75390625" style="0" customWidth="1"/>
    <col min="6" max="6" width="10.25390625" style="0" customWidth="1"/>
    <col min="7" max="7" width="10.00390625" style="0" bestFit="1" customWidth="1"/>
    <col min="8" max="8" width="11.375" style="0" customWidth="1"/>
    <col min="9" max="9" width="11.125" style="0" customWidth="1"/>
    <col min="10" max="11" width="9.375" style="0" bestFit="1" customWidth="1"/>
    <col min="12" max="12" width="9.75390625" style="0" customWidth="1"/>
    <col min="13" max="13" width="11.375" style="0" customWidth="1"/>
    <col min="14" max="14" width="14.00390625" style="0" customWidth="1"/>
    <col min="15" max="15" width="13.00390625" style="0" customWidth="1"/>
    <col min="16" max="16" width="10.375" style="0" customWidth="1"/>
    <col min="17" max="17" width="10.75390625" style="0" customWidth="1"/>
  </cols>
  <sheetData>
    <row r="1" spans="1:17" ht="8.25" customHeight="1">
      <c r="A1" s="12"/>
      <c r="O1" s="1059" t="s">
        <v>312</v>
      </c>
      <c r="P1" s="1059"/>
      <c r="Q1" s="1059"/>
    </row>
    <row r="2" spans="1:17" ht="12.75">
      <c r="A2" s="1062" t="s">
        <v>350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</row>
    <row r="3" ht="6.75" customHeight="1" thickBot="1">
      <c r="A3" s="12"/>
    </row>
    <row r="4" spans="1:17" ht="15" customHeight="1">
      <c r="A4" s="1063" t="s">
        <v>972</v>
      </c>
      <c r="B4" s="1050" t="s">
        <v>1017</v>
      </c>
      <c r="C4" s="1050" t="s">
        <v>590</v>
      </c>
      <c r="D4" s="1050" t="s">
        <v>448</v>
      </c>
      <c r="E4" s="1050" t="s">
        <v>695</v>
      </c>
      <c r="F4" s="1060" t="s">
        <v>243</v>
      </c>
      <c r="G4" s="1061"/>
      <c r="H4" s="1060" t="s">
        <v>244</v>
      </c>
      <c r="I4" s="1073"/>
      <c r="J4" s="1073"/>
      <c r="K4" s="1073"/>
      <c r="L4" s="1073"/>
      <c r="M4" s="1073"/>
      <c r="N4" s="1073"/>
      <c r="O4" s="1073"/>
      <c r="P4" s="1073"/>
      <c r="Q4" s="1074"/>
    </row>
    <row r="5" spans="1:17" ht="13.5" customHeight="1">
      <c r="A5" s="1064"/>
      <c r="B5" s="1051"/>
      <c r="C5" s="1051"/>
      <c r="D5" s="1051"/>
      <c r="E5" s="1051"/>
      <c r="F5" s="1066" t="s">
        <v>730</v>
      </c>
      <c r="G5" s="1066" t="s">
        <v>1018</v>
      </c>
      <c r="H5" s="1075" t="s">
        <v>140</v>
      </c>
      <c r="I5" s="1076"/>
      <c r="J5" s="1076"/>
      <c r="K5" s="1076"/>
      <c r="L5" s="1076"/>
      <c r="M5" s="1076"/>
      <c r="N5" s="1076"/>
      <c r="O5" s="1076"/>
      <c r="P5" s="1076"/>
      <c r="Q5" s="1078"/>
    </row>
    <row r="6" spans="1:17" ht="13.5" customHeight="1">
      <c r="A6" s="1064"/>
      <c r="B6" s="1051"/>
      <c r="C6" s="1051"/>
      <c r="D6" s="1051"/>
      <c r="E6" s="1051"/>
      <c r="F6" s="1051"/>
      <c r="G6" s="1051"/>
      <c r="H6" s="1066" t="s">
        <v>355</v>
      </c>
      <c r="I6" s="885" t="s">
        <v>888</v>
      </c>
      <c r="J6" s="886"/>
      <c r="K6" s="886"/>
      <c r="L6" s="886"/>
      <c r="M6" s="886"/>
      <c r="N6" s="886"/>
      <c r="O6" s="886"/>
      <c r="P6" s="886"/>
      <c r="Q6" s="887"/>
    </row>
    <row r="7" spans="1:17" ht="11.25" customHeight="1">
      <c r="A7" s="1064"/>
      <c r="B7" s="1051"/>
      <c r="C7" s="1051"/>
      <c r="D7" s="1051"/>
      <c r="E7" s="1051"/>
      <c r="F7" s="1051"/>
      <c r="G7" s="1051"/>
      <c r="H7" s="1051"/>
      <c r="I7" s="1075" t="s">
        <v>1019</v>
      </c>
      <c r="J7" s="1076"/>
      <c r="K7" s="1076"/>
      <c r="L7" s="1077"/>
      <c r="M7" s="1067" t="s">
        <v>1018</v>
      </c>
      <c r="N7" s="1068"/>
      <c r="O7" s="1068"/>
      <c r="P7" s="1068"/>
      <c r="Q7" s="1069"/>
    </row>
    <row r="8" spans="1:17" ht="15" customHeight="1">
      <c r="A8" s="1064"/>
      <c r="B8" s="1051"/>
      <c r="C8" s="1051"/>
      <c r="D8" s="1051"/>
      <c r="E8" s="1051"/>
      <c r="F8" s="1051"/>
      <c r="G8" s="1051"/>
      <c r="H8" s="1051"/>
      <c r="I8" s="1066" t="s">
        <v>614</v>
      </c>
      <c r="J8" s="1070" t="s">
        <v>1020</v>
      </c>
      <c r="K8" s="1071"/>
      <c r="L8" s="1072"/>
      <c r="M8" s="1066" t="s">
        <v>615</v>
      </c>
      <c r="N8" s="1067" t="s">
        <v>1020</v>
      </c>
      <c r="O8" s="1068"/>
      <c r="P8" s="1068"/>
      <c r="Q8" s="1069"/>
    </row>
    <row r="9" spans="1:17" ht="42" customHeight="1">
      <c r="A9" s="1065"/>
      <c r="B9" s="1052"/>
      <c r="C9" s="1052"/>
      <c r="D9" s="1052"/>
      <c r="E9" s="1052"/>
      <c r="F9" s="1052"/>
      <c r="G9" s="1052"/>
      <c r="H9" s="1052"/>
      <c r="I9" s="1052"/>
      <c r="J9" s="888" t="s">
        <v>1021</v>
      </c>
      <c r="K9" s="888" t="s">
        <v>1022</v>
      </c>
      <c r="L9" s="888" t="s">
        <v>1023</v>
      </c>
      <c r="M9" s="1052"/>
      <c r="N9" s="777" t="s">
        <v>1024</v>
      </c>
      <c r="O9" s="888" t="s">
        <v>1021</v>
      </c>
      <c r="P9" s="888" t="s">
        <v>1022</v>
      </c>
      <c r="Q9" s="889" t="s">
        <v>1023</v>
      </c>
    </row>
    <row r="10" spans="1:17" s="64" customFormat="1" ht="11.25" customHeight="1">
      <c r="A10" s="789">
        <v>1</v>
      </c>
      <c r="B10" s="790">
        <v>2</v>
      </c>
      <c r="C10" s="790">
        <v>3</v>
      </c>
      <c r="D10" s="790">
        <v>4</v>
      </c>
      <c r="E10" s="790">
        <v>5</v>
      </c>
      <c r="F10" s="790">
        <v>6</v>
      </c>
      <c r="G10" s="790">
        <v>7</v>
      </c>
      <c r="H10" s="790">
        <v>8</v>
      </c>
      <c r="I10" s="790">
        <v>9</v>
      </c>
      <c r="J10" s="790">
        <v>10</v>
      </c>
      <c r="K10" s="790">
        <v>11</v>
      </c>
      <c r="L10" s="790">
        <v>12</v>
      </c>
      <c r="M10" s="790">
        <v>13</v>
      </c>
      <c r="N10" s="790">
        <v>14</v>
      </c>
      <c r="O10" s="790">
        <v>15</v>
      </c>
      <c r="P10" s="790">
        <v>16</v>
      </c>
      <c r="Q10" s="791">
        <v>17</v>
      </c>
    </row>
    <row r="11" spans="1:17" s="64" customFormat="1" ht="15.75" customHeight="1">
      <c r="A11" s="623" t="s">
        <v>982</v>
      </c>
      <c r="B11" s="234" t="s">
        <v>717</v>
      </c>
      <c r="C11" s="235"/>
      <c r="D11" s="376">
        <f aca="true" t="shared" si="0" ref="D11:Q11">D19+D29+D37+D43+D52+D61</f>
        <v>5050970</v>
      </c>
      <c r="E11" s="398">
        <f t="shared" si="0"/>
        <v>5050969.33</v>
      </c>
      <c r="F11" s="398">
        <f t="shared" si="0"/>
        <v>2493333.76</v>
      </c>
      <c r="G11" s="398">
        <f t="shared" si="0"/>
        <v>2557635.57</v>
      </c>
      <c r="H11" s="398">
        <f t="shared" si="0"/>
        <v>5050969.33</v>
      </c>
      <c r="I11" s="398">
        <f t="shared" si="0"/>
        <v>2493333.76</v>
      </c>
      <c r="J11" s="398">
        <f t="shared" si="0"/>
        <v>0</v>
      </c>
      <c r="K11" s="398">
        <f t="shared" si="0"/>
        <v>0</v>
      </c>
      <c r="L11" s="398">
        <f t="shared" si="0"/>
        <v>2493333.76</v>
      </c>
      <c r="M11" s="398">
        <f t="shared" si="0"/>
        <v>2557635.57</v>
      </c>
      <c r="N11" s="398">
        <f t="shared" si="0"/>
        <v>0</v>
      </c>
      <c r="O11" s="398">
        <f t="shared" si="0"/>
        <v>0</v>
      </c>
      <c r="P11" s="398">
        <f t="shared" si="0"/>
        <v>0</v>
      </c>
      <c r="Q11" s="797">
        <f t="shared" si="0"/>
        <v>2557635.57</v>
      </c>
    </row>
    <row r="12" spans="1:17" s="64" customFormat="1" ht="16.5" customHeight="1">
      <c r="A12" s="785"/>
      <c r="B12" s="1039" t="s">
        <v>580</v>
      </c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39"/>
      <c r="P12" s="1039"/>
      <c r="Q12" s="1040"/>
    </row>
    <row r="13" spans="1:17" s="64" customFormat="1" ht="18" customHeight="1">
      <c r="A13" s="712"/>
      <c r="B13" s="1053" t="s">
        <v>934</v>
      </c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5"/>
    </row>
    <row r="14" spans="1:17" s="64" customFormat="1" ht="18" customHeight="1">
      <c r="A14" s="712"/>
      <c r="B14" s="1053" t="s">
        <v>583</v>
      </c>
      <c r="C14" s="1054"/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5"/>
    </row>
    <row r="15" spans="1:17" s="64" customFormat="1" ht="15.75" customHeight="1">
      <c r="A15" s="712"/>
      <c r="B15" s="1053" t="s">
        <v>693</v>
      </c>
      <c r="C15" s="1054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5"/>
    </row>
    <row r="16" spans="1:17" s="64" customFormat="1" ht="15.75" customHeight="1">
      <c r="A16" s="712" t="s">
        <v>1025</v>
      </c>
      <c r="B16" s="1053" t="s">
        <v>694</v>
      </c>
      <c r="C16" s="1054"/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5"/>
    </row>
    <row r="17" spans="1:17" s="64" customFormat="1" ht="15.75" customHeight="1">
      <c r="A17" s="712"/>
      <c r="B17" s="626" t="s">
        <v>1026</v>
      </c>
      <c r="C17" s="722" t="s">
        <v>584</v>
      </c>
      <c r="D17" s="715">
        <f>D18+D19</f>
        <v>3092412</v>
      </c>
      <c r="E17" s="634">
        <f>F17+G17</f>
        <v>3000032.73</v>
      </c>
      <c r="F17" s="634">
        <f>F18+F19</f>
        <v>1623210.08</v>
      </c>
      <c r="G17" s="634">
        <f>G18+G19</f>
        <v>1376822.65</v>
      </c>
      <c r="H17" s="634">
        <f>H19</f>
        <v>3000032.73</v>
      </c>
      <c r="I17" s="634">
        <f aca="true" t="shared" si="1" ref="I17:Q17">I19</f>
        <v>1623210.08</v>
      </c>
      <c r="J17" s="634">
        <f t="shared" si="1"/>
        <v>0</v>
      </c>
      <c r="K17" s="634">
        <f t="shared" si="1"/>
        <v>0</v>
      </c>
      <c r="L17" s="634">
        <f t="shared" si="1"/>
        <v>1623210.08</v>
      </c>
      <c r="M17" s="634">
        <f t="shared" si="1"/>
        <v>1376822.65</v>
      </c>
      <c r="N17" s="634">
        <f t="shared" si="1"/>
        <v>0</v>
      </c>
      <c r="O17" s="634">
        <f t="shared" si="1"/>
        <v>0</v>
      </c>
      <c r="P17" s="634">
        <f t="shared" si="1"/>
        <v>0</v>
      </c>
      <c r="Q17" s="890">
        <f t="shared" si="1"/>
        <v>1376822.65</v>
      </c>
    </row>
    <row r="18" spans="1:17" s="64" customFormat="1" ht="15" customHeight="1">
      <c r="A18" s="712"/>
      <c r="B18" s="626" t="s">
        <v>718</v>
      </c>
      <c r="C18" s="714"/>
      <c r="D18" s="715">
        <v>92379</v>
      </c>
      <c r="E18" s="634">
        <f>F18+G18</f>
        <v>0</v>
      </c>
      <c r="F18" s="634">
        <v>0</v>
      </c>
      <c r="G18" s="634">
        <v>0</v>
      </c>
      <c r="H18" s="634"/>
      <c r="I18" s="634"/>
      <c r="J18" s="634"/>
      <c r="K18" s="634"/>
      <c r="L18" s="634"/>
      <c r="M18" s="634"/>
      <c r="N18" s="634"/>
      <c r="O18" s="634"/>
      <c r="P18" s="634"/>
      <c r="Q18" s="890"/>
    </row>
    <row r="19" spans="1:17" s="64" customFormat="1" ht="17.25" customHeight="1">
      <c r="A19" s="712"/>
      <c r="B19" s="632" t="s">
        <v>462</v>
      </c>
      <c r="C19" s="714"/>
      <c r="D19" s="723">
        <f>D20+D21</f>
        <v>3000033</v>
      </c>
      <c r="E19" s="636">
        <f>F19+G19</f>
        <v>3000032.73</v>
      </c>
      <c r="F19" s="636">
        <f>F20+F21</f>
        <v>1623210.08</v>
      </c>
      <c r="G19" s="636">
        <f>G20+G21</f>
        <v>1376822.65</v>
      </c>
      <c r="H19" s="636">
        <f>I19+M19</f>
        <v>3000032.73</v>
      </c>
      <c r="I19" s="636">
        <f>I21</f>
        <v>1623210.08</v>
      </c>
      <c r="J19" s="636">
        <f>J21</f>
        <v>0</v>
      </c>
      <c r="K19" s="636">
        <f>K21</f>
        <v>0</v>
      </c>
      <c r="L19" s="636">
        <f>L21</f>
        <v>1623210.08</v>
      </c>
      <c r="M19" s="636">
        <f>M20</f>
        <v>1376822.65</v>
      </c>
      <c r="N19" s="636">
        <f>N20</f>
        <v>0</v>
      </c>
      <c r="O19" s="636">
        <f>O20</f>
        <v>0</v>
      </c>
      <c r="P19" s="636">
        <f>P20</f>
        <v>0</v>
      </c>
      <c r="Q19" s="891">
        <f>Q20</f>
        <v>1376822.65</v>
      </c>
    </row>
    <row r="20" spans="1:17" s="64" customFormat="1" ht="15" customHeight="1">
      <c r="A20" s="712"/>
      <c r="B20" s="787" t="s">
        <v>701</v>
      </c>
      <c r="C20" s="536" t="s">
        <v>241</v>
      </c>
      <c r="D20" s="467">
        <v>1376823</v>
      </c>
      <c r="E20" s="352">
        <f>F20+G20</f>
        <v>1376822.65</v>
      </c>
      <c r="F20" s="352"/>
      <c r="G20" s="352">
        <f>M20</f>
        <v>1376822.65</v>
      </c>
      <c r="H20" s="352">
        <f>M20</f>
        <v>1376822.65</v>
      </c>
      <c r="I20" s="352"/>
      <c r="J20" s="352"/>
      <c r="K20" s="352"/>
      <c r="L20" s="352"/>
      <c r="M20" s="352">
        <f>N20+O20+P20+Q20</f>
        <v>1376822.65</v>
      </c>
      <c r="N20" s="352"/>
      <c r="O20" s="352"/>
      <c r="P20" s="352"/>
      <c r="Q20" s="505">
        <f>'Z 1.3'!M14</f>
        <v>1376822.65</v>
      </c>
    </row>
    <row r="21" spans="1:17" s="64" customFormat="1" ht="13.5" customHeight="1">
      <c r="A21" s="786"/>
      <c r="B21" s="787" t="s">
        <v>701</v>
      </c>
      <c r="C21" s="536" t="s">
        <v>242</v>
      </c>
      <c r="D21" s="467">
        <v>1623210</v>
      </c>
      <c r="E21" s="352">
        <f>F21+G21</f>
        <v>1623210.08</v>
      </c>
      <c r="F21" s="352">
        <f>I21</f>
        <v>1623210.08</v>
      </c>
      <c r="G21" s="352"/>
      <c r="H21" s="352">
        <f>I21</f>
        <v>1623210.08</v>
      </c>
      <c r="I21" s="352">
        <f>J21+K21+L21</f>
        <v>1623210.08</v>
      </c>
      <c r="J21" s="352"/>
      <c r="K21" s="352"/>
      <c r="L21" s="352">
        <f>'Z 1.3'!L15+'Z 1.3'!J16+'Z 1.3'!I16</f>
        <v>1623210.08</v>
      </c>
      <c r="M21" s="352"/>
      <c r="N21" s="352"/>
      <c r="O21" s="352"/>
      <c r="P21" s="352"/>
      <c r="Q21" s="505"/>
    </row>
    <row r="22" spans="1:17" s="64" customFormat="1" ht="16.5" customHeight="1">
      <c r="A22" s="712"/>
      <c r="B22" s="1039" t="s">
        <v>580</v>
      </c>
      <c r="C22" s="1039"/>
      <c r="D22" s="1039"/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39"/>
      <c r="P22" s="1039"/>
      <c r="Q22" s="1040"/>
    </row>
    <row r="23" spans="1:17" s="64" customFormat="1" ht="15.75" customHeight="1">
      <c r="A23" s="712"/>
      <c r="B23" s="1053" t="s">
        <v>934</v>
      </c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4"/>
      <c r="P23" s="1054"/>
      <c r="Q23" s="1055"/>
    </row>
    <row r="24" spans="1:17" s="64" customFormat="1" ht="15.75" customHeight="1">
      <c r="A24" s="712"/>
      <c r="B24" s="1053" t="s">
        <v>696</v>
      </c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4"/>
      <c r="P24" s="1054"/>
      <c r="Q24" s="1055"/>
    </row>
    <row r="25" spans="1:17" s="64" customFormat="1" ht="14.25" customHeight="1">
      <c r="A25" s="712"/>
      <c r="B25" s="1053" t="s">
        <v>697</v>
      </c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4"/>
      <c r="P25" s="1054"/>
      <c r="Q25" s="1055"/>
    </row>
    <row r="26" spans="1:17" s="64" customFormat="1" ht="15" customHeight="1">
      <c r="A26" s="712" t="s">
        <v>577</v>
      </c>
      <c r="B26" s="1053" t="s">
        <v>698</v>
      </c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5"/>
    </row>
    <row r="27" spans="1:17" s="64" customFormat="1" ht="17.25" customHeight="1">
      <c r="A27" s="712"/>
      <c r="B27" s="626" t="s">
        <v>1026</v>
      </c>
      <c r="C27" s="722" t="s">
        <v>584</v>
      </c>
      <c r="D27" s="715">
        <f>D28+D29</f>
        <v>324600</v>
      </c>
      <c r="E27" s="634">
        <f>F27+G27</f>
        <v>235460</v>
      </c>
      <c r="F27" s="634">
        <f>F28+F29</f>
        <v>223504</v>
      </c>
      <c r="G27" s="634">
        <f>G28+G29</f>
        <v>11956</v>
      </c>
      <c r="H27" s="634">
        <f>H29</f>
        <v>235460</v>
      </c>
      <c r="I27" s="634">
        <f aca="true" t="shared" si="2" ref="I27:Q27">I29</f>
        <v>223504</v>
      </c>
      <c r="J27" s="634">
        <f t="shared" si="2"/>
        <v>0</v>
      </c>
      <c r="K27" s="634">
        <f t="shared" si="2"/>
        <v>0</v>
      </c>
      <c r="L27" s="634">
        <f t="shared" si="2"/>
        <v>223504</v>
      </c>
      <c r="M27" s="634">
        <f t="shared" si="2"/>
        <v>11956</v>
      </c>
      <c r="N27" s="634">
        <f t="shared" si="2"/>
        <v>0</v>
      </c>
      <c r="O27" s="634">
        <f t="shared" si="2"/>
        <v>0</v>
      </c>
      <c r="P27" s="634">
        <f t="shared" si="2"/>
        <v>0</v>
      </c>
      <c r="Q27" s="890">
        <f t="shared" si="2"/>
        <v>11956</v>
      </c>
    </row>
    <row r="28" spans="1:17" s="64" customFormat="1" ht="15.75" customHeight="1">
      <c r="A28" s="712"/>
      <c r="B28" s="626" t="s">
        <v>718</v>
      </c>
      <c r="C28" s="714"/>
      <c r="D28" s="715">
        <v>89140</v>
      </c>
      <c r="E28" s="634">
        <f>F28+G28</f>
        <v>0</v>
      </c>
      <c r="F28" s="634">
        <v>0</v>
      </c>
      <c r="G28" s="634">
        <v>0</v>
      </c>
      <c r="H28" s="634"/>
      <c r="I28" s="634"/>
      <c r="J28" s="634"/>
      <c r="K28" s="634"/>
      <c r="L28" s="634"/>
      <c r="M28" s="634"/>
      <c r="N28" s="634"/>
      <c r="O28" s="634"/>
      <c r="P28" s="634"/>
      <c r="Q28" s="890"/>
    </row>
    <row r="29" spans="1:17" s="64" customFormat="1" ht="15" customHeight="1">
      <c r="A29" s="712"/>
      <c r="B29" s="632" t="s">
        <v>462</v>
      </c>
      <c r="C29" s="714"/>
      <c r="D29" s="723">
        <f>D30+D31</f>
        <v>235460</v>
      </c>
      <c r="E29" s="636">
        <f>F29+G29</f>
        <v>235460</v>
      </c>
      <c r="F29" s="636">
        <f>F30+F31</f>
        <v>223504</v>
      </c>
      <c r="G29" s="636">
        <f>G30+G31</f>
        <v>11956</v>
      </c>
      <c r="H29" s="636">
        <f>I29+M29</f>
        <v>235460</v>
      </c>
      <c r="I29" s="636">
        <f>I31</f>
        <v>223504</v>
      </c>
      <c r="J29" s="636">
        <f>J31</f>
        <v>0</v>
      </c>
      <c r="K29" s="636">
        <f>K31</f>
        <v>0</v>
      </c>
      <c r="L29" s="636">
        <f>L31</f>
        <v>223504</v>
      </c>
      <c r="M29" s="636">
        <f>M30</f>
        <v>11956</v>
      </c>
      <c r="N29" s="636">
        <f>N30</f>
        <v>0</v>
      </c>
      <c r="O29" s="636">
        <f>O30</f>
        <v>0</v>
      </c>
      <c r="P29" s="636">
        <f>P30</f>
        <v>0</v>
      </c>
      <c r="Q29" s="891">
        <f>Q30</f>
        <v>11956</v>
      </c>
    </row>
    <row r="30" spans="1:17" s="64" customFormat="1" ht="14.25" customHeight="1">
      <c r="A30" s="711"/>
      <c r="B30" s="787" t="s">
        <v>701</v>
      </c>
      <c r="C30" s="536" t="s">
        <v>241</v>
      </c>
      <c r="D30" s="467">
        <v>11956</v>
      </c>
      <c r="E30" s="352">
        <f>F30+G30</f>
        <v>11956</v>
      </c>
      <c r="F30" s="352"/>
      <c r="G30" s="352">
        <f>M30</f>
        <v>11956</v>
      </c>
      <c r="H30" s="352">
        <f>M30</f>
        <v>11956</v>
      </c>
      <c r="I30" s="352"/>
      <c r="J30" s="352"/>
      <c r="K30" s="352"/>
      <c r="L30" s="352"/>
      <c r="M30" s="352">
        <f>N30+O30+P30+Q30</f>
        <v>11956</v>
      </c>
      <c r="N30" s="352"/>
      <c r="O30" s="352"/>
      <c r="P30" s="352"/>
      <c r="Q30" s="505">
        <f>'Z 1.3'!M17</f>
        <v>11956</v>
      </c>
    </row>
    <row r="31" spans="1:17" s="64" customFormat="1" ht="13.5" customHeight="1">
      <c r="A31" s="711"/>
      <c r="B31" s="787" t="s">
        <v>701</v>
      </c>
      <c r="C31" s="536" t="s">
        <v>242</v>
      </c>
      <c r="D31" s="467">
        <v>223504</v>
      </c>
      <c r="E31" s="352">
        <f>F31+G31</f>
        <v>223504</v>
      </c>
      <c r="F31" s="352">
        <f>I31</f>
        <v>223504</v>
      </c>
      <c r="G31" s="352"/>
      <c r="H31" s="352">
        <f>I31</f>
        <v>223504</v>
      </c>
      <c r="I31" s="352">
        <f>J31+K31+L31</f>
        <v>223504</v>
      </c>
      <c r="J31" s="352"/>
      <c r="K31" s="352"/>
      <c r="L31" s="352">
        <f>'Z 1.3'!I19</f>
        <v>223504</v>
      </c>
      <c r="M31" s="352"/>
      <c r="N31" s="352"/>
      <c r="O31" s="352"/>
      <c r="P31" s="352"/>
      <c r="Q31" s="505"/>
    </row>
    <row r="32" spans="1:17" s="64" customFormat="1" ht="17.25" customHeight="1">
      <c r="A32" s="710"/>
      <c r="B32" s="1039" t="s">
        <v>580</v>
      </c>
      <c r="C32" s="1039"/>
      <c r="D32" s="1039"/>
      <c r="E32" s="1039"/>
      <c r="F32" s="1039"/>
      <c r="G32" s="1039"/>
      <c r="H32" s="1039"/>
      <c r="I32" s="1039"/>
      <c r="J32" s="1039"/>
      <c r="K32" s="1039"/>
      <c r="L32" s="1039"/>
      <c r="M32" s="1039"/>
      <c r="N32" s="1039"/>
      <c r="O32" s="1039"/>
      <c r="P32" s="1039"/>
      <c r="Q32" s="1040"/>
    </row>
    <row r="33" spans="1:17" s="64" customFormat="1" ht="14.25" customHeight="1">
      <c r="A33" s="711"/>
      <c r="B33" s="1053" t="s">
        <v>585</v>
      </c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5"/>
    </row>
    <row r="34" spans="1:17" s="64" customFormat="1" ht="16.5" customHeight="1">
      <c r="A34" s="711"/>
      <c r="B34" s="1053" t="s">
        <v>586</v>
      </c>
      <c r="C34" s="1054"/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5"/>
    </row>
    <row r="35" spans="1:17" s="64" customFormat="1" ht="15" customHeight="1">
      <c r="A35" s="712" t="s">
        <v>578</v>
      </c>
      <c r="B35" s="720" t="s">
        <v>1026</v>
      </c>
      <c r="C35" s="722" t="s">
        <v>589</v>
      </c>
      <c r="D35" s="715">
        <f>D36+D37</f>
        <v>2981</v>
      </c>
      <c r="E35" s="634">
        <f>F35+G35</f>
        <v>2981</v>
      </c>
      <c r="F35" s="634">
        <f>I35</f>
        <v>2981</v>
      </c>
      <c r="G35" s="634">
        <f>M35</f>
        <v>0</v>
      </c>
      <c r="H35" s="634">
        <f>H37</f>
        <v>2981</v>
      </c>
      <c r="I35" s="634">
        <f aca="true" t="shared" si="3" ref="I35:Q35">I37</f>
        <v>2981</v>
      </c>
      <c r="J35" s="634">
        <f t="shared" si="3"/>
        <v>0</v>
      </c>
      <c r="K35" s="634">
        <f t="shared" si="3"/>
        <v>0</v>
      </c>
      <c r="L35" s="634">
        <f t="shared" si="3"/>
        <v>2981</v>
      </c>
      <c r="M35" s="634">
        <f t="shared" si="3"/>
        <v>0</v>
      </c>
      <c r="N35" s="634">
        <f t="shared" si="3"/>
        <v>0</v>
      </c>
      <c r="O35" s="634">
        <f t="shared" si="3"/>
        <v>0</v>
      </c>
      <c r="P35" s="634">
        <f t="shared" si="3"/>
        <v>0</v>
      </c>
      <c r="Q35" s="890">
        <f t="shared" si="3"/>
        <v>0</v>
      </c>
    </row>
    <row r="36" spans="1:17" s="64" customFormat="1" ht="13.5" customHeight="1">
      <c r="A36" s="712"/>
      <c r="B36" s="720" t="s">
        <v>718</v>
      </c>
      <c r="C36" s="715"/>
      <c r="D36" s="715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890"/>
    </row>
    <row r="37" spans="1:17" s="64" customFormat="1" ht="12.75" customHeight="1">
      <c r="A37" s="711"/>
      <c r="B37" s="632" t="s">
        <v>579</v>
      </c>
      <c r="C37" s="715"/>
      <c r="D37" s="723">
        <f>D38</f>
        <v>2981</v>
      </c>
      <c r="E37" s="636">
        <f>F37+G37</f>
        <v>2981</v>
      </c>
      <c r="F37" s="636">
        <f>I37</f>
        <v>2981</v>
      </c>
      <c r="G37" s="636">
        <f>M37</f>
        <v>0</v>
      </c>
      <c r="H37" s="636">
        <f>I37+M37</f>
        <v>2981</v>
      </c>
      <c r="I37" s="636">
        <f>I38</f>
        <v>2981</v>
      </c>
      <c r="J37" s="636"/>
      <c r="K37" s="636"/>
      <c r="L37" s="636">
        <f>L38</f>
        <v>2981</v>
      </c>
      <c r="M37" s="636"/>
      <c r="N37" s="636"/>
      <c r="O37" s="636"/>
      <c r="P37" s="636"/>
      <c r="Q37" s="891"/>
    </row>
    <row r="38" spans="1:17" s="64" customFormat="1" ht="16.5" customHeight="1">
      <c r="A38" s="784"/>
      <c r="B38" s="716" t="s">
        <v>587</v>
      </c>
      <c r="C38" s="117" t="s">
        <v>588</v>
      </c>
      <c r="D38" s="467">
        <v>2981</v>
      </c>
      <c r="E38" s="352">
        <f>F38</f>
        <v>2981</v>
      </c>
      <c r="F38" s="352">
        <f>H38</f>
        <v>2981</v>
      </c>
      <c r="G38" s="352"/>
      <c r="H38" s="352">
        <f>I38+M38</f>
        <v>2981</v>
      </c>
      <c r="I38" s="352">
        <f>L38</f>
        <v>2981</v>
      </c>
      <c r="J38" s="352"/>
      <c r="K38" s="352"/>
      <c r="L38" s="352">
        <v>2981</v>
      </c>
      <c r="M38" s="352"/>
      <c r="N38" s="352"/>
      <c r="O38" s="352"/>
      <c r="P38" s="352"/>
      <c r="Q38" s="505"/>
    </row>
    <row r="39" spans="1:17" s="64" customFormat="1" ht="12.75" customHeight="1">
      <c r="A39" s="710"/>
      <c r="B39" s="1039" t="s">
        <v>249</v>
      </c>
      <c r="C39" s="1039"/>
      <c r="D39" s="1039"/>
      <c r="E39" s="1039"/>
      <c r="F39" s="1039"/>
      <c r="G39" s="1039"/>
      <c r="H39" s="1039"/>
      <c r="I39" s="1039"/>
      <c r="J39" s="1039"/>
      <c r="K39" s="1039"/>
      <c r="L39" s="1039"/>
      <c r="M39" s="1039"/>
      <c r="N39" s="1039"/>
      <c r="O39" s="1039"/>
      <c r="P39" s="1039"/>
      <c r="Q39" s="1040"/>
    </row>
    <row r="40" spans="1:17" s="64" customFormat="1" ht="13.5" customHeight="1">
      <c r="A40" s="711"/>
      <c r="B40" s="1053" t="s">
        <v>250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5"/>
    </row>
    <row r="41" spans="1:17" s="64" customFormat="1" ht="12.75" customHeight="1">
      <c r="A41" s="711"/>
      <c r="B41" s="1053" t="s">
        <v>700</v>
      </c>
      <c r="C41" s="1054"/>
      <c r="D41" s="1054"/>
      <c r="E41" s="1054"/>
      <c r="F41" s="1054"/>
      <c r="G41" s="1054"/>
      <c r="H41" s="1054"/>
      <c r="I41" s="1054"/>
      <c r="J41" s="1054"/>
      <c r="K41" s="1054"/>
      <c r="L41" s="1054"/>
      <c r="M41" s="1054"/>
      <c r="N41" s="1054"/>
      <c r="O41" s="1054"/>
      <c r="P41" s="1054"/>
      <c r="Q41" s="1055"/>
    </row>
    <row r="42" spans="1:17" s="64" customFormat="1" ht="13.5" customHeight="1">
      <c r="A42" s="712" t="s">
        <v>699</v>
      </c>
      <c r="B42" s="720" t="s">
        <v>1026</v>
      </c>
      <c r="C42" s="722" t="s">
        <v>245</v>
      </c>
      <c r="D42" s="715">
        <f>D43</f>
        <v>238889</v>
      </c>
      <c r="E42" s="634">
        <f>F42+G42</f>
        <v>238888.9</v>
      </c>
      <c r="F42" s="634">
        <f>I42</f>
        <v>35833.34</v>
      </c>
      <c r="G42" s="634">
        <f>M42</f>
        <v>203055.56</v>
      </c>
      <c r="H42" s="634">
        <f>H43</f>
        <v>238888.9</v>
      </c>
      <c r="I42" s="634">
        <f aca="true" t="shared" si="4" ref="I42:Q42">I43</f>
        <v>35833.34</v>
      </c>
      <c r="J42" s="634">
        <f t="shared" si="4"/>
        <v>0</v>
      </c>
      <c r="K42" s="634">
        <f t="shared" si="4"/>
        <v>0</v>
      </c>
      <c r="L42" s="634">
        <f t="shared" si="4"/>
        <v>35833.34</v>
      </c>
      <c r="M42" s="634">
        <f t="shared" si="4"/>
        <v>203055.56</v>
      </c>
      <c r="N42" s="634">
        <f t="shared" si="4"/>
        <v>0</v>
      </c>
      <c r="O42" s="634">
        <f t="shared" si="4"/>
        <v>0</v>
      </c>
      <c r="P42" s="634">
        <f t="shared" si="4"/>
        <v>0</v>
      </c>
      <c r="Q42" s="890">
        <f t="shared" si="4"/>
        <v>203055.56</v>
      </c>
    </row>
    <row r="43" spans="1:17" s="64" customFormat="1" ht="14.25" customHeight="1">
      <c r="A43" s="711"/>
      <c r="B43" s="632" t="s">
        <v>462</v>
      </c>
      <c r="C43" s="715"/>
      <c r="D43" s="723">
        <f>D44+D45</f>
        <v>238889</v>
      </c>
      <c r="E43" s="636">
        <f>F43+G43</f>
        <v>238888.9</v>
      </c>
      <c r="F43" s="636">
        <f>I43</f>
        <v>35833.34</v>
      </c>
      <c r="G43" s="636">
        <f>M43</f>
        <v>203055.56</v>
      </c>
      <c r="H43" s="636">
        <f>I43+M43</f>
        <v>238888.9</v>
      </c>
      <c r="I43" s="636">
        <f>I45</f>
        <v>35833.34</v>
      </c>
      <c r="J43" s="636"/>
      <c r="K43" s="636"/>
      <c r="L43" s="636">
        <f>L45</f>
        <v>35833.34</v>
      </c>
      <c r="M43" s="636">
        <f>M44</f>
        <v>203055.56</v>
      </c>
      <c r="N43" s="636">
        <f>N45</f>
        <v>0</v>
      </c>
      <c r="O43" s="636">
        <f>O45</f>
        <v>0</v>
      </c>
      <c r="P43" s="636">
        <f>P45</f>
        <v>0</v>
      </c>
      <c r="Q43" s="891">
        <f>Q44</f>
        <v>203055.56</v>
      </c>
    </row>
    <row r="44" spans="1:17" s="64" customFormat="1" ht="14.25" customHeight="1">
      <c r="A44" s="711"/>
      <c r="B44" s="787" t="s">
        <v>702</v>
      </c>
      <c r="C44" s="536" t="s">
        <v>703</v>
      </c>
      <c r="D44" s="788">
        <v>203056</v>
      </c>
      <c r="E44" s="366">
        <f>G44</f>
        <v>203055.56</v>
      </c>
      <c r="F44" s="366"/>
      <c r="G44" s="366">
        <f>M44</f>
        <v>203055.56</v>
      </c>
      <c r="H44" s="366">
        <f>M44</f>
        <v>203055.56</v>
      </c>
      <c r="I44" s="366"/>
      <c r="J44" s="366"/>
      <c r="K44" s="366"/>
      <c r="L44" s="366"/>
      <c r="M44" s="366">
        <f>Q44</f>
        <v>203055.56</v>
      </c>
      <c r="N44" s="366"/>
      <c r="O44" s="366"/>
      <c r="P44" s="366"/>
      <c r="Q44" s="506">
        <f>'z 1.3a'!G16</f>
        <v>203055.56</v>
      </c>
    </row>
    <row r="45" spans="1:17" s="64" customFormat="1" ht="16.5" customHeight="1">
      <c r="A45" s="784"/>
      <c r="B45" s="787" t="s">
        <v>702</v>
      </c>
      <c r="C45" s="536" t="s">
        <v>704</v>
      </c>
      <c r="D45" s="467">
        <v>35833</v>
      </c>
      <c r="E45" s="352">
        <f>F45</f>
        <v>35833.34</v>
      </c>
      <c r="F45" s="352">
        <f>H45</f>
        <v>35833.34</v>
      </c>
      <c r="G45" s="352"/>
      <c r="H45" s="352">
        <f>I45+M45</f>
        <v>35833.34</v>
      </c>
      <c r="I45" s="352">
        <f>L45</f>
        <v>35833.34</v>
      </c>
      <c r="J45" s="352"/>
      <c r="K45" s="352"/>
      <c r="L45" s="352">
        <f>'z 1.3a'!G17</f>
        <v>35833.34</v>
      </c>
      <c r="M45" s="352"/>
      <c r="N45" s="352"/>
      <c r="O45" s="352"/>
      <c r="P45" s="352"/>
      <c r="Q45" s="505"/>
    </row>
    <row r="46" spans="1:17" s="64" customFormat="1" ht="16.5" customHeight="1">
      <c r="A46" s="710"/>
      <c r="B46" s="1041" t="s">
        <v>580</v>
      </c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3"/>
    </row>
    <row r="47" spans="1:17" s="64" customFormat="1" ht="16.5" customHeight="1">
      <c r="A47" s="711"/>
      <c r="B47" s="1080" t="s">
        <v>581</v>
      </c>
      <c r="C47" s="1080"/>
      <c r="D47" s="1080"/>
      <c r="E47" s="1080"/>
      <c r="F47" s="1080"/>
      <c r="G47" s="1080"/>
      <c r="H47" s="1080"/>
      <c r="I47" s="1080"/>
      <c r="J47" s="1080"/>
      <c r="K47" s="1080"/>
      <c r="L47" s="1080"/>
      <c r="M47" s="1080"/>
      <c r="N47" s="1080"/>
      <c r="O47" s="1080"/>
      <c r="P47" s="1080"/>
      <c r="Q47" s="1081"/>
    </row>
    <row r="48" spans="1:17" s="64" customFormat="1" ht="16.5" customHeight="1">
      <c r="A48" s="711"/>
      <c r="B48" s="1080" t="s">
        <v>710</v>
      </c>
      <c r="C48" s="1080"/>
      <c r="D48" s="1080"/>
      <c r="E48" s="1080"/>
      <c r="F48" s="1080"/>
      <c r="G48" s="1080"/>
      <c r="H48" s="1080"/>
      <c r="I48" s="1080"/>
      <c r="J48" s="1080"/>
      <c r="K48" s="1080"/>
      <c r="L48" s="1080"/>
      <c r="M48" s="1080"/>
      <c r="N48" s="1080"/>
      <c r="O48" s="1080"/>
      <c r="P48" s="1080"/>
      <c r="Q48" s="1081"/>
    </row>
    <row r="49" spans="1:17" s="64" customFormat="1" ht="16.5" customHeight="1">
      <c r="A49" s="712" t="s">
        <v>707</v>
      </c>
      <c r="B49" s="1047" t="s">
        <v>709</v>
      </c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48"/>
      <c r="P49" s="1048"/>
      <c r="Q49" s="1049"/>
    </row>
    <row r="50" spans="1:17" s="64" customFormat="1" ht="16.5" customHeight="1">
      <c r="A50" s="711"/>
      <c r="B50" s="720" t="s">
        <v>1026</v>
      </c>
      <c r="C50" s="626" t="s">
        <v>619</v>
      </c>
      <c r="D50" s="720">
        <f>D51+D52</f>
        <v>455397</v>
      </c>
      <c r="E50" s="721">
        <f>E51+E52</f>
        <v>366355</v>
      </c>
      <c r="F50" s="721">
        <f aca="true" t="shared" si="5" ref="F50:Q50">F51+F52</f>
        <v>366355</v>
      </c>
      <c r="G50" s="721">
        <f t="shared" si="5"/>
        <v>0</v>
      </c>
      <c r="H50" s="721">
        <f t="shared" si="5"/>
        <v>366355</v>
      </c>
      <c r="I50" s="721">
        <f t="shared" si="5"/>
        <v>366355</v>
      </c>
      <c r="J50" s="721">
        <f t="shared" si="5"/>
        <v>0</v>
      </c>
      <c r="K50" s="721">
        <f t="shared" si="5"/>
        <v>0</v>
      </c>
      <c r="L50" s="721">
        <f t="shared" si="5"/>
        <v>366355</v>
      </c>
      <c r="M50" s="721">
        <f t="shared" si="5"/>
        <v>0</v>
      </c>
      <c r="N50" s="721">
        <f t="shared" si="5"/>
        <v>0</v>
      </c>
      <c r="O50" s="721">
        <f t="shared" si="5"/>
        <v>0</v>
      </c>
      <c r="P50" s="721">
        <f t="shared" si="5"/>
        <v>0</v>
      </c>
      <c r="Q50" s="892">
        <f t="shared" si="5"/>
        <v>0</v>
      </c>
    </row>
    <row r="51" spans="1:17" s="64" customFormat="1" ht="12.75" customHeight="1">
      <c r="A51" s="711"/>
      <c r="B51" s="720" t="s">
        <v>718</v>
      </c>
      <c r="C51" s="626"/>
      <c r="D51" s="720">
        <v>89042</v>
      </c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892"/>
    </row>
    <row r="52" spans="1:17" s="64" customFormat="1" ht="12.75" customHeight="1">
      <c r="A52" s="1083"/>
      <c r="B52" s="632" t="s">
        <v>462</v>
      </c>
      <c r="C52" s="626"/>
      <c r="D52" s="626">
        <f>D53</f>
        <v>366355</v>
      </c>
      <c r="E52" s="627">
        <f>E53</f>
        <v>366355</v>
      </c>
      <c r="F52" s="627">
        <f aca="true" t="shared" si="6" ref="F52:Q52">F53</f>
        <v>366355</v>
      </c>
      <c r="G52" s="627">
        <f t="shared" si="6"/>
        <v>0</v>
      </c>
      <c r="H52" s="627">
        <f t="shared" si="6"/>
        <v>366355</v>
      </c>
      <c r="I52" s="627">
        <f t="shared" si="6"/>
        <v>366355</v>
      </c>
      <c r="J52" s="627">
        <f t="shared" si="6"/>
        <v>0</v>
      </c>
      <c r="K52" s="627">
        <f t="shared" si="6"/>
        <v>0</v>
      </c>
      <c r="L52" s="627">
        <f t="shared" si="6"/>
        <v>366355</v>
      </c>
      <c r="M52" s="627">
        <f t="shared" si="6"/>
        <v>0</v>
      </c>
      <c r="N52" s="627">
        <f t="shared" si="6"/>
        <v>0</v>
      </c>
      <c r="O52" s="627">
        <f t="shared" si="6"/>
        <v>0</v>
      </c>
      <c r="P52" s="627">
        <f t="shared" si="6"/>
        <v>0</v>
      </c>
      <c r="Q52" s="893">
        <f t="shared" si="6"/>
        <v>0</v>
      </c>
    </row>
    <row r="53" spans="1:17" s="12" customFormat="1" ht="16.5" customHeight="1">
      <c r="A53" s="1084"/>
      <c r="B53" s="787" t="s">
        <v>701</v>
      </c>
      <c r="C53" s="97" t="s">
        <v>242</v>
      </c>
      <c r="D53" s="97">
        <v>366355</v>
      </c>
      <c r="E53" s="348">
        <f>F53+G53</f>
        <v>366355</v>
      </c>
      <c r="F53" s="348">
        <f>H53</f>
        <v>366355</v>
      </c>
      <c r="G53" s="348"/>
      <c r="H53" s="348">
        <f>I53</f>
        <v>366355</v>
      </c>
      <c r="I53" s="354">
        <f>J53+K53+L53</f>
        <v>366355</v>
      </c>
      <c r="J53" s="348"/>
      <c r="K53" s="348"/>
      <c r="L53" s="348">
        <f>'Z 1.3'!I29</f>
        <v>366355</v>
      </c>
      <c r="M53" s="354"/>
      <c r="N53" s="348"/>
      <c r="O53" s="348"/>
      <c r="P53" s="348"/>
      <c r="Q53" s="894"/>
    </row>
    <row r="54" spans="1:17" s="12" customFormat="1" ht="16.5" customHeight="1">
      <c r="A54" s="1056" t="s">
        <v>708</v>
      </c>
      <c r="B54" s="1041" t="s">
        <v>580</v>
      </c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3"/>
    </row>
    <row r="55" spans="1:17" s="12" customFormat="1" ht="12.75" customHeight="1">
      <c r="A55" s="1057"/>
      <c r="B55" s="1080" t="s">
        <v>581</v>
      </c>
      <c r="C55" s="1080"/>
      <c r="D55" s="1080"/>
      <c r="E55" s="1080"/>
      <c r="F55" s="1080"/>
      <c r="G55" s="1080"/>
      <c r="H55" s="1080"/>
      <c r="I55" s="1080"/>
      <c r="J55" s="1080"/>
      <c r="K55" s="1080"/>
      <c r="L55" s="1080"/>
      <c r="M55" s="1080"/>
      <c r="N55" s="1080"/>
      <c r="O55" s="1080"/>
      <c r="P55" s="1080"/>
      <c r="Q55" s="1081"/>
    </row>
    <row r="56" spans="1:17" s="12" customFormat="1" ht="15.75" customHeight="1">
      <c r="A56" s="1057"/>
      <c r="B56" s="1080" t="s">
        <v>582</v>
      </c>
      <c r="C56" s="1080"/>
      <c r="D56" s="1080"/>
      <c r="E56" s="1080"/>
      <c r="F56" s="1080"/>
      <c r="G56" s="1080"/>
      <c r="H56" s="1080"/>
      <c r="I56" s="1080"/>
      <c r="J56" s="1080"/>
      <c r="K56" s="1080"/>
      <c r="L56" s="1080"/>
      <c r="M56" s="1080"/>
      <c r="N56" s="1080"/>
      <c r="O56" s="1080"/>
      <c r="P56" s="1080"/>
      <c r="Q56" s="1081"/>
    </row>
    <row r="57" spans="1:17" s="12" customFormat="1" ht="14.25" customHeight="1">
      <c r="A57" s="1057"/>
      <c r="B57" s="1080" t="s">
        <v>705</v>
      </c>
      <c r="C57" s="1080"/>
      <c r="D57" s="1080"/>
      <c r="E57" s="1080"/>
      <c r="F57" s="1080"/>
      <c r="G57" s="1080"/>
      <c r="H57" s="1080"/>
      <c r="I57" s="1080"/>
      <c r="J57" s="1080"/>
      <c r="K57" s="1080"/>
      <c r="L57" s="1080"/>
      <c r="M57" s="1080"/>
      <c r="N57" s="1080"/>
      <c r="O57" s="1080"/>
      <c r="P57" s="1080"/>
      <c r="Q57" s="1081"/>
    </row>
    <row r="58" spans="1:17" s="12" customFormat="1" ht="14.25" customHeight="1">
      <c r="A58" s="1057"/>
      <c r="B58" s="1047" t="s">
        <v>706</v>
      </c>
      <c r="C58" s="1048"/>
      <c r="D58" s="1048"/>
      <c r="E58" s="1048"/>
      <c r="F58" s="1048"/>
      <c r="G58" s="1048"/>
      <c r="H58" s="1048"/>
      <c r="I58" s="1048"/>
      <c r="J58" s="1048"/>
      <c r="K58" s="1048"/>
      <c r="L58" s="1048"/>
      <c r="M58" s="1048"/>
      <c r="N58" s="1048"/>
      <c r="O58" s="1048"/>
      <c r="P58" s="1048"/>
      <c r="Q58" s="1049"/>
    </row>
    <row r="59" spans="1:17" s="12" customFormat="1" ht="16.5" customHeight="1">
      <c r="A59" s="1057"/>
      <c r="B59" s="720" t="s">
        <v>1026</v>
      </c>
      <c r="C59" s="626" t="s">
        <v>732</v>
      </c>
      <c r="D59" s="720">
        <f>D60+D61</f>
        <v>1226772</v>
      </c>
      <c r="E59" s="721">
        <f>E60+E61</f>
        <v>1207251.7</v>
      </c>
      <c r="F59" s="721">
        <f aca="true" t="shared" si="7" ref="F59:Q59">F60+F61</f>
        <v>241450.34</v>
      </c>
      <c r="G59" s="721">
        <f t="shared" si="7"/>
        <v>965801.36</v>
      </c>
      <c r="H59" s="721">
        <f t="shared" si="7"/>
        <v>1207251.7</v>
      </c>
      <c r="I59" s="721">
        <f t="shared" si="7"/>
        <v>241450.34</v>
      </c>
      <c r="J59" s="721">
        <f t="shared" si="7"/>
        <v>0</v>
      </c>
      <c r="K59" s="721">
        <f t="shared" si="7"/>
        <v>0</v>
      </c>
      <c r="L59" s="721">
        <f t="shared" si="7"/>
        <v>241450.34</v>
      </c>
      <c r="M59" s="721">
        <f t="shared" si="7"/>
        <v>965801.36</v>
      </c>
      <c r="N59" s="721">
        <f t="shared" si="7"/>
        <v>0</v>
      </c>
      <c r="O59" s="721">
        <f t="shared" si="7"/>
        <v>0</v>
      </c>
      <c r="P59" s="721">
        <f t="shared" si="7"/>
        <v>0</v>
      </c>
      <c r="Q59" s="892">
        <f t="shared" si="7"/>
        <v>965801.36</v>
      </c>
    </row>
    <row r="60" spans="1:17" s="12" customFormat="1" ht="15" customHeight="1">
      <c r="A60" s="1057"/>
      <c r="B60" s="720" t="s">
        <v>718</v>
      </c>
      <c r="C60" s="626"/>
      <c r="D60" s="720">
        <v>19520</v>
      </c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  <c r="Q60" s="892"/>
    </row>
    <row r="61" spans="1:17" s="12" customFormat="1" ht="15" customHeight="1">
      <c r="A61" s="1057"/>
      <c r="B61" s="632" t="s">
        <v>462</v>
      </c>
      <c r="C61" s="626"/>
      <c r="D61" s="626">
        <f>D62+D63</f>
        <v>1207252</v>
      </c>
      <c r="E61" s="627">
        <f>E62+E63</f>
        <v>1207251.7</v>
      </c>
      <c r="F61" s="627">
        <f>I61</f>
        <v>241450.34</v>
      </c>
      <c r="G61" s="627">
        <f>M61</f>
        <v>965801.36</v>
      </c>
      <c r="H61" s="627">
        <f>H62+H63</f>
        <v>1207251.7</v>
      </c>
      <c r="I61" s="627">
        <f>J61+K61+L61</f>
        <v>241450.34</v>
      </c>
      <c r="J61" s="627"/>
      <c r="K61" s="627"/>
      <c r="L61" s="627">
        <f>L62+L63</f>
        <v>241450.34</v>
      </c>
      <c r="M61" s="627">
        <f>N61+O61+P61+Q61</f>
        <v>965801.36</v>
      </c>
      <c r="N61" s="627">
        <f>N62+N63</f>
        <v>0</v>
      </c>
      <c r="O61" s="627">
        <f>O62+O63</f>
        <v>0</v>
      </c>
      <c r="P61" s="627">
        <f>P62+P63</f>
        <v>0</v>
      </c>
      <c r="Q61" s="893">
        <f>Q62+Q63</f>
        <v>965801.36</v>
      </c>
    </row>
    <row r="62" spans="1:17" s="12" customFormat="1" ht="13.5" customHeight="1">
      <c r="A62" s="1057"/>
      <c r="B62" s="787" t="s">
        <v>701</v>
      </c>
      <c r="C62" s="254" t="s">
        <v>241</v>
      </c>
      <c r="D62" s="254">
        <v>965801</v>
      </c>
      <c r="E62" s="348">
        <f>F62+G62</f>
        <v>965801.36</v>
      </c>
      <c r="F62" s="348"/>
      <c r="G62" s="348">
        <f>H62</f>
        <v>965801.36</v>
      </c>
      <c r="H62" s="348">
        <f>M61</f>
        <v>965801.36</v>
      </c>
      <c r="I62" s="354"/>
      <c r="J62" s="354"/>
      <c r="K62" s="354"/>
      <c r="L62" s="354"/>
      <c r="M62" s="354">
        <f>Q62</f>
        <v>965801.36</v>
      </c>
      <c r="N62" s="354">
        <v>0</v>
      </c>
      <c r="O62" s="354"/>
      <c r="P62" s="354"/>
      <c r="Q62" s="362">
        <f>'Z 1.3'!M30</f>
        <v>965801.36</v>
      </c>
    </row>
    <row r="63" spans="1:17" s="12" customFormat="1" ht="15.75" customHeight="1" thickBot="1">
      <c r="A63" s="1058"/>
      <c r="B63" s="787" t="s">
        <v>701</v>
      </c>
      <c r="C63" s="97" t="s">
        <v>242</v>
      </c>
      <c r="D63" s="97">
        <v>241451</v>
      </c>
      <c r="E63" s="348">
        <f>F63+G63</f>
        <v>241450.34</v>
      </c>
      <c r="F63" s="348">
        <f>H63</f>
        <v>241450.34</v>
      </c>
      <c r="G63" s="348"/>
      <c r="H63" s="348">
        <f>I63</f>
        <v>241450.34</v>
      </c>
      <c r="I63" s="354">
        <f>J63+K63+L63</f>
        <v>241450.34</v>
      </c>
      <c r="J63" s="348"/>
      <c r="K63" s="348"/>
      <c r="L63" s="348">
        <f>'Z 1.3'!I32</f>
        <v>241450.34</v>
      </c>
      <c r="M63" s="354"/>
      <c r="N63" s="348"/>
      <c r="O63" s="348"/>
      <c r="P63" s="348"/>
      <c r="Q63" s="894"/>
    </row>
    <row r="64" spans="1:17" s="12" customFormat="1" ht="16.5" customHeight="1">
      <c r="A64" s="734">
        <v>2</v>
      </c>
      <c r="B64" s="638" t="s">
        <v>731</v>
      </c>
      <c r="C64" s="638"/>
      <c r="D64" s="638">
        <f aca="true" t="shared" si="8" ref="D64:Q64">D70+D94+D102+D109+D131+D152+D175+D198+D220+D243+D263+D285+D297+D325+D348+D379+D405+D432</f>
        <v>1949451</v>
      </c>
      <c r="E64" s="356">
        <f t="shared" si="8"/>
        <v>1945724.8800000001</v>
      </c>
      <c r="F64" s="356">
        <f t="shared" si="8"/>
        <v>287590.24000000005</v>
      </c>
      <c r="G64" s="356">
        <f t="shared" si="8"/>
        <v>1653047.3800000001</v>
      </c>
      <c r="H64" s="356">
        <f t="shared" si="8"/>
        <v>1940637.62</v>
      </c>
      <c r="I64" s="356">
        <f t="shared" si="8"/>
        <v>287590.24000000005</v>
      </c>
      <c r="J64" s="356">
        <f t="shared" si="8"/>
        <v>0</v>
      </c>
      <c r="K64" s="356">
        <f t="shared" si="8"/>
        <v>0</v>
      </c>
      <c r="L64" s="356">
        <f t="shared" si="8"/>
        <v>287590.24000000005</v>
      </c>
      <c r="M64" s="356">
        <f t="shared" si="8"/>
        <v>1653047.3800000001</v>
      </c>
      <c r="N64" s="356">
        <f t="shared" si="8"/>
        <v>0</v>
      </c>
      <c r="O64" s="356">
        <f t="shared" si="8"/>
        <v>0</v>
      </c>
      <c r="P64" s="356">
        <f t="shared" si="8"/>
        <v>0</v>
      </c>
      <c r="Q64" s="357">
        <f t="shared" si="8"/>
        <v>1653047.3800000001</v>
      </c>
    </row>
    <row r="65" spans="1:17" s="12" customFormat="1" ht="11.25" customHeight="1">
      <c r="A65" s="1056" t="s">
        <v>719</v>
      </c>
      <c r="B65" s="1041" t="s">
        <v>249</v>
      </c>
      <c r="C65" s="1042"/>
      <c r="D65" s="1042"/>
      <c r="E65" s="1042"/>
      <c r="F65" s="1042"/>
      <c r="G65" s="1042"/>
      <c r="H65" s="1042"/>
      <c r="I65" s="1042"/>
      <c r="J65" s="1042"/>
      <c r="K65" s="1042"/>
      <c r="L65" s="1042"/>
      <c r="M65" s="1042"/>
      <c r="N65" s="1042"/>
      <c r="O65" s="1042"/>
      <c r="P65" s="1042"/>
      <c r="Q65" s="1043"/>
    </row>
    <row r="66" spans="1:17" s="12" customFormat="1" ht="10.5" customHeight="1">
      <c r="A66" s="1057"/>
      <c r="B66" s="1047" t="s">
        <v>250</v>
      </c>
      <c r="C66" s="1048"/>
      <c r="D66" s="1048"/>
      <c r="E66" s="1048"/>
      <c r="F66" s="1048"/>
      <c r="G66" s="1048"/>
      <c r="H66" s="1048"/>
      <c r="I66" s="1048"/>
      <c r="J66" s="1048"/>
      <c r="K66" s="1048"/>
      <c r="L66" s="1048"/>
      <c r="M66" s="1048"/>
      <c r="N66" s="1048"/>
      <c r="O66" s="1048"/>
      <c r="P66" s="1048"/>
      <c r="Q66" s="1049"/>
    </row>
    <row r="67" spans="1:17" s="12" customFormat="1" ht="9.75" customHeight="1">
      <c r="A67" s="1057"/>
      <c r="B67" s="1047" t="s">
        <v>251</v>
      </c>
      <c r="C67" s="1048"/>
      <c r="D67" s="1048"/>
      <c r="E67" s="1048"/>
      <c r="F67" s="1048"/>
      <c r="G67" s="1048"/>
      <c r="H67" s="1048"/>
      <c r="I67" s="1048"/>
      <c r="J67" s="1048"/>
      <c r="K67" s="1048"/>
      <c r="L67" s="1048"/>
      <c r="M67" s="1048"/>
      <c r="N67" s="1048"/>
      <c r="O67" s="1048"/>
      <c r="P67" s="1048"/>
      <c r="Q67" s="1049"/>
    </row>
    <row r="68" spans="1:17" s="12" customFormat="1" ht="13.5" customHeight="1">
      <c r="A68" s="1057"/>
      <c r="B68" s="720" t="s">
        <v>1026</v>
      </c>
      <c r="C68" s="626" t="s">
        <v>245</v>
      </c>
      <c r="D68" s="626">
        <f>D69+D70</f>
        <v>946095</v>
      </c>
      <c r="E68" s="721">
        <f>E70</f>
        <v>388534.66000000003</v>
      </c>
      <c r="F68" s="721">
        <f aca="true" t="shared" si="9" ref="F68:Q68">F70</f>
        <v>58750.45</v>
      </c>
      <c r="G68" s="721">
        <f t="shared" si="9"/>
        <v>329784.21</v>
      </c>
      <c r="H68" s="721">
        <f t="shared" si="9"/>
        <v>388534.66000000003</v>
      </c>
      <c r="I68" s="721">
        <f t="shared" si="9"/>
        <v>58750.45</v>
      </c>
      <c r="J68" s="721">
        <f t="shared" si="9"/>
        <v>0</v>
      </c>
      <c r="K68" s="721">
        <f t="shared" si="9"/>
        <v>0</v>
      </c>
      <c r="L68" s="721">
        <f t="shared" si="9"/>
        <v>58750.45</v>
      </c>
      <c r="M68" s="721">
        <f t="shared" si="9"/>
        <v>329784.21</v>
      </c>
      <c r="N68" s="721">
        <f t="shared" si="9"/>
        <v>0</v>
      </c>
      <c r="O68" s="721">
        <f t="shared" si="9"/>
        <v>0</v>
      </c>
      <c r="P68" s="721">
        <f t="shared" si="9"/>
        <v>0</v>
      </c>
      <c r="Q68" s="892">
        <f t="shared" si="9"/>
        <v>329784.21</v>
      </c>
    </row>
    <row r="69" spans="1:17" s="12" customFormat="1" ht="12" customHeight="1">
      <c r="A69" s="1057"/>
      <c r="B69" s="720" t="s">
        <v>718</v>
      </c>
      <c r="C69" s="626"/>
      <c r="D69" s="626">
        <v>557560</v>
      </c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892"/>
    </row>
    <row r="70" spans="1:17" s="12" customFormat="1" ht="12" customHeight="1">
      <c r="A70" s="1057"/>
      <c r="B70" s="632" t="s">
        <v>462</v>
      </c>
      <c r="C70" s="626"/>
      <c r="D70" s="626">
        <f>SUM(D71:D88)</f>
        <v>388535</v>
      </c>
      <c r="E70" s="627">
        <f>F70+G70</f>
        <v>388534.66000000003</v>
      </c>
      <c r="F70" s="627">
        <f>I70</f>
        <v>58750.45</v>
      </c>
      <c r="G70" s="627">
        <f>M70</f>
        <v>329784.21</v>
      </c>
      <c r="H70" s="627">
        <f>I70+M70</f>
        <v>388534.66000000003</v>
      </c>
      <c r="I70" s="627">
        <f>SUM(I71:I88)</f>
        <v>58750.45</v>
      </c>
      <c r="J70" s="627"/>
      <c r="K70" s="627"/>
      <c r="L70" s="627">
        <f>SUM(L71:L88)</f>
        <v>58750.45</v>
      </c>
      <c r="M70" s="627">
        <f>SUM(M71:M88)</f>
        <v>329784.21</v>
      </c>
      <c r="N70" s="627">
        <v>0</v>
      </c>
      <c r="O70" s="627">
        <v>0</v>
      </c>
      <c r="P70" s="627">
        <v>0</v>
      </c>
      <c r="Q70" s="893">
        <f>SUM(Q71:Q88)</f>
        <v>329784.21</v>
      </c>
    </row>
    <row r="71" spans="1:17" s="12" customFormat="1" ht="10.5" customHeight="1">
      <c r="A71" s="1057"/>
      <c r="B71" s="97" t="s">
        <v>628</v>
      </c>
      <c r="C71" s="97" t="s">
        <v>256</v>
      </c>
      <c r="D71" s="97">
        <f>'Z 1. 2 '!D147</f>
        <v>4330</v>
      </c>
      <c r="E71" s="348">
        <f aca="true" t="shared" si="10" ref="E71:E88">F71+G71</f>
        <v>4330.4</v>
      </c>
      <c r="F71" s="348">
        <f aca="true" t="shared" si="11" ref="F71:F88">I71</f>
        <v>0</v>
      </c>
      <c r="G71" s="348">
        <f aca="true" t="shared" si="12" ref="G71:G88">M71</f>
        <v>4330.4</v>
      </c>
      <c r="H71" s="348">
        <f aca="true" t="shared" si="13" ref="H71:H88">I71+M71</f>
        <v>4330.4</v>
      </c>
      <c r="I71" s="348">
        <f aca="true" t="shared" si="14" ref="I71:I88">L71</f>
        <v>0</v>
      </c>
      <c r="J71" s="348"/>
      <c r="K71" s="348"/>
      <c r="L71" s="348"/>
      <c r="M71" s="354">
        <f aca="true" t="shared" si="15" ref="M71:M88">N71+O71+P71+Q71</f>
        <v>4330.4</v>
      </c>
      <c r="N71" s="348"/>
      <c r="O71" s="348"/>
      <c r="P71" s="348"/>
      <c r="Q71" s="894">
        <f>'Z 1. 2 '!E147</f>
        <v>4330.4</v>
      </c>
    </row>
    <row r="72" spans="1:17" s="12" customFormat="1" ht="10.5" customHeight="1">
      <c r="A72" s="1057"/>
      <c r="B72" s="97" t="s">
        <v>628</v>
      </c>
      <c r="C72" s="97" t="s">
        <v>259</v>
      </c>
      <c r="D72" s="97">
        <f>'Z 1. 2 '!D148</f>
        <v>764</v>
      </c>
      <c r="E72" s="348">
        <f t="shared" si="10"/>
        <v>764.19</v>
      </c>
      <c r="F72" s="348">
        <f t="shared" si="11"/>
        <v>764.19</v>
      </c>
      <c r="G72" s="348">
        <f t="shared" si="12"/>
        <v>0</v>
      </c>
      <c r="H72" s="348">
        <f t="shared" si="13"/>
        <v>764.19</v>
      </c>
      <c r="I72" s="348">
        <f t="shared" si="14"/>
        <v>764.19</v>
      </c>
      <c r="J72" s="348"/>
      <c r="K72" s="348"/>
      <c r="L72" s="348">
        <f>'Z 1. 2 '!E148</f>
        <v>764.19</v>
      </c>
      <c r="M72" s="354">
        <f t="shared" si="15"/>
        <v>0</v>
      </c>
      <c r="N72" s="348"/>
      <c r="O72" s="348"/>
      <c r="P72" s="348"/>
      <c r="Q72" s="894"/>
    </row>
    <row r="73" spans="1:17" s="12" customFormat="1" ht="12" customHeight="1">
      <c r="A73" s="1057"/>
      <c r="B73" s="97" t="s">
        <v>492</v>
      </c>
      <c r="C73" s="97" t="s">
        <v>260</v>
      </c>
      <c r="D73" s="97">
        <f>'Z 1. 2 '!D149</f>
        <v>714</v>
      </c>
      <c r="E73" s="348">
        <f t="shared" si="10"/>
        <v>713.58</v>
      </c>
      <c r="F73" s="348">
        <f t="shared" si="11"/>
        <v>0</v>
      </c>
      <c r="G73" s="348">
        <f t="shared" si="12"/>
        <v>713.58</v>
      </c>
      <c r="H73" s="348">
        <f t="shared" si="13"/>
        <v>713.58</v>
      </c>
      <c r="I73" s="348">
        <f t="shared" si="14"/>
        <v>0</v>
      </c>
      <c r="J73" s="348"/>
      <c r="K73" s="348"/>
      <c r="L73" s="348"/>
      <c r="M73" s="354">
        <f t="shared" si="15"/>
        <v>713.58</v>
      </c>
      <c r="N73" s="348"/>
      <c r="O73" s="348"/>
      <c r="P73" s="348"/>
      <c r="Q73" s="894">
        <f>'Z 1. 2 '!E149</f>
        <v>713.58</v>
      </c>
    </row>
    <row r="74" spans="1:17" s="12" customFormat="1" ht="10.5" customHeight="1">
      <c r="A74" s="1057"/>
      <c r="B74" s="97" t="s">
        <v>492</v>
      </c>
      <c r="C74" s="97" t="s">
        <v>261</v>
      </c>
      <c r="D74" s="97">
        <f>'Z 1. 2 '!D150</f>
        <v>126</v>
      </c>
      <c r="E74" s="348">
        <f t="shared" si="10"/>
        <v>125.93</v>
      </c>
      <c r="F74" s="348">
        <f t="shared" si="11"/>
        <v>125.93</v>
      </c>
      <c r="G74" s="348">
        <f t="shared" si="12"/>
        <v>0</v>
      </c>
      <c r="H74" s="348">
        <f t="shared" si="13"/>
        <v>125.93</v>
      </c>
      <c r="I74" s="348">
        <f t="shared" si="14"/>
        <v>125.93</v>
      </c>
      <c r="J74" s="348"/>
      <c r="K74" s="348"/>
      <c r="L74" s="348">
        <f>'Z 1. 2 '!E150</f>
        <v>125.93</v>
      </c>
      <c r="M74" s="354">
        <f t="shared" si="15"/>
        <v>0</v>
      </c>
      <c r="N74" s="348"/>
      <c r="O74" s="348"/>
      <c r="P74" s="348"/>
      <c r="Q74" s="894"/>
    </row>
    <row r="75" spans="1:17" s="12" customFormat="1" ht="11.25" customHeight="1">
      <c r="A75" s="1057"/>
      <c r="B75" s="97" t="s">
        <v>262</v>
      </c>
      <c r="C75" s="97" t="s">
        <v>263</v>
      </c>
      <c r="D75" s="97">
        <f>'Z 1. 2 '!D152</f>
        <v>52084</v>
      </c>
      <c r="E75" s="348">
        <f t="shared" si="10"/>
        <v>52083.58</v>
      </c>
      <c r="F75" s="348">
        <f t="shared" si="11"/>
        <v>0</v>
      </c>
      <c r="G75" s="348">
        <f t="shared" si="12"/>
        <v>52083.58</v>
      </c>
      <c r="H75" s="348">
        <f t="shared" si="13"/>
        <v>52083.58</v>
      </c>
      <c r="I75" s="348">
        <f t="shared" si="14"/>
        <v>0</v>
      </c>
      <c r="J75" s="348"/>
      <c r="K75" s="348"/>
      <c r="L75" s="348"/>
      <c r="M75" s="354">
        <f t="shared" si="15"/>
        <v>52083.58</v>
      </c>
      <c r="N75" s="348"/>
      <c r="O75" s="348"/>
      <c r="P75" s="348"/>
      <c r="Q75" s="894">
        <f>'Z 1. 2 '!E152</f>
        <v>52083.58</v>
      </c>
    </row>
    <row r="76" spans="1:17" s="12" customFormat="1" ht="12.75" customHeight="1">
      <c r="A76" s="1057"/>
      <c r="B76" s="97" t="s">
        <v>262</v>
      </c>
      <c r="C76" s="97" t="s">
        <v>264</v>
      </c>
      <c r="D76" s="97">
        <f>'Z 1. 2 '!D153</f>
        <v>9191</v>
      </c>
      <c r="E76" s="348">
        <f t="shared" si="10"/>
        <v>9191.21</v>
      </c>
      <c r="F76" s="348">
        <f t="shared" si="11"/>
        <v>9191.21</v>
      </c>
      <c r="G76" s="348">
        <f t="shared" si="12"/>
        <v>0</v>
      </c>
      <c r="H76" s="348">
        <f t="shared" si="13"/>
        <v>9191.21</v>
      </c>
      <c r="I76" s="348">
        <f t="shared" si="14"/>
        <v>9191.21</v>
      </c>
      <c r="J76" s="348"/>
      <c r="K76" s="348"/>
      <c r="L76" s="348">
        <f>'Z 1. 2 '!E153</f>
        <v>9191.21</v>
      </c>
      <c r="M76" s="354">
        <f t="shared" si="15"/>
        <v>0</v>
      </c>
      <c r="N76" s="348"/>
      <c r="O76" s="348"/>
      <c r="P76" s="348"/>
      <c r="Q76" s="894"/>
    </row>
    <row r="77" spans="1:17" s="12" customFormat="1" ht="12.75" customHeight="1">
      <c r="A77" s="1057"/>
      <c r="B77" s="97" t="s">
        <v>494</v>
      </c>
      <c r="C77" s="97" t="s">
        <v>265</v>
      </c>
      <c r="D77" s="97">
        <f>'Z 1. 2 '!D155</f>
        <v>4425</v>
      </c>
      <c r="E77" s="348">
        <f t="shared" si="10"/>
        <v>4424.99</v>
      </c>
      <c r="F77" s="348">
        <f t="shared" si="11"/>
        <v>0</v>
      </c>
      <c r="G77" s="348">
        <f t="shared" si="12"/>
        <v>4424.99</v>
      </c>
      <c r="H77" s="348">
        <f t="shared" si="13"/>
        <v>4424.99</v>
      </c>
      <c r="I77" s="348">
        <f t="shared" si="14"/>
        <v>0</v>
      </c>
      <c r="J77" s="348"/>
      <c r="K77" s="348"/>
      <c r="L77" s="348"/>
      <c r="M77" s="354">
        <f t="shared" si="15"/>
        <v>4424.99</v>
      </c>
      <c r="N77" s="348"/>
      <c r="O77" s="348"/>
      <c r="P77" s="348"/>
      <c r="Q77" s="894">
        <f>'Z 1. 2 '!E155</f>
        <v>4424.99</v>
      </c>
    </row>
    <row r="78" spans="1:17" s="12" customFormat="1" ht="13.5" customHeight="1">
      <c r="A78" s="1057"/>
      <c r="B78" s="97" t="s">
        <v>494</v>
      </c>
      <c r="C78" s="97" t="s">
        <v>266</v>
      </c>
      <c r="D78" s="97">
        <f>'Z 1. 2 '!D156</f>
        <v>781</v>
      </c>
      <c r="E78" s="348">
        <f t="shared" si="10"/>
        <v>780.89</v>
      </c>
      <c r="F78" s="348">
        <f t="shared" si="11"/>
        <v>780.89</v>
      </c>
      <c r="G78" s="348">
        <f t="shared" si="12"/>
        <v>0</v>
      </c>
      <c r="H78" s="348">
        <f t="shared" si="13"/>
        <v>780.89</v>
      </c>
      <c r="I78" s="348">
        <f t="shared" si="14"/>
        <v>780.89</v>
      </c>
      <c r="J78" s="348"/>
      <c r="K78" s="348"/>
      <c r="L78" s="348">
        <f>'Z 1. 2 '!E156</f>
        <v>780.89</v>
      </c>
      <c r="M78" s="354">
        <f t="shared" si="15"/>
        <v>0</v>
      </c>
      <c r="N78" s="348"/>
      <c r="O78" s="348"/>
      <c r="P78" s="348"/>
      <c r="Q78" s="894"/>
    </row>
    <row r="79" spans="1:17" s="12" customFormat="1" ht="10.5" customHeight="1">
      <c r="A79" s="1057"/>
      <c r="B79" s="97" t="s">
        <v>649</v>
      </c>
      <c r="C79" s="97" t="s">
        <v>267</v>
      </c>
      <c r="D79" s="97">
        <f>'Z 1. 2 '!D158</f>
        <v>263036</v>
      </c>
      <c r="E79" s="348">
        <f t="shared" si="10"/>
        <v>263035.71</v>
      </c>
      <c r="F79" s="348">
        <f t="shared" si="11"/>
        <v>0</v>
      </c>
      <c r="G79" s="348">
        <f t="shared" si="12"/>
        <v>263035.71</v>
      </c>
      <c r="H79" s="348">
        <f t="shared" si="13"/>
        <v>263035.71</v>
      </c>
      <c r="I79" s="348">
        <f t="shared" si="14"/>
        <v>0</v>
      </c>
      <c r="J79" s="348"/>
      <c r="K79" s="348"/>
      <c r="L79" s="348"/>
      <c r="M79" s="354">
        <f t="shared" si="15"/>
        <v>263035.71</v>
      </c>
      <c r="N79" s="348"/>
      <c r="O79" s="348"/>
      <c r="P79" s="348"/>
      <c r="Q79" s="894">
        <f>'Z 1. 2 '!E158</f>
        <v>263035.71</v>
      </c>
    </row>
    <row r="80" spans="1:17" s="12" customFormat="1" ht="13.5" customHeight="1">
      <c r="A80" s="1057"/>
      <c r="B80" s="97" t="s">
        <v>649</v>
      </c>
      <c r="C80" s="97" t="s">
        <v>268</v>
      </c>
      <c r="D80" s="97">
        <f>'Z 1. 2 '!D159</f>
        <v>46418</v>
      </c>
      <c r="E80" s="348">
        <f t="shared" si="10"/>
        <v>46418.07</v>
      </c>
      <c r="F80" s="348">
        <f t="shared" si="11"/>
        <v>46418.07</v>
      </c>
      <c r="G80" s="348">
        <f t="shared" si="12"/>
        <v>0</v>
      </c>
      <c r="H80" s="348">
        <f t="shared" si="13"/>
        <v>46418.07</v>
      </c>
      <c r="I80" s="348">
        <f t="shared" si="14"/>
        <v>46418.07</v>
      </c>
      <c r="J80" s="348"/>
      <c r="K80" s="348"/>
      <c r="L80" s="348">
        <f>'Z 1. 2 '!E159</f>
        <v>46418.07</v>
      </c>
      <c r="M80" s="354">
        <f t="shared" si="15"/>
        <v>0</v>
      </c>
      <c r="N80" s="348"/>
      <c r="O80" s="348"/>
      <c r="P80" s="348"/>
      <c r="Q80" s="894"/>
    </row>
    <row r="81" spans="1:17" s="12" customFormat="1" ht="13.5" customHeight="1">
      <c r="A81" s="1057"/>
      <c r="B81" s="97" t="s">
        <v>593</v>
      </c>
      <c r="C81" s="97" t="s">
        <v>591</v>
      </c>
      <c r="D81" s="97">
        <f>'Z 1. 2 '!D160</f>
        <v>3048</v>
      </c>
      <c r="E81" s="348">
        <f t="shared" si="10"/>
        <v>3048.07</v>
      </c>
      <c r="F81" s="348">
        <f t="shared" si="11"/>
        <v>0</v>
      </c>
      <c r="G81" s="348">
        <f t="shared" si="12"/>
        <v>3048.07</v>
      </c>
      <c r="H81" s="348">
        <f t="shared" si="13"/>
        <v>3048.07</v>
      </c>
      <c r="I81" s="348">
        <f t="shared" si="14"/>
        <v>0</v>
      </c>
      <c r="J81" s="348"/>
      <c r="K81" s="348"/>
      <c r="L81" s="348"/>
      <c r="M81" s="354">
        <f t="shared" si="15"/>
        <v>3048.07</v>
      </c>
      <c r="N81" s="348"/>
      <c r="O81" s="348"/>
      <c r="P81" s="348"/>
      <c r="Q81" s="894">
        <f>'Z 1. 2 '!E160</f>
        <v>3048.07</v>
      </c>
    </row>
    <row r="82" spans="1:17" s="12" customFormat="1" ht="12.75" customHeight="1">
      <c r="A82" s="1057"/>
      <c r="B82" s="97" t="s">
        <v>593</v>
      </c>
      <c r="C82" s="97" t="s">
        <v>592</v>
      </c>
      <c r="D82" s="97">
        <f>'Z 1. 2 '!D161</f>
        <v>538</v>
      </c>
      <c r="E82" s="348">
        <f t="shared" si="10"/>
        <v>537.9</v>
      </c>
      <c r="F82" s="348">
        <f t="shared" si="11"/>
        <v>537.9</v>
      </c>
      <c r="G82" s="348">
        <f t="shared" si="12"/>
        <v>0</v>
      </c>
      <c r="H82" s="348">
        <f t="shared" si="13"/>
        <v>537.9</v>
      </c>
      <c r="I82" s="348">
        <f t="shared" si="14"/>
        <v>537.9</v>
      </c>
      <c r="J82" s="348"/>
      <c r="K82" s="348"/>
      <c r="L82" s="348">
        <f>'Z 1. 2 '!E161</f>
        <v>537.9</v>
      </c>
      <c r="M82" s="354">
        <f t="shared" si="15"/>
        <v>0</v>
      </c>
      <c r="N82" s="348"/>
      <c r="O82" s="348"/>
      <c r="P82" s="348"/>
      <c r="Q82" s="894"/>
    </row>
    <row r="83" spans="1:17" s="12" customFormat="1" ht="13.5" customHeight="1">
      <c r="A83" s="1057"/>
      <c r="B83" s="97" t="s">
        <v>173</v>
      </c>
      <c r="C83" s="97" t="s">
        <v>269</v>
      </c>
      <c r="D83" s="97">
        <f>'Z 1. 2 '!D162</f>
        <v>115</v>
      </c>
      <c r="E83" s="348">
        <f t="shared" si="10"/>
        <v>585.59</v>
      </c>
      <c r="F83" s="348">
        <f t="shared" si="11"/>
        <v>0</v>
      </c>
      <c r="G83" s="348">
        <f t="shared" si="12"/>
        <v>585.59</v>
      </c>
      <c r="H83" s="348">
        <f t="shared" si="13"/>
        <v>585.59</v>
      </c>
      <c r="I83" s="348">
        <f t="shared" si="14"/>
        <v>0</v>
      </c>
      <c r="J83" s="348"/>
      <c r="K83" s="348"/>
      <c r="L83" s="348"/>
      <c r="M83" s="354">
        <f t="shared" si="15"/>
        <v>585.59</v>
      </c>
      <c r="N83" s="348"/>
      <c r="O83" s="348"/>
      <c r="P83" s="348"/>
      <c r="Q83" s="894">
        <f>'Z 1. 2 '!E162</f>
        <v>585.59</v>
      </c>
    </row>
    <row r="84" spans="1:17" s="12" customFormat="1" ht="12.75" customHeight="1">
      <c r="A84" s="1057"/>
      <c r="B84" s="97" t="s">
        <v>173</v>
      </c>
      <c r="C84" s="97" t="s">
        <v>270</v>
      </c>
      <c r="D84" s="97">
        <f>'Z 1. 2 '!D163</f>
        <v>1127</v>
      </c>
      <c r="E84" s="348">
        <f t="shared" si="10"/>
        <v>656.56</v>
      </c>
      <c r="F84" s="348">
        <f t="shared" si="11"/>
        <v>656.56</v>
      </c>
      <c r="G84" s="348">
        <f t="shared" si="12"/>
        <v>0</v>
      </c>
      <c r="H84" s="348">
        <f t="shared" si="13"/>
        <v>656.56</v>
      </c>
      <c r="I84" s="348">
        <f t="shared" si="14"/>
        <v>656.56</v>
      </c>
      <c r="J84" s="348"/>
      <c r="K84" s="348"/>
      <c r="L84" s="348">
        <f>'Z 1. 2 '!E163</f>
        <v>656.56</v>
      </c>
      <c r="M84" s="354">
        <f t="shared" si="15"/>
        <v>0</v>
      </c>
      <c r="N84" s="348"/>
      <c r="O84" s="348"/>
      <c r="P84" s="348"/>
      <c r="Q84" s="894"/>
    </row>
    <row r="85" spans="1:17" s="12" customFormat="1" ht="13.5" customHeight="1">
      <c r="A85" s="1057"/>
      <c r="B85" s="97" t="s">
        <v>271</v>
      </c>
      <c r="C85" s="97" t="s">
        <v>272</v>
      </c>
      <c r="D85" s="97">
        <f>'Z 1. 2 '!D165</f>
        <v>372</v>
      </c>
      <c r="E85" s="348">
        <f t="shared" si="10"/>
        <v>372.3</v>
      </c>
      <c r="F85" s="348">
        <f t="shared" si="11"/>
        <v>0</v>
      </c>
      <c r="G85" s="348">
        <f t="shared" si="12"/>
        <v>372.3</v>
      </c>
      <c r="H85" s="348">
        <f t="shared" si="13"/>
        <v>372.3</v>
      </c>
      <c r="I85" s="348">
        <f t="shared" si="14"/>
        <v>0</v>
      </c>
      <c r="J85" s="348"/>
      <c r="K85" s="348"/>
      <c r="L85" s="348"/>
      <c r="M85" s="354">
        <f t="shared" si="15"/>
        <v>372.3</v>
      </c>
      <c r="N85" s="348"/>
      <c r="O85" s="348"/>
      <c r="P85" s="348"/>
      <c r="Q85" s="894">
        <f>'Z 1. 2 '!E165</f>
        <v>372.3</v>
      </c>
    </row>
    <row r="86" spans="1:17" s="12" customFormat="1" ht="10.5" customHeight="1">
      <c r="A86" s="1057"/>
      <c r="B86" s="97" t="s">
        <v>271</v>
      </c>
      <c r="C86" s="97" t="s">
        <v>273</v>
      </c>
      <c r="D86" s="97">
        <f>'Z 1. 2 '!D166</f>
        <v>66</v>
      </c>
      <c r="E86" s="348">
        <f t="shared" si="10"/>
        <v>65.7</v>
      </c>
      <c r="F86" s="348">
        <f t="shared" si="11"/>
        <v>65.7</v>
      </c>
      <c r="G86" s="348">
        <f t="shared" si="12"/>
        <v>0</v>
      </c>
      <c r="H86" s="348">
        <f t="shared" si="13"/>
        <v>65.7</v>
      </c>
      <c r="I86" s="348">
        <f t="shared" si="14"/>
        <v>65.7</v>
      </c>
      <c r="J86" s="348"/>
      <c r="K86" s="348"/>
      <c r="L86" s="348">
        <f>'Z 1. 2 '!E166</f>
        <v>65.7</v>
      </c>
      <c r="M86" s="354">
        <f t="shared" si="15"/>
        <v>0</v>
      </c>
      <c r="N86" s="348"/>
      <c r="O86" s="348"/>
      <c r="P86" s="348"/>
      <c r="Q86" s="894"/>
    </row>
    <row r="87" spans="1:17" s="12" customFormat="1" ht="12.75" customHeight="1">
      <c r="A87" s="1057"/>
      <c r="B87" s="97" t="s">
        <v>827</v>
      </c>
      <c r="C87" s="97" t="s">
        <v>274</v>
      </c>
      <c r="D87" s="97">
        <f>'Z 1. 2 '!D168</f>
        <v>1190</v>
      </c>
      <c r="E87" s="348">
        <f t="shared" si="10"/>
        <v>1189.99</v>
      </c>
      <c r="F87" s="348">
        <f t="shared" si="11"/>
        <v>0</v>
      </c>
      <c r="G87" s="348">
        <f t="shared" si="12"/>
        <v>1189.99</v>
      </c>
      <c r="H87" s="348">
        <f t="shared" si="13"/>
        <v>1189.99</v>
      </c>
      <c r="I87" s="348">
        <f t="shared" si="14"/>
        <v>0</v>
      </c>
      <c r="J87" s="348"/>
      <c r="K87" s="348"/>
      <c r="L87" s="348"/>
      <c r="M87" s="354">
        <f t="shared" si="15"/>
        <v>1189.99</v>
      </c>
      <c r="N87" s="348"/>
      <c r="O87" s="348"/>
      <c r="P87" s="348"/>
      <c r="Q87" s="894">
        <f>'Z 1. 2 '!E168</f>
        <v>1189.99</v>
      </c>
    </row>
    <row r="88" spans="1:17" s="12" customFormat="1" ht="12" customHeight="1">
      <c r="A88" s="1079"/>
      <c r="B88" s="97" t="s">
        <v>827</v>
      </c>
      <c r="C88" s="97" t="s">
        <v>136</v>
      </c>
      <c r="D88" s="97">
        <f>'Z 1. 2 '!D169</f>
        <v>210</v>
      </c>
      <c r="E88" s="348">
        <f t="shared" si="10"/>
        <v>210</v>
      </c>
      <c r="F88" s="348">
        <f t="shared" si="11"/>
        <v>210</v>
      </c>
      <c r="G88" s="348">
        <f t="shared" si="12"/>
        <v>0</v>
      </c>
      <c r="H88" s="348">
        <f t="shared" si="13"/>
        <v>210</v>
      </c>
      <c r="I88" s="348">
        <f t="shared" si="14"/>
        <v>210</v>
      </c>
      <c r="J88" s="348"/>
      <c r="K88" s="348"/>
      <c r="L88" s="348">
        <f>'Z 1. 2 '!E169</f>
        <v>210</v>
      </c>
      <c r="M88" s="354">
        <f t="shared" si="15"/>
        <v>0</v>
      </c>
      <c r="N88" s="348"/>
      <c r="O88" s="348"/>
      <c r="P88" s="348"/>
      <c r="Q88" s="894"/>
    </row>
    <row r="89" spans="1:17" s="12" customFormat="1" ht="12.75">
      <c r="A89" s="1056" t="s">
        <v>720</v>
      </c>
      <c r="B89" s="1039" t="s">
        <v>580</v>
      </c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40"/>
    </row>
    <row r="90" spans="1:17" s="12" customFormat="1" ht="12.75">
      <c r="A90" s="1057"/>
      <c r="B90" s="1044" t="s">
        <v>594</v>
      </c>
      <c r="C90" s="1045"/>
      <c r="D90" s="1045"/>
      <c r="E90" s="1045"/>
      <c r="F90" s="1045"/>
      <c r="G90" s="1045"/>
      <c r="H90" s="1045"/>
      <c r="I90" s="1045"/>
      <c r="J90" s="1045"/>
      <c r="K90" s="1045"/>
      <c r="L90" s="1045"/>
      <c r="M90" s="1045"/>
      <c r="N90" s="1045"/>
      <c r="O90" s="1045"/>
      <c r="P90" s="1045"/>
      <c r="Q90" s="1046"/>
    </row>
    <row r="91" spans="1:17" s="12" customFormat="1" ht="12.75">
      <c r="A91" s="1057"/>
      <c r="B91" s="1047" t="s">
        <v>595</v>
      </c>
      <c r="C91" s="1048"/>
      <c r="D91" s="1048"/>
      <c r="E91" s="1048"/>
      <c r="F91" s="1048"/>
      <c r="G91" s="1048"/>
      <c r="H91" s="1048"/>
      <c r="I91" s="1048"/>
      <c r="J91" s="1048"/>
      <c r="K91" s="1048"/>
      <c r="L91" s="1048"/>
      <c r="M91" s="1048"/>
      <c r="N91" s="1048"/>
      <c r="O91" s="1048"/>
      <c r="P91" s="1048"/>
      <c r="Q91" s="1049"/>
    </row>
    <row r="92" spans="1:17" s="12" customFormat="1" ht="12.75">
      <c r="A92" s="1057"/>
      <c r="B92" s="1047" t="s">
        <v>596</v>
      </c>
      <c r="C92" s="1048"/>
      <c r="D92" s="1048"/>
      <c r="E92" s="1048"/>
      <c r="F92" s="1048"/>
      <c r="G92" s="1048"/>
      <c r="H92" s="1048"/>
      <c r="I92" s="1048"/>
      <c r="J92" s="1048"/>
      <c r="K92" s="1048"/>
      <c r="L92" s="1048"/>
      <c r="M92" s="1048"/>
      <c r="N92" s="1048"/>
      <c r="O92" s="1048"/>
      <c r="P92" s="1048"/>
      <c r="Q92" s="1049"/>
    </row>
    <row r="93" spans="1:17" s="12" customFormat="1" ht="12.75">
      <c r="A93" s="1057"/>
      <c r="B93" s="637" t="s">
        <v>1026</v>
      </c>
      <c r="C93" s="626" t="s">
        <v>245</v>
      </c>
      <c r="D93" s="720">
        <f>D94</f>
        <v>976</v>
      </c>
      <c r="E93" s="721">
        <f>E94</f>
        <v>5087.26</v>
      </c>
      <c r="F93" s="721">
        <f aca="true" t="shared" si="16" ref="F93:Q93">F94</f>
        <v>0</v>
      </c>
      <c r="G93" s="721">
        <f t="shared" si="16"/>
        <v>0</v>
      </c>
      <c r="H93" s="721">
        <f t="shared" si="16"/>
        <v>0</v>
      </c>
      <c r="I93" s="721">
        <f t="shared" si="16"/>
        <v>0</v>
      </c>
      <c r="J93" s="721">
        <f t="shared" si="16"/>
        <v>0</v>
      </c>
      <c r="K93" s="721">
        <f t="shared" si="16"/>
        <v>0</v>
      </c>
      <c r="L93" s="721">
        <f t="shared" si="16"/>
        <v>0</v>
      </c>
      <c r="M93" s="721">
        <f t="shared" si="16"/>
        <v>0</v>
      </c>
      <c r="N93" s="721">
        <f t="shared" si="16"/>
        <v>0</v>
      </c>
      <c r="O93" s="721">
        <f t="shared" si="16"/>
        <v>0</v>
      </c>
      <c r="P93" s="721">
        <f t="shared" si="16"/>
        <v>0</v>
      </c>
      <c r="Q93" s="892">
        <f t="shared" si="16"/>
        <v>0</v>
      </c>
    </row>
    <row r="94" spans="1:17" s="12" customFormat="1" ht="12.75">
      <c r="A94" s="1057"/>
      <c r="B94" s="637" t="s">
        <v>463</v>
      </c>
      <c r="C94" s="626"/>
      <c r="D94" s="626">
        <f>D95</f>
        <v>976</v>
      </c>
      <c r="E94" s="627">
        <f>SUM(E95:E103)</f>
        <v>5087.26</v>
      </c>
      <c r="F94" s="627">
        <f>I94</f>
        <v>0</v>
      </c>
      <c r="G94" s="627">
        <f>M94</f>
        <v>0</v>
      </c>
      <c r="H94" s="627">
        <f>I94+M94</f>
        <v>0</v>
      </c>
      <c r="I94" s="627">
        <f>L94</f>
        <v>0</v>
      </c>
      <c r="J94" s="627"/>
      <c r="K94" s="627"/>
      <c r="L94" s="627"/>
      <c r="M94" s="627">
        <f>Q94</f>
        <v>0</v>
      </c>
      <c r="N94" s="627"/>
      <c r="O94" s="627"/>
      <c r="P94" s="627"/>
      <c r="Q94" s="893">
        <f>SUM(Q95:Q103)</f>
        <v>0</v>
      </c>
    </row>
    <row r="95" spans="1:17" s="12" customFormat="1" ht="29.25">
      <c r="A95" s="1079"/>
      <c r="B95" s="796" t="s">
        <v>599</v>
      </c>
      <c r="C95" s="713" t="s">
        <v>600</v>
      </c>
      <c r="D95" s="485">
        <f>'Z 1. 2 '!D145</f>
        <v>976</v>
      </c>
      <c r="E95" s="348">
        <f>F95+G95</f>
        <v>976</v>
      </c>
      <c r="F95" s="348">
        <f>I95</f>
        <v>976</v>
      </c>
      <c r="G95" s="348">
        <f>M95</f>
        <v>0</v>
      </c>
      <c r="H95" s="348">
        <f>I95+M95</f>
        <v>976</v>
      </c>
      <c r="I95" s="348">
        <f>L95</f>
        <v>976</v>
      </c>
      <c r="J95" s="348"/>
      <c r="K95" s="348"/>
      <c r="L95" s="348">
        <f>'Z 1. 2 '!E145</f>
        <v>976</v>
      </c>
      <c r="M95" s="354">
        <v>0</v>
      </c>
      <c r="N95" s="348"/>
      <c r="O95" s="348"/>
      <c r="P95" s="348"/>
      <c r="Q95" s="894">
        <v>0</v>
      </c>
    </row>
    <row r="96" spans="1:17" s="12" customFormat="1" ht="12.75">
      <c r="A96" s="1056" t="s">
        <v>246</v>
      </c>
      <c r="B96" s="1039" t="s">
        <v>601</v>
      </c>
      <c r="C96" s="1039"/>
      <c r="D96" s="1039"/>
      <c r="E96" s="1039"/>
      <c r="F96" s="1039"/>
      <c r="G96" s="1039"/>
      <c r="H96" s="1039"/>
      <c r="I96" s="1039"/>
      <c r="J96" s="1039"/>
      <c r="K96" s="1039"/>
      <c r="L96" s="1039"/>
      <c r="M96" s="1039"/>
      <c r="N96" s="1039"/>
      <c r="O96" s="1039"/>
      <c r="P96" s="1039"/>
      <c r="Q96" s="1040"/>
    </row>
    <row r="97" spans="1:17" s="12" customFormat="1" ht="12.75">
      <c r="A97" s="1057"/>
      <c r="B97" s="1044" t="s">
        <v>602</v>
      </c>
      <c r="C97" s="1045"/>
      <c r="D97" s="1045"/>
      <c r="E97" s="1045"/>
      <c r="F97" s="1045"/>
      <c r="G97" s="1045"/>
      <c r="H97" s="1045"/>
      <c r="I97" s="1045"/>
      <c r="J97" s="1045"/>
      <c r="K97" s="1045"/>
      <c r="L97" s="1045"/>
      <c r="M97" s="1045"/>
      <c r="N97" s="1045"/>
      <c r="O97" s="1045"/>
      <c r="P97" s="1045"/>
      <c r="Q97" s="1046"/>
    </row>
    <row r="98" spans="1:17" s="12" customFormat="1" ht="12.75">
      <c r="A98" s="1057"/>
      <c r="B98" s="1047" t="s">
        <v>610</v>
      </c>
      <c r="C98" s="1048"/>
      <c r="D98" s="1048"/>
      <c r="E98" s="1048"/>
      <c r="F98" s="1048"/>
      <c r="G98" s="1048"/>
      <c r="H98" s="1048"/>
      <c r="I98" s="1048"/>
      <c r="J98" s="1048"/>
      <c r="K98" s="1048"/>
      <c r="L98" s="1048"/>
      <c r="M98" s="1048"/>
      <c r="N98" s="1048"/>
      <c r="O98" s="1048"/>
      <c r="P98" s="1048"/>
      <c r="Q98" s="1049"/>
    </row>
    <row r="99" spans="1:17" s="12" customFormat="1" ht="12.75">
      <c r="A99" s="1057"/>
      <c r="B99" s="1047" t="s">
        <v>611</v>
      </c>
      <c r="C99" s="1048"/>
      <c r="D99" s="1048"/>
      <c r="E99" s="1048"/>
      <c r="F99" s="1048"/>
      <c r="G99" s="1048"/>
      <c r="H99" s="1048"/>
      <c r="I99" s="1048"/>
      <c r="J99" s="1048"/>
      <c r="K99" s="1048"/>
      <c r="L99" s="1048"/>
      <c r="M99" s="1048"/>
      <c r="N99" s="1048"/>
      <c r="O99" s="1048"/>
      <c r="P99" s="1048"/>
      <c r="Q99" s="1049"/>
    </row>
    <row r="100" spans="1:17" s="12" customFormat="1" ht="12.75">
      <c r="A100" s="1057"/>
      <c r="B100" s="1047" t="s">
        <v>612</v>
      </c>
      <c r="C100" s="1048"/>
      <c r="D100" s="1048"/>
      <c r="E100" s="1048"/>
      <c r="F100" s="1048"/>
      <c r="G100" s="1048"/>
      <c r="H100" s="1048"/>
      <c r="I100" s="1048"/>
      <c r="J100" s="1048"/>
      <c r="K100" s="1048"/>
      <c r="L100" s="1048"/>
      <c r="M100" s="1048"/>
      <c r="N100" s="1048"/>
      <c r="O100" s="1048"/>
      <c r="P100" s="1048"/>
      <c r="Q100" s="1049"/>
    </row>
    <row r="101" spans="1:17" s="12" customFormat="1" ht="12.75">
      <c r="A101" s="1057"/>
      <c r="B101" s="637" t="s">
        <v>1026</v>
      </c>
      <c r="C101" s="626" t="s">
        <v>597</v>
      </c>
      <c r="D101" s="728">
        <f>D102</f>
        <v>1370</v>
      </c>
      <c r="E101" s="717">
        <f>E102</f>
        <v>1370.42</v>
      </c>
      <c r="F101" s="717">
        <f aca="true" t="shared" si="17" ref="F101:Q101">F102</f>
        <v>1370.42</v>
      </c>
      <c r="G101" s="717">
        <f t="shared" si="17"/>
        <v>0</v>
      </c>
      <c r="H101" s="717">
        <f t="shared" si="17"/>
        <v>1370.42</v>
      </c>
      <c r="I101" s="717">
        <f t="shared" si="17"/>
        <v>1370.42</v>
      </c>
      <c r="J101" s="717">
        <f t="shared" si="17"/>
        <v>0</v>
      </c>
      <c r="K101" s="717">
        <f t="shared" si="17"/>
        <v>0</v>
      </c>
      <c r="L101" s="717">
        <f t="shared" si="17"/>
        <v>1370.42</v>
      </c>
      <c r="M101" s="717">
        <f t="shared" si="17"/>
        <v>0</v>
      </c>
      <c r="N101" s="717">
        <f t="shared" si="17"/>
        <v>0</v>
      </c>
      <c r="O101" s="717">
        <f t="shared" si="17"/>
        <v>0</v>
      </c>
      <c r="P101" s="717">
        <f t="shared" si="17"/>
        <v>0</v>
      </c>
      <c r="Q101" s="898">
        <f t="shared" si="17"/>
        <v>0</v>
      </c>
    </row>
    <row r="102" spans="1:17" s="12" customFormat="1" ht="12.75">
      <c r="A102" s="1057"/>
      <c r="B102" s="637" t="s">
        <v>463</v>
      </c>
      <c r="C102" s="626"/>
      <c r="D102" s="719">
        <f>D103</f>
        <v>1370</v>
      </c>
      <c r="E102" s="724">
        <f>E103</f>
        <v>1370.42</v>
      </c>
      <c r="F102" s="724">
        <f aca="true" t="shared" si="18" ref="F102:Q102">F103</f>
        <v>1370.42</v>
      </c>
      <c r="G102" s="724">
        <f t="shared" si="18"/>
        <v>0</v>
      </c>
      <c r="H102" s="724">
        <f t="shared" si="18"/>
        <v>1370.42</v>
      </c>
      <c r="I102" s="724">
        <f t="shared" si="18"/>
        <v>1370.42</v>
      </c>
      <c r="J102" s="724">
        <f t="shared" si="18"/>
        <v>0</v>
      </c>
      <c r="K102" s="724">
        <f t="shared" si="18"/>
        <v>0</v>
      </c>
      <c r="L102" s="724">
        <f t="shared" si="18"/>
        <v>1370.42</v>
      </c>
      <c r="M102" s="724">
        <f t="shared" si="18"/>
        <v>0</v>
      </c>
      <c r="N102" s="724">
        <f t="shared" si="18"/>
        <v>0</v>
      </c>
      <c r="O102" s="724">
        <f t="shared" si="18"/>
        <v>0</v>
      </c>
      <c r="P102" s="724">
        <f t="shared" si="18"/>
        <v>0</v>
      </c>
      <c r="Q102" s="899">
        <f t="shared" si="18"/>
        <v>0</v>
      </c>
    </row>
    <row r="103" spans="1:17" s="12" customFormat="1" ht="30" thickBot="1">
      <c r="A103" s="1058"/>
      <c r="B103" s="795" t="s">
        <v>954</v>
      </c>
      <c r="C103" s="639" t="s">
        <v>613</v>
      </c>
      <c r="D103" s="639">
        <f>'Z 1. 2 '!D174</f>
        <v>1370</v>
      </c>
      <c r="E103" s="640">
        <f>F103+G103</f>
        <v>1370.42</v>
      </c>
      <c r="F103" s="640">
        <f>I103</f>
        <v>1370.42</v>
      </c>
      <c r="G103" s="640">
        <f>M103</f>
        <v>0</v>
      </c>
      <c r="H103" s="640">
        <f>I103+M103</f>
        <v>1370.42</v>
      </c>
      <c r="I103" s="640">
        <f>L103</f>
        <v>1370.42</v>
      </c>
      <c r="J103" s="640"/>
      <c r="K103" s="640"/>
      <c r="L103" s="640">
        <f>'Z 1. 2 '!E174</f>
        <v>1370.42</v>
      </c>
      <c r="M103" s="641">
        <v>0</v>
      </c>
      <c r="N103" s="640"/>
      <c r="O103" s="640"/>
      <c r="P103" s="640"/>
      <c r="Q103" s="900">
        <v>0</v>
      </c>
    </row>
    <row r="104" spans="1:17" s="12" customFormat="1" ht="11.25" customHeight="1">
      <c r="A104" s="792"/>
      <c r="B104" s="1039" t="s">
        <v>601</v>
      </c>
      <c r="C104" s="1039"/>
      <c r="D104" s="1039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40"/>
    </row>
    <row r="105" spans="1:17" s="12" customFormat="1" ht="11.25" customHeight="1">
      <c r="A105" s="793"/>
      <c r="B105" s="1044" t="s">
        <v>616</v>
      </c>
      <c r="C105" s="1045"/>
      <c r="D105" s="1045"/>
      <c r="E105" s="1045"/>
      <c r="F105" s="1045"/>
      <c r="G105" s="1045"/>
      <c r="H105" s="1045"/>
      <c r="I105" s="1045"/>
      <c r="J105" s="1045"/>
      <c r="K105" s="1045"/>
      <c r="L105" s="1045"/>
      <c r="M105" s="1045"/>
      <c r="N105" s="1045"/>
      <c r="O105" s="1045"/>
      <c r="P105" s="1045"/>
      <c r="Q105" s="1046"/>
    </row>
    <row r="106" spans="1:17" s="12" customFormat="1" ht="11.25" customHeight="1">
      <c r="A106" s="793"/>
      <c r="B106" s="1047" t="s">
        <v>617</v>
      </c>
      <c r="C106" s="1048"/>
      <c r="D106" s="1048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1048"/>
      <c r="Q106" s="1049"/>
    </row>
    <row r="107" spans="1:17" s="12" customFormat="1" ht="11.25" customHeight="1">
      <c r="A107" s="793"/>
      <c r="B107" s="1047" t="s">
        <v>618</v>
      </c>
      <c r="C107" s="1048"/>
      <c r="D107" s="1048"/>
      <c r="E107" s="1048"/>
      <c r="F107" s="1048"/>
      <c r="G107" s="1048"/>
      <c r="H107" s="1048"/>
      <c r="I107" s="1048"/>
      <c r="J107" s="1048"/>
      <c r="K107" s="1048"/>
      <c r="L107" s="1048"/>
      <c r="M107" s="1048"/>
      <c r="N107" s="1048"/>
      <c r="O107" s="1048"/>
      <c r="P107" s="1048"/>
      <c r="Q107" s="1049"/>
    </row>
    <row r="108" spans="1:17" s="12" customFormat="1" ht="11.25" customHeight="1">
      <c r="A108" s="793"/>
      <c r="B108" s="637" t="s">
        <v>1026</v>
      </c>
      <c r="C108" s="626" t="s">
        <v>619</v>
      </c>
      <c r="D108" s="728">
        <f>D109</f>
        <v>152180</v>
      </c>
      <c r="E108" s="717">
        <f aca="true" t="shared" si="19" ref="E108:Q108">E109</f>
        <v>146583.56</v>
      </c>
      <c r="F108" s="717">
        <f t="shared" si="19"/>
        <v>21987.510000000002</v>
      </c>
      <c r="G108" s="717">
        <f t="shared" si="19"/>
        <v>124596.05000000002</v>
      </c>
      <c r="H108" s="717">
        <f t="shared" si="19"/>
        <v>146583.56</v>
      </c>
      <c r="I108" s="717">
        <f t="shared" si="19"/>
        <v>21987.510000000002</v>
      </c>
      <c r="J108" s="717">
        <f t="shared" si="19"/>
        <v>0</v>
      </c>
      <c r="K108" s="717">
        <f t="shared" si="19"/>
        <v>0</v>
      </c>
      <c r="L108" s="717">
        <f t="shared" si="19"/>
        <v>21987.510000000002</v>
      </c>
      <c r="M108" s="717">
        <f t="shared" si="19"/>
        <v>124596.05000000002</v>
      </c>
      <c r="N108" s="717">
        <f t="shared" si="19"/>
        <v>0</v>
      </c>
      <c r="O108" s="717">
        <f t="shared" si="19"/>
        <v>0</v>
      </c>
      <c r="P108" s="717">
        <f t="shared" si="19"/>
        <v>0</v>
      </c>
      <c r="Q108" s="898">
        <f t="shared" si="19"/>
        <v>124596.05000000002</v>
      </c>
    </row>
    <row r="109" spans="1:17" s="12" customFormat="1" ht="11.25" customHeight="1">
      <c r="A109" s="793"/>
      <c r="B109" s="626" t="s">
        <v>463</v>
      </c>
      <c r="C109" s="626"/>
      <c r="D109" s="626">
        <f>SUM(D110:D125)</f>
        <v>152180</v>
      </c>
      <c r="E109" s="627">
        <f>SUM(E110:E125)</f>
        <v>146583.56</v>
      </c>
      <c r="F109" s="627">
        <f aca="true" t="shared" si="20" ref="F109:Q109">SUM(F110:F125)</f>
        <v>21987.510000000002</v>
      </c>
      <c r="G109" s="627">
        <f t="shared" si="20"/>
        <v>124596.05000000002</v>
      </c>
      <c r="H109" s="627">
        <f t="shared" si="20"/>
        <v>146583.56</v>
      </c>
      <c r="I109" s="627">
        <f t="shared" si="20"/>
        <v>21987.510000000002</v>
      </c>
      <c r="J109" s="627">
        <f t="shared" si="20"/>
        <v>0</v>
      </c>
      <c r="K109" s="627">
        <f t="shared" si="20"/>
        <v>0</v>
      </c>
      <c r="L109" s="627">
        <f t="shared" si="20"/>
        <v>21987.510000000002</v>
      </c>
      <c r="M109" s="627">
        <f t="shared" si="20"/>
        <v>124596.05000000002</v>
      </c>
      <c r="N109" s="627">
        <f t="shared" si="20"/>
        <v>0</v>
      </c>
      <c r="O109" s="627">
        <f t="shared" si="20"/>
        <v>0</v>
      </c>
      <c r="P109" s="627">
        <f t="shared" si="20"/>
        <v>0</v>
      </c>
      <c r="Q109" s="893">
        <f t="shared" si="20"/>
        <v>124596.05000000002</v>
      </c>
    </row>
    <row r="110" spans="1:17" s="12" customFormat="1" ht="11.25" customHeight="1">
      <c r="A110" s="793"/>
      <c r="B110" s="97" t="s">
        <v>628</v>
      </c>
      <c r="C110" s="97" t="s">
        <v>253</v>
      </c>
      <c r="D110" s="539">
        <v>11947</v>
      </c>
      <c r="E110" s="544">
        <f>F110+G110</f>
        <v>11321.05</v>
      </c>
      <c r="F110" s="544">
        <f>I110</f>
        <v>0</v>
      </c>
      <c r="G110" s="544">
        <f>M110</f>
        <v>11321.05</v>
      </c>
      <c r="H110" s="544">
        <f>I110+M110</f>
        <v>11321.05</v>
      </c>
      <c r="I110" s="544">
        <f>L110</f>
        <v>0</v>
      </c>
      <c r="J110" s="544"/>
      <c r="K110" s="544"/>
      <c r="L110" s="544"/>
      <c r="M110" s="544">
        <f>Q110</f>
        <v>11321.05</v>
      </c>
      <c r="N110" s="544"/>
      <c r="O110" s="544"/>
      <c r="P110" s="544"/>
      <c r="Q110" s="563">
        <v>11321.05</v>
      </c>
    </row>
    <row r="111" spans="1:17" s="12" customFormat="1" ht="11.25" customHeight="1">
      <c r="A111" s="793"/>
      <c r="B111" s="97" t="s">
        <v>628</v>
      </c>
      <c r="C111" s="97" t="s">
        <v>390</v>
      </c>
      <c r="D111" s="539">
        <v>2108</v>
      </c>
      <c r="E111" s="544">
        <f aca="true" t="shared" si="21" ref="E111:E125">F111+G111</f>
        <v>1998.12</v>
      </c>
      <c r="F111" s="544">
        <f aca="true" t="shared" si="22" ref="F111:F125">I111</f>
        <v>1998.12</v>
      </c>
      <c r="G111" s="544">
        <f aca="true" t="shared" si="23" ref="G111:G125">M111</f>
        <v>0</v>
      </c>
      <c r="H111" s="544">
        <f aca="true" t="shared" si="24" ref="H111:H125">I111+M111</f>
        <v>1998.12</v>
      </c>
      <c r="I111" s="544">
        <f aca="true" t="shared" si="25" ref="I111:I125">L111</f>
        <v>1998.12</v>
      </c>
      <c r="J111" s="544"/>
      <c r="K111" s="544"/>
      <c r="L111" s="544">
        <v>1998.12</v>
      </c>
      <c r="M111" s="544">
        <f aca="true" t="shared" si="26" ref="M111:M125">Q111</f>
        <v>0</v>
      </c>
      <c r="N111" s="544"/>
      <c r="O111" s="544"/>
      <c r="P111" s="544"/>
      <c r="Q111" s="563"/>
    </row>
    <row r="112" spans="1:17" s="12" customFormat="1" ht="11.25" customHeight="1">
      <c r="A112" s="793"/>
      <c r="B112" s="97" t="s">
        <v>492</v>
      </c>
      <c r="C112" s="97" t="s">
        <v>254</v>
      </c>
      <c r="D112" s="539">
        <v>1927</v>
      </c>
      <c r="E112" s="544">
        <f t="shared" si="21"/>
        <v>1194.01</v>
      </c>
      <c r="F112" s="544">
        <f t="shared" si="22"/>
        <v>0</v>
      </c>
      <c r="G112" s="544">
        <f t="shared" si="23"/>
        <v>1194.01</v>
      </c>
      <c r="H112" s="544">
        <f t="shared" si="24"/>
        <v>1194.01</v>
      </c>
      <c r="I112" s="544">
        <f t="shared" si="25"/>
        <v>0</v>
      </c>
      <c r="J112" s="544"/>
      <c r="K112" s="544"/>
      <c r="L112" s="544"/>
      <c r="M112" s="544">
        <f t="shared" si="26"/>
        <v>1194.01</v>
      </c>
      <c r="N112" s="544"/>
      <c r="O112" s="544"/>
      <c r="P112" s="544"/>
      <c r="Q112" s="563">
        <v>1194.01</v>
      </c>
    </row>
    <row r="113" spans="1:17" s="12" customFormat="1" ht="11.25" customHeight="1">
      <c r="A113" s="793"/>
      <c r="B113" s="97" t="s">
        <v>492</v>
      </c>
      <c r="C113" s="97" t="s">
        <v>391</v>
      </c>
      <c r="D113" s="539">
        <v>340</v>
      </c>
      <c r="E113" s="544">
        <f t="shared" si="21"/>
        <v>210.72</v>
      </c>
      <c r="F113" s="544">
        <f t="shared" si="22"/>
        <v>210.72</v>
      </c>
      <c r="G113" s="544">
        <f t="shared" si="23"/>
        <v>0</v>
      </c>
      <c r="H113" s="544">
        <f t="shared" si="24"/>
        <v>210.72</v>
      </c>
      <c r="I113" s="544">
        <f t="shared" si="25"/>
        <v>210.72</v>
      </c>
      <c r="J113" s="544"/>
      <c r="K113" s="544"/>
      <c r="L113" s="544">
        <v>210.72</v>
      </c>
      <c r="M113" s="544">
        <f t="shared" si="26"/>
        <v>0</v>
      </c>
      <c r="N113" s="544"/>
      <c r="O113" s="544"/>
      <c r="P113" s="544"/>
      <c r="Q113" s="563"/>
    </row>
    <row r="114" spans="1:17" s="12" customFormat="1" ht="11.25" customHeight="1">
      <c r="A114" s="793" t="s">
        <v>247</v>
      </c>
      <c r="B114" s="97" t="s">
        <v>262</v>
      </c>
      <c r="C114" s="97" t="s">
        <v>255</v>
      </c>
      <c r="D114" s="539">
        <v>78649</v>
      </c>
      <c r="E114" s="544">
        <f t="shared" si="21"/>
        <v>78649</v>
      </c>
      <c r="F114" s="544">
        <f t="shared" si="22"/>
        <v>0</v>
      </c>
      <c r="G114" s="544">
        <f t="shared" si="23"/>
        <v>78649</v>
      </c>
      <c r="H114" s="544">
        <f t="shared" si="24"/>
        <v>78649</v>
      </c>
      <c r="I114" s="544">
        <f t="shared" si="25"/>
        <v>0</v>
      </c>
      <c r="J114" s="544"/>
      <c r="K114" s="544"/>
      <c r="L114" s="544"/>
      <c r="M114" s="544">
        <f t="shared" si="26"/>
        <v>78649</v>
      </c>
      <c r="N114" s="544"/>
      <c r="O114" s="544"/>
      <c r="P114" s="544"/>
      <c r="Q114" s="563">
        <v>78649</v>
      </c>
    </row>
    <row r="115" spans="1:17" s="12" customFormat="1" ht="11.25" customHeight="1">
      <c r="A115" s="793"/>
      <c r="B115" s="97" t="s">
        <v>262</v>
      </c>
      <c r="C115" s="97" t="s">
        <v>392</v>
      </c>
      <c r="D115" s="539">
        <v>13879</v>
      </c>
      <c r="E115" s="544">
        <f t="shared" si="21"/>
        <v>13879</v>
      </c>
      <c r="F115" s="544">
        <f t="shared" si="22"/>
        <v>13879</v>
      </c>
      <c r="G115" s="544">
        <f t="shared" si="23"/>
        <v>0</v>
      </c>
      <c r="H115" s="544">
        <f t="shared" si="24"/>
        <v>13879</v>
      </c>
      <c r="I115" s="544">
        <f t="shared" si="25"/>
        <v>13879</v>
      </c>
      <c r="J115" s="544"/>
      <c r="K115" s="544"/>
      <c r="L115" s="544">
        <v>13879</v>
      </c>
      <c r="M115" s="544">
        <f t="shared" si="26"/>
        <v>0</v>
      </c>
      <c r="N115" s="544"/>
      <c r="O115" s="544"/>
      <c r="P115" s="544"/>
      <c r="Q115" s="563"/>
    </row>
    <row r="116" spans="1:17" s="12" customFormat="1" ht="11.25" customHeight="1">
      <c r="A116" s="793"/>
      <c r="B116" s="97" t="s">
        <v>494</v>
      </c>
      <c r="C116" s="97" t="s">
        <v>230</v>
      </c>
      <c r="D116" s="539">
        <v>7506</v>
      </c>
      <c r="E116" s="544">
        <f t="shared" si="21"/>
        <v>7506</v>
      </c>
      <c r="F116" s="544">
        <f t="shared" si="22"/>
        <v>0</v>
      </c>
      <c r="G116" s="544">
        <f t="shared" si="23"/>
        <v>7506</v>
      </c>
      <c r="H116" s="544">
        <f t="shared" si="24"/>
        <v>7506</v>
      </c>
      <c r="I116" s="544">
        <f t="shared" si="25"/>
        <v>0</v>
      </c>
      <c r="J116" s="544"/>
      <c r="K116" s="544"/>
      <c r="L116" s="544"/>
      <c r="M116" s="544">
        <f t="shared" si="26"/>
        <v>7506</v>
      </c>
      <c r="N116" s="544"/>
      <c r="O116" s="544"/>
      <c r="P116" s="544"/>
      <c r="Q116" s="563">
        <v>7506</v>
      </c>
    </row>
    <row r="117" spans="1:17" s="12" customFormat="1" ht="11.25" customHeight="1">
      <c r="A117" s="793"/>
      <c r="B117" s="97" t="s">
        <v>494</v>
      </c>
      <c r="C117" s="97" t="s">
        <v>231</v>
      </c>
      <c r="D117" s="539">
        <v>1323</v>
      </c>
      <c r="E117" s="544">
        <f t="shared" si="21"/>
        <v>1323</v>
      </c>
      <c r="F117" s="544">
        <f t="shared" si="22"/>
        <v>1323</v>
      </c>
      <c r="G117" s="544">
        <f t="shared" si="23"/>
        <v>0</v>
      </c>
      <c r="H117" s="544">
        <f t="shared" si="24"/>
        <v>1323</v>
      </c>
      <c r="I117" s="544">
        <f t="shared" si="25"/>
        <v>1323</v>
      </c>
      <c r="J117" s="544"/>
      <c r="K117" s="544"/>
      <c r="L117" s="544">
        <v>1323</v>
      </c>
      <c r="M117" s="544">
        <f t="shared" si="26"/>
        <v>0</v>
      </c>
      <c r="N117" s="544"/>
      <c r="O117" s="544"/>
      <c r="P117" s="544"/>
      <c r="Q117" s="563"/>
    </row>
    <row r="118" spans="1:17" s="12" customFormat="1" ht="11.25" customHeight="1">
      <c r="A118" s="793"/>
      <c r="B118" s="97" t="s">
        <v>397</v>
      </c>
      <c r="C118" s="97" t="s">
        <v>395</v>
      </c>
      <c r="D118" s="539">
        <v>11630</v>
      </c>
      <c r="E118" s="544">
        <f t="shared" si="21"/>
        <v>9859.32</v>
      </c>
      <c r="F118" s="544">
        <f t="shared" si="22"/>
        <v>0</v>
      </c>
      <c r="G118" s="544">
        <f t="shared" si="23"/>
        <v>9859.32</v>
      </c>
      <c r="H118" s="544">
        <f t="shared" si="24"/>
        <v>9859.32</v>
      </c>
      <c r="I118" s="544">
        <f t="shared" si="25"/>
        <v>0</v>
      </c>
      <c r="J118" s="544"/>
      <c r="K118" s="544"/>
      <c r="L118" s="544"/>
      <c r="M118" s="544">
        <f t="shared" si="26"/>
        <v>9859.32</v>
      </c>
      <c r="N118" s="544"/>
      <c r="O118" s="544"/>
      <c r="P118" s="544"/>
      <c r="Q118" s="563">
        <v>9859.32</v>
      </c>
    </row>
    <row r="119" spans="1:17" s="12" customFormat="1" ht="11.25" customHeight="1">
      <c r="A119" s="793"/>
      <c r="B119" s="97" t="s">
        <v>397</v>
      </c>
      <c r="C119" s="97" t="s">
        <v>396</v>
      </c>
      <c r="D119" s="539">
        <v>2053</v>
      </c>
      <c r="E119" s="544">
        <f t="shared" si="21"/>
        <v>1739.88</v>
      </c>
      <c r="F119" s="544">
        <f t="shared" si="22"/>
        <v>1739.88</v>
      </c>
      <c r="G119" s="544">
        <f t="shared" si="23"/>
        <v>0</v>
      </c>
      <c r="H119" s="544">
        <f t="shared" si="24"/>
        <v>1739.88</v>
      </c>
      <c r="I119" s="544">
        <f t="shared" si="25"/>
        <v>1739.88</v>
      </c>
      <c r="J119" s="544"/>
      <c r="K119" s="544"/>
      <c r="L119" s="544">
        <v>1739.88</v>
      </c>
      <c r="M119" s="544">
        <f t="shared" si="26"/>
        <v>0</v>
      </c>
      <c r="N119" s="544"/>
      <c r="O119" s="544"/>
      <c r="P119" s="544"/>
      <c r="Q119" s="563"/>
    </row>
    <row r="120" spans="1:17" s="12" customFormat="1" ht="11.25" customHeight="1">
      <c r="A120" s="793"/>
      <c r="B120" s="97" t="s">
        <v>649</v>
      </c>
      <c r="C120" s="97" t="s">
        <v>232</v>
      </c>
      <c r="D120" s="539">
        <v>14124</v>
      </c>
      <c r="E120" s="544">
        <f t="shared" si="21"/>
        <v>12712.58</v>
      </c>
      <c r="F120" s="544">
        <f t="shared" si="22"/>
        <v>0</v>
      </c>
      <c r="G120" s="544">
        <f t="shared" si="23"/>
        <v>12712.58</v>
      </c>
      <c r="H120" s="544">
        <f t="shared" si="24"/>
        <v>12712.58</v>
      </c>
      <c r="I120" s="544">
        <f t="shared" si="25"/>
        <v>0</v>
      </c>
      <c r="J120" s="544"/>
      <c r="K120" s="544"/>
      <c r="L120" s="544"/>
      <c r="M120" s="544">
        <f t="shared" si="26"/>
        <v>12712.58</v>
      </c>
      <c r="N120" s="544"/>
      <c r="O120" s="544"/>
      <c r="P120" s="544"/>
      <c r="Q120" s="563">
        <v>12712.58</v>
      </c>
    </row>
    <row r="121" spans="1:17" s="12" customFormat="1" ht="11.25" customHeight="1">
      <c r="A121" s="793"/>
      <c r="B121" s="97" t="s">
        <v>649</v>
      </c>
      <c r="C121" s="97" t="s">
        <v>393</v>
      </c>
      <c r="D121" s="539">
        <v>2494</v>
      </c>
      <c r="E121" s="544">
        <f t="shared" si="21"/>
        <v>2244.89</v>
      </c>
      <c r="F121" s="544">
        <f t="shared" si="22"/>
        <v>2244.89</v>
      </c>
      <c r="G121" s="544">
        <f t="shared" si="23"/>
        <v>0</v>
      </c>
      <c r="H121" s="544">
        <f t="shared" si="24"/>
        <v>2244.89</v>
      </c>
      <c r="I121" s="544">
        <f t="shared" si="25"/>
        <v>2244.89</v>
      </c>
      <c r="J121" s="544"/>
      <c r="K121" s="544"/>
      <c r="L121" s="544">
        <v>2244.89</v>
      </c>
      <c r="M121" s="544">
        <f t="shared" si="26"/>
        <v>0</v>
      </c>
      <c r="N121" s="544"/>
      <c r="O121" s="544"/>
      <c r="P121" s="544"/>
      <c r="Q121" s="563"/>
    </row>
    <row r="122" spans="1:17" s="12" customFormat="1" ht="11.25" customHeight="1">
      <c r="A122" s="793"/>
      <c r="B122" s="97" t="s">
        <v>826</v>
      </c>
      <c r="C122" s="97" t="s">
        <v>202</v>
      </c>
      <c r="D122" s="539">
        <v>1190</v>
      </c>
      <c r="E122" s="544">
        <f t="shared" si="21"/>
        <v>977.49</v>
      </c>
      <c r="F122" s="544">
        <f t="shared" si="22"/>
        <v>0</v>
      </c>
      <c r="G122" s="544">
        <f t="shared" si="23"/>
        <v>977.49</v>
      </c>
      <c r="H122" s="544">
        <f t="shared" si="24"/>
        <v>977.49</v>
      </c>
      <c r="I122" s="544">
        <f t="shared" si="25"/>
        <v>0</v>
      </c>
      <c r="J122" s="544"/>
      <c r="K122" s="544"/>
      <c r="L122" s="544"/>
      <c r="M122" s="544">
        <f t="shared" si="26"/>
        <v>977.49</v>
      </c>
      <c r="N122" s="544"/>
      <c r="O122" s="544"/>
      <c r="P122" s="544"/>
      <c r="Q122" s="563">
        <v>977.49</v>
      </c>
    </row>
    <row r="123" spans="1:17" s="12" customFormat="1" ht="11.25" customHeight="1">
      <c r="A123" s="793"/>
      <c r="B123" s="97" t="s">
        <v>826</v>
      </c>
      <c r="C123" s="97" t="s">
        <v>394</v>
      </c>
      <c r="D123" s="539">
        <v>210</v>
      </c>
      <c r="E123" s="544">
        <f t="shared" si="21"/>
        <v>172.5</v>
      </c>
      <c r="F123" s="544">
        <f t="shared" si="22"/>
        <v>172.5</v>
      </c>
      <c r="G123" s="544">
        <f t="shared" si="23"/>
        <v>0</v>
      </c>
      <c r="H123" s="544">
        <f t="shared" si="24"/>
        <v>172.5</v>
      </c>
      <c r="I123" s="544">
        <f t="shared" si="25"/>
        <v>172.5</v>
      </c>
      <c r="J123" s="544"/>
      <c r="K123" s="544"/>
      <c r="L123" s="544">
        <v>172.5</v>
      </c>
      <c r="M123" s="544">
        <f t="shared" si="26"/>
        <v>0</v>
      </c>
      <c r="N123" s="544"/>
      <c r="O123" s="544"/>
      <c r="P123" s="544"/>
      <c r="Q123" s="563"/>
    </row>
    <row r="124" spans="1:17" s="12" customFormat="1" ht="11.25" customHeight="1">
      <c r="A124" s="793"/>
      <c r="B124" s="97" t="s">
        <v>827</v>
      </c>
      <c r="C124" s="97" t="s">
        <v>274</v>
      </c>
      <c r="D124" s="539">
        <v>2380</v>
      </c>
      <c r="E124" s="544">
        <f t="shared" si="21"/>
        <v>2376.6</v>
      </c>
      <c r="F124" s="544">
        <f t="shared" si="22"/>
        <v>0</v>
      </c>
      <c r="G124" s="544">
        <f t="shared" si="23"/>
        <v>2376.6</v>
      </c>
      <c r="H124" s="544">
        <f t="shared" si="24"/>
        <v>2376.6</v>
      </c>
      <c r="I124" s="544">
        <f t="shared" si="25"/>
        <v>0</v>
      </c>
      <c r="J124" s="544"/>
      <c r="K124" s="544"/>
      <c r="L124" s="544"/>
      <c r="M124" s="544">
        <f t="shared" si="26"/>
        <v>2376.6</v>
      </c>
      <c r="N124" s="544"/>
      <c r="O124" s="544"/>
      <c r="P124" s="544"/>
      <c r="Q124" s="563">
        <v>2376.6</v>
      </c>
    </row>
    <row r="125" spans="1:17" s="12" customFormat="1" ht="14.25" customHeight="1">
      <c r="A125" s="794"/>
      <c r="B125" s="97" t="s">
        <v>827</v>
      </c>
      <c r="C125" s="97" t="s">
        <v>136</v>
      </c>
      <c r="D125" s="539">
        <v>420</v>
      </c>
      <c r="E125" s="544">
        <f t="shared" si="21"/>
        <v>419.4</v>
      </c>
      <c r="F125" s="544">
        <f t="shared" si="22"/>
        <v>419.4</v>
      </c>
      <c r="G125" s="544">
        <f t="shared" si="23"/>
        <v>0</v>
      </c>
      <c r="H125" s="544">
        <f t="shared" si="24"/>
        <v>419.4</v>
      </c>
      <c r="I125" s="544">
        <f t="shared" si="25"/>
        <v>419.4</v>
      </c>
      <c r="J125" s="544"/>
      <c r="K125" s="544"/>
      <c r="L125" s="544">
        <v>419.4</v>
      </c>
      <c r="M125" s="544">
        <f t="shared" si="26"/>
        <v>0</v>
      </c>
      <c r="N125" s="544"/>
      <c r="O125" s="544"/>
      <c r="P125" s="544"/>
      <c r="Q125" s="563"/>
    </row>
    <row r="126" spans="1:17" s="12" customFormat="1" ht="11.25" customHeight="1">
      <c r="A126" s="793"/>
      <c r="B126" s="1039" t="s">
        <v>601</v>
      </c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40"/>
    </row>
    <row r="127" spans="1:17" s="12" customFormat="1" ht="11.25" customHeight="1">
      <c r="A127" s="793"/>
      <c r="B127" s="1044" t="s">
        <v>616</v>
      </c>
      <c r="C127" s="1045"/>
      <c r="D127" s="1045"/>
      <c r="E127" s="1045"/>
      <c r="F127" s="1045"/>
      <c r="G127" s="1045"/>
      <c r="H127" s="1045"/>
      <c r="I127" s="1045"/>
      <c r="J127" s="1045"/>
      <c r="K127" s="1045"/>
      <c r="L127" s="1045"/>
      <c r="M127" s="1045"/>
      <c r="N127" s="1045"/>
      <c r="O127" s="1045"/>
      <c r="P127" s="1045"/>
      <c r="Q127" s="1046"/>
    </row>
    <row r="128" spans="1:17" s="12" customFormat="1" ht="11.25" customHeight="1">
      <c r="A128" s="793"/>
      <c r="B128" s="1047" t="s">
        <v>402</v>
      </c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9"/>
    </row>
    <row r="129" spans="1:17" s="12" customFormat="1" ht="11.25" customHeight="1">
      <c r="A129" s="793"/>
      <c r="B129" s="1047" t="s">
        <v>461</v>
      </c>
      <c r="C129" s="1048"/>
      <c r="D129" s="1048"/>
      <c r="E129" s="1048"/>
      <c r="F129" s="1048"/>
      <c r="G129" s="1048"/>
      <c r="H129" s="1048"/>
      <c r="I129" s="1048"/>
      <c r="J129" s="1048"/>
      <c r="K129" s="1048"/>
      <c r="L129" s="1048"/>
      <c r="M129" s="1048"/>
      <c r="N129" s="1048"/>
      <c r="O129" s="1048"/>
      <c r="P129" s="1048"/>
      <c r="Q129" s="1049"/>
    </row>
    <row r="130" spans="1:17" s="12" customFormat="1" ht="11.25" customHeight="1">
      <c r="A130" s="793"/>
      <c r="B130" s="637" t="s">
        <v>1026</v>
      </c>
      <c r="C130" s="626" t="s">
        <v>619</v>
      </c>
      <c r="D130" s="728">
        <f>D131</f>
        <v>129664</v>
      </c>
      <c r="E130" s="717">
        <f aca="true" t="shared" si="27" ref="E130:Q130">E131</f>
        <v>129511.47000000002</v>
      </c>
      <c r="F130" s="717">
        <f t="shared" si="27"/>
        <v>19426.88</v>
      </c>
      <c r="G130" s="717">
        <f t="shared" si="27"/>
        <v>110084.59000000001</v>
      </c>
      <c r="H130" s="717">
        <f t="shared" si="27"/>
        <v>129511.47000000002</v>
      </c>
      <c r="I130" s="717">
        <f t="shared" si="27"/>
        <v>19426.88</v>
      </c>
      <c r="J130" s="717">
        <f t="shared" si="27"/>
        <v>0</v>
      </c>
      <c r="K130" s="717">
        <f t="shared" si="27"/>
        <v>0</v>
      </c>
      <c r="L130" s="717">
        <f t="shared" si="27"/>
        <v>19426.88</v>
      </c>
      <c r="M130" s="717">
        <f t="shared" si="27"/>
        <v>110084.59000000001</v>
      </c>
      <c r="N130" s="717">
        <f t="shared" si="27"/>
        <v>0</v>
      </c>
      <c r="O130" s="717">
        <f t="shared" si="27"/>
        <v>0</v>
      </c>
      <c r="P130" s="717">
        <f t="shared" si="27"/>
        <v>0</v>
      </c>
      <c r="Q130" s="898">
        <f t="shared" si="27"/>
        <v>110084.59000000001</v>
      </c>
    </row>
    <row r="131" spans="1:17" s="12" customFormat="1" ht="11.25" customHeight="1">
      <c r="A131" s="793"/>
      <c r="B131" s="626" t="s">
        <v>463</v>
      </c>
      <c r="C131" s="626"/>
      <c r="D131" s="626">
        <f>SUM(D132:D145)</f>
        <v>129664</v>
      </c>
      <c r="E131" s="627">
        <f>SUM(E132:E145)</f>
        <v>129511.47000000002</v>
      </c>
      <c r="F131" s="627">
        <f aca="true" t="shared" si="28" ref="F131:Q131">SUM(F132:F145)</f>
        <v>19426.88</v>
      </c>
      <c r="G131" s="627">
        <f t="shared" si="28"/>
        <v>110084.59000000001</v>
      </c>
      <c r="H131" s="627">
        <f t="shared" si="28"/>
        <v>129511.47000000002</v>
      </c>
      <c r="I131" s="627">
        <f t="shared" si="28"/>
        <v>19426.88</v>
      </c>
      <c r="J131" s="627">
        <f t="shared" si="28"/>
        <v>0</v>
      </c>
      <c r="K131" s="627">
        <f t="shared" si="28"/>
        <v>0</v>
      </c>
      <c r="L131" s="627">
        <f t="shared" si="28"/>
        <v>19426.88</v>
      </c>
      <c r="M131" s="627">
        <f t="shared" si="28"/>
        <v>110084.59000000001</v>
      </c>
      <c r="N131" s="627">
        <f t="shared" si="28"/>
        <v>0</v>
      </c>
      <c r="O131" s="627">
        <f t="shared" si="28"/>
        <v>0</v>
      </c>
      <c r="P131" s="627">
        <f t="shared" si="28"/>
        <v>0</v>
      </c>
      <c r="Q131" s="893">
        <f t="shared" si="28"/>
        <v>110084.59000000001</v>
      </c>
    </row>
    <row r="132" spans="1:17" s="12" customFormat="1" ht="11.25" customHeight="1">
      <c r="A132" s="793" t="s">
        <v>248</v>
      </c>
      <c r="B132" s="97" t="s">
        <v>628</v>
      </c>
      <c r="C132" s="97" t="s">
        <v>253</v>
      </c>
      <c r="D132" s="539">
        <v>5592</v>
      </c>
      <c r="E132" s="544">
        <f>F132+G132</f>
        <v>5592.58</v>
      </c>
      <c r="F132" s="544">
        <f>I132</f>
        <v>0</v>
      </c>
      <c r="G132" s="544">
        <f>M132</f>
        <v>5592.58</v>
      </c>
      <c r="H132" s="544">
        <f>I132+M132</f>
        <v>5592.58</v>
      </c>
      <c r="I132" s="544">
        <f>L132</f>
        <v>0</v>
      </c>
      <c r="J132" s="544"/>
      <c r="K132" s="544"/>
      <c r="L132" s="544"/>
      <c r="M132" s="544">
        <f>Q132</f>
        <v>5592.58</v>
      </c>
      <c r="N132" s="544"/>
      <c r="O132" s="544"/>
      <c r="P132" s="544"/>
      <c r="Q132" s="563">
        <v>5592.58</v>
      </c>
    </row>
    <row r="133" spans="1:17" s="12" customFormat="1" ht="11.25" customHeight="1">
      <c r="A133" s="793"/>
      <c r="B133" s="97" t="s">
        <v>628</v>
      </c>
      <c r="C133" s="97" t="s">
        <v>390</v>
      </c>
      <c r="D133" s="539">
        <v>987</v>
      </c>
      <c r="E133" s="544">
        <f aca="true" t="shared" si="29" ref="E133:E145">F133+G133</f>
        <v>986.96</v>
      </c>
      <c r="F133" s="544">
        <f aca="true" t="shared" si="30" ref="F133:F145">I133</f>
        <v>986.96</v>
      </c>
      <c r="G133" s="544">
        <f aca="true" t="shared" si="31" ref="G133:G145">M133</f>
        <v>0</v>
      </c>
      <c r="H133" s="544">
        <f aca="true" t="shared" si="32" ref="H133:H145">I133+M133</f>
        <v>986.96</v>
      </c>
      <c r="I133" s="544">
        <f aca="true" t="shared" si="33" ref="I133:I145">L133</f>
        <v>986.96</v>
      </c>
      <c r="J133" s="544"/>
      <c r="K133" s="544"/>
      <c r="L133" s="544">
        <v>986.96</v>
      </c>
      <c r="M133" s="544">
        <f aca="true" t="shared" si="34" ref="M133:M145">Q133</f>
        <v>0</v>
      </c>
      <c r="N133" s="544"/>
      <c r="O133" s="544"/>
      <c r="P133" s="544"/>
      <c r="Q133" s="563"/>
    </row>
    <row r="134" spans="1:17" s="12" customFormat="1" ht="11.25" customHeight="1">
      <c r="A134" s="793"/>
      <c r="B134" s="97" t="s">
        <v>492</v>
      </c>
      <c r="C134" s="97" t="s">
        <v>254</v>
      </c>
      <c r="D134" s="539">
        <v>902</v>
      </c>
      <c r="E134" s="544">
        <f t="shared" si="29"/>
        <v>901.91</v>
      </c>
      <c r="F134" s="544">
        <f t="shared" si="30"/>
        <v>0</v>
      </c>
      <c r="G134" s="544">
        <f t="shared" si="31"/>
        <v>901.91</v>
      </c>
      <c r="H134" s="544">
        <f t="shared" si="32"/>
        <v>901.91</v>
      </c>
      <c r="I134" s="544">
        <f t="shared" si="33"/>
        <v>0</v>
      </c>
      <c r="J134" s="544"/>
      <c r="K134" s="544"/>
      <c r="L134" s="544"/>
      <c r="M134" s="544">
        <f t="shared" si="34"/>
        <v>901.91</v>
      </c>
      <c r="N134" s="544"/>
      <c r="O134" s="544"/>
      <c r="P134" s="544"/>
      <c r="Q134" s="563">
        <v>901.91</v>
      </c>
    </row>
    <row r="135" spans="1:17" s="12" customFormat="1" ht="11.25" customHeight="1">
      <c r="A135" s="793"/>
      <c r="B135" s="97" t="s">
        <v>492</v>
      </c>
      <c r="C135" s="97" t="s">
        <v>391</v>
      </c>
      <c r="D135" s="539">
        <v>159</v>
      </c>
      <c r="E135" s="544">
        <f t="shared" si="29"/>
        <v>159.17</v>
      </c>
      <c r="F135" s="544">
        <f t="shared" si="30"/>
        <v>159.17</v>
      </c>
      <c r="G135" s="544">
        <f t="shared" si="31"/>
        <v>0</v>
      </c>
      <c r="H135" s="544">
        <f t="shared" si="32"/>
        <v>159.17</v>
      </c>
      <c r="I135" s="544">
        <f t="shared" si="33"/>
        <v>159.17</v>
      </c>
      <c r="J135" s="544"/>
      <c r="K135" s="544"/>
      <c r="L135" s="544">
        <v>159.17</v>
      </c>
      <c r="M135" s="544">
        <f t="shared" si="34"/>
        <v>0</v>
      </c>
      <c r="N135" s="544"/>
      <c r="O135" s="544"/>
      <c r="P135" s="544"/>
      <c r="Q135" s="563"/>
    </row>
    <row r="136" spans="1:17" s="12" customFormat="1" ht="11.25" customHeight="1">
      <c r="A136" s="793"/>
      <c r="B136" s="97" t="s">
        <v>262</v>
      </c>
      <c r="C136" s="97" t="s">
        <v>255</v>
      </c>
      <c r="D136" s="539">
        <v>36814</v>
      </c>
      <c r="E136" s="544">
        <f t="shared" si="29"/>
        <v>36812.68</v>
      </c>
      <c r="F136" s="544">
        <f t="shared" si="30"/>
        <v>0</v>
      </c>
      <c r="G136" s="544">
        <f t="shared" si="31"/>
        <v>36812.68</v>
      </c>
      <c r="H136" s="544">
        <f t="shared" si="32"/>
        <v>36812.68</v>
      </c>
      <c r="I136" s="544">
        <f t="shared" si="33"/>
        <v>0</v>
      </c>
      <c r="J136" s="544"/>
      <c r="K136" s="544"/>
      <c r="L136" s="544"/>
      <c r="M136" s="544">
        <f t="shared" si="34"/>
        <v>36812.68</v>
      </c>
      <c r="N136" s="544"/>
      <c r="O136" s="544"/>
      <c r="P136" s="544"/>
      <c r="Q136" s="563">
        <v>36812.68</v>
      </c>
    </row>
    <row r="137" spans="1:17" s="12" customFormat="1" ht="11.25" customHeight="1">
      <c r="A137" s="793"/>
      <c r="B137" s="97" t="s">
        <v>262</v>
      </c>
      <c r="C137" s="97" t="s">
        <v>392</v>
      </c>
      <c r="D137" s="539">
        <v>6497</v>
      </c>
      <c r="E137" s="544">
        <f t="shared" si="29"/>
        <v>6496.42</v>
      </c>
      <c r="F137" s="544">
        <f t="shared" si="30"/>
        <v>6496.42</v>
      </c>
      <c r="G137" s="544">
        <f t="shared" si="31"/>
        <v>0</v>
      </c>
      <c r="H137" s="544">
        <f t="shared" si="32"/>
        <v>6496.42</v>
      </c>
      <c r="I137" s="544">
        <f t="shared" si="33"/>
        <v>6496.42</v>
      </c>
      <c r="J137" s="544"/>
      <c r="K137" s="544"/>
      <c r="L137" s="544">
        <v>6496.42</v>
      </c>
      <c r="M137" s="544">
        <f t="shared" si="34"/>
        <v>0</v>
      </c>
      <c r="N137" s="544"/>
      <c r="O137" s="544"/>
      <c r="P137" s="544"/>
      <c r="Q137" s="563"/>
    </row>
    <row r="138" spans="1:17" s="12" customFormat="1" ht="11.25" customHeight="1">
      <c r="A138" s="793"/>
      <c r="B138" s="97" t="s">
        <v>494</v>
      </c>
      <c r="C138" s="97" t="s">
        <v>230</v>
      </c>
      <c r="D138" s="539">
        <v>4696</v>
      </c>
      <c r="E138" s="544">
        <f t="shared" si="29"/>
        <v>4593.13</v>
      </c>
      <c r="F138" s="544">
        <f t="shared" si="30"/>
        <v>0</v>
      </c>
      <c r="G138" s="544">
        <f t="shared" si="31"/>
        <v>4593.13</v>
      </c>
      <c r="H138" s="544">
        <f t="shared" si="32"/>
        <v>4593.13</v>
      </c>
      <c r="I138" s="544">
        <f t="shared" si="33"/>
        <v>0</v>
      </c>
      <c r="J138" s="544"/>
      <c r="K138" s="544"/>
      <c r="L138" s="544"/>
      <c r="M138" s="544">
        <f t="shared" si="34"/>
        <v>4593.13</v>
      </c>
      <c r="N138" s="544"/>
      <c r="O138" s="544"/>
      <c r="P138" s="544"/>
      <c r="Q138" s="563">
        <v>4593.13</v>
      </c>
    </row>
    <row r="139" spans="1:17" s="12" customFormat="1" ht="11.25" customHeight="1">
      <c r="A139" s="793"/>
      <c r="B139" s="97" t="s">
        <v>494</v>
      </c>
      <c r="C139" s="97" t="s">
        <v>231</v>
      </c>
      <c r="D139" s="539">
        <v>828</v>
      </c>
      <c r="E139" s="544">
        <f t="shared" si="29"/>
        <v>810.58</v>
      </c>
      <c r="F139" s="544">
        <f t="shared" si="30"/>
        <v>810.58</v>
      </c>
      <c r="G139" s="544">
        <f t="shared" si="31"/>
        <v>0</v>
      </c>
      <c r="H139" s="544">
        <f t="shared" si="32"/>
        <v>810.58</v>
      </c>
      <c r="I139" s="544">
        <f t="shared" si="33"/>
        <v>810.58</v>
      </c>
      <c r="J139" s="544"/>
      <c r="K139" s="544"/>
      <c r="L139" s="544">
        <v>810.58</v>
      </c>
      <c r="M139" s="544">
        <f t="shared" si="34"/>
        <v>0</v>
      </c>
      <c r="N139" s="544"/>
      <c r="O139" s="544"/>
      <c r="P139" s="544"/>
      <c r="Q139" s="563"/>
    </row>
    <row r="140" spans="1:17" s="12" customFormat="1" ht="11.25" customHeight="1">
      <c r="A140" s="793"/>
      <c r="B140" s="97" t="s">
        <v>649</v>
      </c>
      <c r="C140" s="97" t="s">
        <v>232</v>
      </c>
      <c r="D140" s="539">
        <v>51984</v>
      </c>
      <c r="E140" s="544">
        <f t="shared" si="29"/>
        <v>51958.05</v>
      </c>
      <c r="F140" s="544">
        <f t="shared" si="30"/>
        <v>0</v>
      </c>
      <c r="G140" s="544">
        <f t="shared" si="31"/>
        <v>51958.05</v>
      </c>
      <c r="H140" s="544">
        <f t="shared" si="32"/>
        <v>51958.05</v>
      </c>
      <c r="I140" s="544">
        <f t="shared" si="33"/>
        <v>0</v>
      </c>
      <c r="J140" s="544"/>
      <c r="K140" s="544"/>
      <c r="L140" s="544"/>
      <c r="M140" s="544">
        <f t="shared" si="34"/>
        <v>51958.05</v>
      </c>
      <c r="N140" s="544"/>
      <c r="O140" s="544"/>
      <c r="P140" s="544"/>
      <c r="Q140" s="563">
        <v>51958.05</v>
      </c>
    </row>
    <row r="141" spans="1:17" s="12" customFormat="1" ht="11.25" customHeight="1">
      <c r="A141" s="793"/>
      <c r="B141" s="97" t="s">
        <v>649</v>
      </c>
      <c r="C141" s="97" t="s">
        <v>393</v>
      </c>
      <c r="D141" s="539">
        <v>9174</v>
      </c>
      <c r="E141" s="544">
        <f t="shared" si="29"/>
        <v>9169.11</v>
      </c>
      <c r="F141" s="544">
        <f t="shared" si="30"/>
        <v>9169.11</v>
      </c>
      <c r="G141" s="544">
        <f t="shared" si="31"/>
        <v>0</v>
      </c>
      <c r="H141" s="544">
        <f t="shared" si="32"/>
        <v>9169.11</v>
      </c>
      <c r="I141" s="544">
        <f t="shared" si="33"/>
        <v>9169.11</v>
      </c>
      <c r="J141" s="544"/>
      <c r="K141" s="544"/>
      <c r="L141" s="544">
        <v>9169.11</v>
      </c>
      <c r="M141" s="544">
        <f t="shared" si="34"/>
        <v>0</v>
      </c>
      <c r="N141" s="544"/>
      <c r="O141" s="544"/>
      <c r="P141" s="544"/>
      <c r="Q141" s="563"/>
    </row>
    <row r="142" spans="1:17" s="12" customFormat="1" ht="11.25" customHeight="1">
      <c r="A142" s="793"/>
      <c r="B142" s="97" t="s">
        <v>826</v>
      </c>
      <c r="C142" s="97" t="s">
        <v>202</v>
      </c>
      <c r="D142" s="539">
        <v>952</v>
      </c>
      <c r="E142" s="544">
        <f t="shared" si="29"/>
        <v>952</v>
      </c>
      <c r="F142" s="544">
        <f t="shared" si="30"/>
        <v>0</v>
      </c>
      <c r="G142" s="544">
        <f t="shared" si="31"/>
        <v>952</v>
      </c>
      <c r="H142" s="544">
        <f t="shared" si="32"/>
        <v>952</v>
      </c>
      <c r="I142" s="544">
        <f t="shared" si="33"/>
        <v>0</v>
      </c>
      <c r="J142" s="544"/>
      <c r="K142" s="544"/>
      <c r="L142" s="544"/>
      <c r="M142" s="544">
        <f t="shared" si="34"/>
        <v>952</v>
      </c>
      <c r="N142" s="544"/>
      <c r="O142" s="544"/>
      <c r="P142" s="544"/>
      <c r="Q142" s="563">
        <v>952</v>
      </c>
    </row>
    <row r="143" spans="1:17" s="12" customFormat="1" ht="11.25" customHeight="1">
      <c r="A143" s="793"/>
      <c r="B143" s="97" t="s">
        <v>826</v>
      </c>
      <c r="C143" s="97" t="s">
        <v>394</v>
      </c>
      <c r="D143" s="539">
        <v>168</v>
      </c>
      <c r="E143" s="544">
        <f t="shared" si="29"/>
        <v>168</v>
      </c>
      <c r="F143" s="544">
        <f t="shared" si="30"/>
        <v>168</v>
      </c>
      <c r="G143" s="544">
        <f t="shared" si="31"/>
        <v>0</v>
      </c>
      <c r="H143" s="544">
        <f t="shared" si="32"/>
        <v>168</v>
      </c>
      <c r="I143" s="544">
        <f t="shared" si="33"/>
        <v>168</v>
      </c>
      <c r="J143" s="544"/>
      <c r="K143" s="544"/>
      <c r="L143" s="544">
        <v>168</v>
      </c>
      <c r="M143" s="544">
        <f t="shared" si="34"/>
        <v>0</v>
      </c>
      <c r="N143" s="544"/>
      <c r="O143" s="544"/>
      <c r="P143" s="544"/>
      <c r="Q143" s="563"/>
    </row>
    <row r="144" spans="1:17" s="12" customFormat="1" ht="11.25" customHeight="1">
      <c r="A144" s="793"/>
      <c r="B144" s="97" t="s">
        <v>827</v>
      </c>
      <c r="C144" s="97" t="s">
        <v>274</v>
      </c>
      <c r="D144" s="539">
        <v>9274</v>
      </c>
      <c r="E144" s="544">
        <f t="shared" si="29"/>
        <v>9274.24</v>
      </c>
      <c r="F144" s="544">
        <f t="shared" si="30"/>
        <v>0</v>
      </c>
      <c r="G144" s="544">
        <f t="shared" si="31"/>
        <v>9274.24</v>
      </c>
      <c r="H144" s="544">
        <f t="shared" si="32"/>
        <v>9274.24</v>
      </c>
      <c r="I144" s="544">
        <f t="shared" si="33"/>
        <v>0</v>
      </c>
      <c r="J144" s="544"/>
      <c r="K144" s="544"/>
      <c r="L144" s="544"/>
      <c r="M144" s="544">
        <f t="shared" si="34"/>
        <v>9274.24</v>
      </c>
      <c r="N144" s="544"/>
      <c r="O144" s="544"/>
      <c r="P144" s="544"/>
      <c r="Q144" s="563">
        <v>9274.24</v>
      </c>
    </row>
    <row r="145" spans="1:17" s="12" customFormat="1" ht="11.25" customHeight="1">
      <c r="A145" s="794"/>
      <c r="B145" s="97" t="s">
        <v>827</v>
      </c>
      <c r="C145" s="97" t="s">
        <v>136</v>
      </c>
      <c r="D145" s="539">
        <v>1637</v>
      </c>
      <c r="E145" s="544">
        <f t="shared" si="29"/>
        <v>1636.64</v>
      </c>
      <c r="F145" s="544">
        <f t="shared" si="30"/>
        <v>1636.64</v>
      </c>
      <c r="G145" s="544">
        <f t="shared" si="31"/>
        <v>0</v>
      </c>
      <c r="H145" s="544">
        <f t="shared" si="32"/>
        <v>1636.64</v>
      </c>
      <c r="I145" s="544">
        <f t="shared" si="33"/>
        <v>1636.64</v>
      </c>
      <c r="J145" s="544"/>
      <c r="K145" s="544"/>
      <c r="L145" s="544">
        <v>1636.64</v>
      </c>
      <c r="M145" s="544">
        <f t="shared" si="34"/>
        <v>0</v>
      </c>
      <c r="N145" s="544"/>
      <c r="O145" s="544"/>
      <c r="P145" s="544"/>
      <c r="Q145" s="563"/>
    </row>
    <row r="146" spans="1:17" s="12" customFormat="1" ht="11.25" customHeight="1">
      <c r="A146" s="793"/>
      <c r="B146" s="1039" t="s">
        <v>601</v>
      </c>
      <c r="C146" s="1039"/>
      <c r="D146" s="1039"/>
      <c r="E146" s="1039"/>
      <c r="F146" s="1039"/>
      <c r="G146" s="1039"/>
      <c r="H146" s="1039"/>
      <c r="I146" s="1039"/>
      <c r="J146" s="1039"/>
      <c r="K146" s="1039"/>
      <c r="L146" s="1039"/>
      <c r="M146" s="1039"/>
      <c r="N146" s="1039"/>
      <c r="O146" s="1039"/>
      <c r="P146" s="1039"/>
      <c r="Q146" s="1040"/>
    </row>
    <row r="147" spans="1:17" s="12" customFormat="1" ht="11.25" customHeight="1">
      <c r="A147" s="793"/>
      <c r="B147" s="1044" t="s">
        <v>616</v>
      </c>
      <c r="C147" s="1045"/>
      <c r="D147" s="1045"/>
      <c r="E147" s="1045"/>
      <c r="F147" s="1045"/>
      <c r="G147" s="1045"/>
      <c r="H147" s="1045"/>
      <c r="I147" s="1045"/>
      <c r="J147" s="1045"/>
      <c r="K147" s="1045"/>
      <c r="L147" s="1045"/>
      <c r="M147" s="1045"/>
      <c r="N147" s="1045"/>
      <c r="O147" s="1045"/>
      <c r="P147" s="1045"/>
      <c r="Q147" s="1046"/>
    </row>
    <row r="148" spans="1:17" s="12" customFormat="1" ht="11.25" customHeight="1">
      <c r="A148" s="793"/>
      <c r="B148" s="1047" t="s">
        <v>464</v>
      </c>
      <c r="C148" s="1048"/>
      <c r="D148" s="1048"/>
      <c r="E148" s="1048"/>
      <c r="F148" s="1048"/>
      <c r="G148" s="1048"/>
      <c r="H148" s="1048"/>
      <c r="I148" s="1048"/>
      <c r="J148" s="1048"/>
      <c r="K148" s="1048"/>
      <c r="L148" s="1048"/>
      <c r="M148" s="1048"/>
      <c r="N148" s="1048"/>
      <c r="O148" s="1048"/>
      <c r="P148" s="1048"/>
      <c r="Q148" s="1049"/>
    </row>
    <row r="149" spans="1:17" s="12" customFormat="1" ht="11.25" customHeight="1">
      <c r="A149" s="793"/>
      <c r="B149" s="1047" t="s">
        <v>465</v>
      </c>
      <c r="C149" s="1048"/>
      <c r="D149" s="1048"/>
      <c r="E149" s="1048"/>
      <c r="F149" s="1048"/>
      <c r="G149" s="1048"/>
      <c r="H149" s="1048"/>
      <c r="I149" s="1048"/>
      <c r="J149" s="1048"/>
      <c r="K149" s="1048"/>
      <c r="L149" s="1048"/>
      <c r="M149" s="1048"/>
      <c r="N149" s="1048"/>
      <c r="O149" s="1048"/>
      <c r="P149" s="1048"/>
      <c r="Q149" s="1049"/>
    </row>
    <row r="150" spans="1:17" s="12" customFormat="1" ht="11.25" customHeight="1">
      <c r="A150" s="793"/>
      <c r="B150" s="1047" t="s">
        <v>466</v>
      </c>
      <c r="C150" s="1048"/>
      <c r="D150" s="1048"/>
      <c r="E150" s="1048"/>
      <c r="F150" s="1048"/>
      <c r="G150" s="1048"/>
      <c r="H150" s="1048"/>
      <c r="I150" s="1048"/>
      <c r="J150" s="1048"/>
      <c r="K150" s="1048"/>
      <c r="L150" s="1048"/>
      <c r="M150" s="1048"/>
      <c r="N150" s="1048"/>
      <c r="O150" s="1048"/>
      <c r="P150" s="1048"/>
      <c r="Q150" s="1049"/>
    </row>
    <row r="151" spans="1:17" s="12" customFormat="1" ht="11.25" customHeight="1">
      <c r="A151" s="793"/>
      <c r="B151" s="637" t="s">
        <v>1026</v>
      </c>
      <c r="C151" s="626" t="s">
        <v>619</v>
      </c>
      <c r="D151" s="728">
        <f>D152</f>
        <v>87229</v>
      </c>
      <c r="E151" s="717">
        <f aca="true" t="shared" si="35" ref="E151:Q151">E152</f>
        <v>87229.00000000001</v>
      </c>
      <c r="F151" s="717">
        <f t="shared" si="35"/>
        <v>13084.349999999999</v>
      </c>
      <c r="G151" s="717">
        <f t="shared" si="35"/>
        <v>74144.65</v>
      </c>
      <c r="H151" s="717">
        <f t="shared" si="35"/>
        <v>87229.00000000001</v>
      </c>
      <c r="I151" s="717">
        <f t="shared" si="35"/>
        <v>13084.349999999999</v>
      </c>
      <c r="J151" s="717">
        <f t="shared" si="35"/>
        <v>0</v>
      </c>
      <c r="K151" s="717">
        <f t="shared" si="35"/>
        <v>0</v>
      </c>
      <c r="L151" s="717">
        <f t="shared" si="35"/>
        <v>13084.349999999999</v>
      </c>
      <c r="M151" s="717">
        <f t="shared" si="35"/>
        <v>74144.65</v>
      </c>
      <c r="N151" s="717">
        <f t="shared" si="35"/>
        <v>0</v>
      </c>
      <c r="O151" s="717">
        <f t="shared" si="35"/>
        <v>0</v>
      </c>
      <c r="P151" s="717">
        <f t="shared" si="35"/>
        <v>0</v>
      </c>
      <c r="Q151" s="898">
        <f t="shared" si="35"/>
        <v>74144.65</v>
      </c>
    </row>
    <row r="152" spans="1:17" s="12" customFormat="1" ht="11.25" customHeight="1">
      <c r="A152" s="793"/>
      <c r="B152" s="626" t="s">
        <v>463</v>
      </c>
      <c r="C152" s="626"/>
      <c r="D152" s="626">
        <f>SUM(D153:D168)</f>
        <v>87229</v>
      </c>
      <c r="E152" s="627">
        <f>SUM(E153:E168)</f>
        <v>87229.00000000001</v>
      </c>
      <c r="F152" s="627">
        <f aca="true" t="shared" si="36" ref="F152:Q152">SUM(F153:F168)</f>
        <v>13084.349999999999</v>
      </c>
      <c r="G152" s="627">
        <f t="shared" si="36"/>
        <v>74144.65</v>
      </c>
      <c r="H152" s="627">
        <f t="shared" si="36"/>
        <v>87229.00000000001</v>
      </c>
      <c r="I152" s="627">
        <f t="shared" si="36"/>
        <v>13084.349999999999</v>
      </c>
      <c r="J152" s="627">
        <f t="shared" si="36"/>
        <v>0</v>
      </c>
      <c r="K152" s="627">
        <f t="shared" si="36"/>
        <v>0</v>
      </c>
      <c r="L152" s="627">
        <f t="shared" si="36"/>
        <v>13084.349999999999</v>
      </c>
      <c r="M152" s="627">
        <f t="shared" si="36"/>
        <v>74144.65</v>
      </c>
      <c r="N152" s="627">
        <f t="shared" si="36"/>
        <v>0</v>
      </c>
      <c r="O152" s="627">
        <f t="shared" si="36"/>
        <v>0</v>
      </c>
      <c r="P152" s="627">
        <f t="shared" si="36"/>
        <v>0</v>
      </c>
      <c r="Q152" s="893">
        <f t="shared" si="36"/>
        <v>74144.65</v>
      </c>
    </row>
    <row r="153" spans="1:17" s="12" customFormat="1" ht="11.25" customHeight="1">
      <c r="A153" s="793"/>
      <c r="B153" s="97" t="s">
        <v>628</v>
      </c>
      <c r="C153" s="97" t="s">
        <v>253</v>
      </c>
      <c r="D153" s="539">
        <v>2720</v>
      </c>
      <c r="E153" s="544">
        <f>F153+G153</f>
        <v>2720</v>
      </c>
      <c r="F153" s="544">
        <f>I153</f>
        <v>0</v>
      </c>
      <c r="G153" s="544">
        <f>M153</f>
        <v>2720</v>
      </c>
      <c r="H153" s="544">
        <f>I153+M153</f>
        <v>2720</v>
      </c>
      <c r="I153" s="544">
        <f>L153</f>
        <v>0</v>
      </c>
      <c r="J153" s="544"/>
      <c r="K153" s="544"/>
      <c r="L153" s="544"/>
      <c r="M153" s="544">
        <f>Q153</f>
        <v>2720</v>
      </c>
      <c r="N153" s="544"/>
      <c r="O153" s="544"/>
      <c r="P153" s="544"/>
      <c r="Q153" s="563">
        <v>2720</v>
      </c>
    </row>
    <row r="154" spans="1:17" s="12" customFormat="1" ht="11.25" customHeight="1">
      <c r="A154" s="793"/>
      <c r="B154" s="97" t="s">
        <v>628</v>
      </c>
      <c r="C154" s="97" t="s">
        <v>390</v>
      </c>
      <c r="D154" s="539">
        <v>481</v>
      </c>
      <c r="E154" s="544">
        <f aca="true" t="shared" si="37" ref="E154:E168">F154+G154</f>
        <v>480.96</v>
      </c>
      <c r="F154" s="544">
        <f aca="true" t="shared" si="38" ref="F154:F168">I154</f>
        <v>480.96</v>
      </c>
      <c r="G154" s="544">
        <f aca="true" t="shared" si="39" ref="G154:G168">M154</f>
        <v>0</v>
      </c>
      <c r="H154" s="544">
        <f aca="true" t="shared" si="40" ref="H154:H168">I154+M154</f>
        <v>480.96</v>
      </c>
      <c r="I154" s="544">
        <f aca="true" t="shared" si="41" ref="I154:I168">L154</f>
        <v>480.96</v>
      </c>
      <c r="J154" s="544"/>
      <c r="K154" s="544"/>
      <c r="L154" s="544">
        <v>480.96</v>
      </c>
      <c r="M154" s="544">
        <f aca="true" t="shared" si="42" ref="M154:M168">Q154</f>
        <v>0</v>
      </c>
      <c r="N154" s="544"/>
      <c r="O154" s="544"/>
      <c r="P154" s="544"/>
      <c r="Q154" s="563"/>
    </row>
    <row r="155" spans="1:17" s="12" customFormat="1" ht="11.25" customHeight="1">
      <c r="A155" s="793"/>
      <c r="B155" s="97" t="s">
        <v>492</v>
      </c>
      <c r="C155" s="97" t="s">
        <v>254</v>
      </c>
      <c r="D155" s="539">
        <v>442</v>
      </c>
      <c r="E155" s="544">
        <f t="shared" si="37"/>
        <v>441.42</v>
      </c>
      <c r="F155" s="544">
        <f t="shared" si="38"/>
        <v>0</v>
      </c>
      <c r="G155" s="544">
        <f t="shared" si="39"/>
        <v>441.42</v>
      </c>
      <c r="H155" s="544">
        <f t="shared" si="40"/>
        <v>441.42</v>
      </c>
      <c r="I155" s="544">
        <f t="shared" si="41"/>
        <v>0</v>
      </c>
      <c r="J155" s="544"/>
      <c r="K155" s="544"/>
      <c r="L155" s="544"/>
      <c r="M155" s="544">
        <f t="shared" si="42"/>
        <v>441.42</v>
      </c>
      <c r="N155" s="544"/>
      <c r="O155" s="544"/>
      <c r="P155" s="544"/>
      <c r="Q155" s="563">
        <v>441.42</v>
      </c>
    </row>
    <row r="156" spans="1:17" s="12" customFormat="1" ht="11.25" customHeight="1">
      <c r="A156" s="793"/>
      <c r="B156" s="97" t="s">
        <v>492</v>
      </c>
      <c r="C156" s="97" t="s">
        <v>391</v>
      </c>
      <c r="D156" s="539">
        <v>78</v>
      </c>
      <c r="E156" s="544">
        <f t="shared" si="37"/>
        <v>77.92</v>
      </c>
      <c r="F156" s="544">
        <f t="shared" si="38"/>
        <v>77.92</v>
      </c>
      <c r="G156" s="544">
        <f t="shared" si="39"/>
        <v>0</v>
      </c>
      <c r="H156" s="544">
        <f t="shared" si="40"/>
        <v>77.92</v>
      </c>
      <c r="I156" s="544">
        <f t="shared" si="41"/>
        <v>77.92</v>
      </c>
      <c r="J156" s="544"/>
      <c r="K156" s="544"/>
      <c r="L156" s="544">
        <v>77.92</v>
      </c>
      <c r="M156" s="544">
        <f t="shared" si="42"/>
        <v>0</v>
      </c>
      <c r="N156" s="544"/>
      <c r="O156" s="544"/>
      <c r="P156" s="544"/>
      <c r="Q156" s="563"/>
    </row>
    <row r="157" spans="1:17" s="12" customFormat="1" ht="11.25" customHeight="1">
      <c r="A157" s="793" t="s">
        <v>401</v>
      </c>
      <c r="B157" s="97" t="s">
        <v>262</v>
      </c>
      <c r="C157" s="97" t="s">
        <v>255</v>
      </c>
      <c r="D157" s="539">
        <v>31109</v>
      </c>
      <c r="E157" s="544">
        <f t="shared" si="37"/>
        <v>31108.57</v>
      </c>
      <c r="F157" s="544">
        <f t="shared" si="38"/>
        <v>0</v>
      </c>
      <c r="G157" s="544">
        <f t="shared" si="39"/>
        <v>31108.57</v>
      </c>
      <c r="H157" s="544">
        <f t="shared" si="40"/>
        <v>31108.57</v>
      </c>
      <c r="I157" s="544">
        <f t="shared" si="41"/>
        <v>0</v>
      </c>
      <c r="J157" s="544"/>
      <c r="K157" s="544"/>
      <c r="L157" s="544"/>
      <c r="M157" s="544">
        <f t="shared" si="42"/>
        <v>31108.57</v>
      </c>
      <c r="N157" s="544"/>
      <c r="O157" s="544"/>
      <c r="P157" s="544"/>
      <c r="Q157" s="563">
        <v>31108.57</v>
      </c>
    </row>
    <row r="158" spans="1:17" s="12" customFormat="1" ht="11.25" customHeight="1">
      <c r="A158" s="793"/>
      <c r="B158" s="97" t="s">
        <v>262</v>
      </c>
      <c r="C158" s="97" t="s">
        <v>392</v>
      </c>
      <c r="D158" s="539">
        <v>5490</v>
      </c>
      <c r="E158" s="544">
        <f t="shared" si="37"/>
        <v>5489.73</v>
      </c>
      <c r="F158" s="544">
        <f t="shared" si="38"/>
        <v>5489.73</v>
      </c>
      <c r="G158" s="544">
        <f t="shared" si="39"/>
        <v>0</v>
      </c>
      <c r="H158" s="544">
        <f t="shared" si="40"/>
        <v>5489.73</v>
      </c>
      <c r="I158" s="544">
        <f t="shared" si="41"/>
        <v>5489.73</v>
      </c>
      <c r="J158" s="544"/>
      <c r="K158" s="544"/>
      <c r="L158" s="544">
        <v>5489.73</v>
      </c>
      <c r="M158" s="544">
        <f t="shared" si="42"/>
        <v>0</v>
      </c>
      <c r="N158" s="544"/>
      <c r="O158" s="544"/>
      <c r="P158" s="544"/>
      <c r="Q158" s="563"/>
    </row>
    <row r="159" spans="1:17" s="12" customFormat="1" ht="11.25" customHeight="1">
      <c r="A159" s="793"/>
      <c r="B159" s="97" t="s">
        <v>494</v>
      </c>
      <c r="C159" s="97" t="s">
        <v>230</v>
      </c>
      <c r="D159" s="539">
        <v>11551</v>
      </c>
      <c r="E159" s="544">
        <f t="shared" si="37"/>
        <v>11551.66</v>
      </c>
      <c r="F159" s="544">
        <f t="shared" si="38"/>
        <v>0</v>
      </c>
      <c r="G159" s="544">
        <f t="shared" si="39"/>
        <v>11551.66</v>
      </c>
      <c r="H159" s="544">
        <f t="shared" si="40"/>
        <v>11551.66</v>
      </c>
      <c r="I159" s="544">
        <f t="shared" si="41"/>
        <v>0</v>
      </c>
      <c r="J159" s="544"/>
      <c r="K159" s="544"/>
      <c r="L159" s="544"/>
      <c r="M159" s="544">
        <f t="shared" si="42"/>
        <v>11551.66</v>
      </c>
      <c r="N159" s="544"/>
      <c r="O159" s="544"/>
      <c r="P159" s="544"/>
      <c r="Q159" s="563">
        <v>11551.66</v>
      </c>
    </row>
    <row r="160" spans="1:17" s="12" customFormat="1" ht="11.25" customHeight="1">
      <c r="A160" s="793"/>
      <c r="B160" s="97" t="s">
        <v>494</v>
      </c>
      <c r="C160" s="97" t="s">
        <v>231</v>
      </c>
      <c r="D160" s="539">
        <v>2035</v>
      </c>
      <c r="E160" s="544">
        <f t="shared" si="37"/>
        <v>2035.76</v>
      </c>
      <c r="F160" s="544">
        <f t="shared" si="38"/>
        <v>2035.76</v>
      </c>
      <c r="G160" s="544">
        <f t="shared" si="39"/>
        <v>0</v>
      </c>
      <c r="H160" s="544">
        <f t="shared" si="40"/>
        <v>2035.76</v>
      </c>
      <c r="I160" s="544">
        <f t="shared" si="41"/>
        <v>2035.76</v>
      </c>
      <c r="J160" s="544"/>
      <c r="K160" s="544"/>
      <c r="L160" s="544">
        <v>2035.76</v>
      </c>
      <c r="M160" s="544">
        <f t="shared" si="42"/>
        <v>0</v>
      </c>
      <c r="N160" s="544"/>
      <c r="O160" s="544"/>
      <c r="P160" s="544"/>
      <c r="Q160" s="563"/>
    </row>
    <row r="161" spans="1:17" s="12" customFormat="1" ht="11.25" customHeight="1">
      <c r="A161" s="793"/>
      <c r="B161" s="97" t="s">
        <v>397</v>
      </c>
      <c r="C161" s="97" t="s">
        <v>395</v>
      </c>
      <c r="D161" s="539">
        <v>22469</v>
      </c>
      <c r="E161" s="544">
        <f t="shared" si="37"/>
        <v>22469</v>
      </c>
      <c r="F161" s="544">
        <f t="shared" si="38"/>
        <v>0</v>
      </c>
      <c r="G161" s="544">
        <f t="shared" si="39"/>
        <v>22469</v>
      </c>
      <c r="H161" s="544">
        <f t="shared" si="40"/>
        <v>22469</v>
      </c>
      <c r="I161" s="544">
        <f t="shared" si="41"/>
        <v>0</v>
      </c>
      <c r="J161" s="544"/>
      <c r="K161" s="544"/>
      <c r="L161" s="544"/>
      <c r="M161" s="544">
        <f t="shared" si="42"/>
        <v>22469</v>
      </c>
      <c r="N161" s="544"/>
      <c r="O161" s="544"/>
      <c r="P161" s="544"/>
      <c r="Q161" s="563">
        <v>22469</v>
      </c>
    </row>
    <row r="162" spans="1:17" s="12" customFormat="1" ht="11.25" customHeight="1">
      <c r="A162" s="793"/>
      <c r="B162" s="97" t="s">
        <v>397</v>
      </c>
      <c r="C162" s="97" t="s">
        <v>396</v>
      </c>
      <c r="D162" s="539">
        <v>3966</v>
      </c>
      <c r="E162" s="544">
        <f t="shared" si="37"/>
        <v>3966</v>
      </c>
      <c r="F162" s="544">
        <f t="shared" si="38"/>
        <v>3966</v>
      </c>
      <c r="G162" s="544">
        <f t="shared" si="39"/>
        <v>0</v>
      </c>
      <c r="H162" s="544">
        <f t="shared" si="40"/>
        <v>3966</v>
      </c>
      <c r="I162" s="544">
        <f t="shared" si="41"/>
        <v>3966</v>
      </c>
      <c r="J162" s="544"/>
      <c r="K162" s="544"/>
      <c r="L162" s="544">
        <v>3966</v>
      </c>
      <c r="M162" s="544">
        <f t="shared" si="42"/>
        <v>0</v>
      </c>
      <c r="N162" s="544"/>
      <c r="O162" s="544"/>
      <c r="P162" s="544"/>
      <c r="Q162" s="563"/>
    </row>
    <row r="163" spans="1:17" s="12" customFormat="1" ht="11.25" customHeight="1">
      <c r="A163" s="793"/>
      <c r="B163" s="97" t="s">
        <v>649</v>
      </c>
      <c r="C163" s="97" t="s">
        <v>232</v>
      </c>
      <c r="D163" s="539">
        <v>2732</v>
      </c>
      <c r="E163" s="544">
        <f t="shared" si="37"/>
        <v>2732</v>
      </c>
      <c r="F163" s="544">
        <f t="shared" si="38"/>
        <v>0</v>
      </c>
      <c r="G163" s="544">
        <f t="shared" si="39"/>
        <v>2732</v>
      </c>
      <c r="H163" s="544">
        <f t="shared" si="40"/>
        <v>2732</v>
      </c>
      <c r="I163" s="544">
        <f t="shared" si="41"/>
        <v>0</v>
      </c>
      <c r="J163" s="544"/>
      <c r="K163" s="544"/>
      <c r="L163" s="544"/>
      <c r="M163" s="544">
        <f t="shared" si="42"/>
        <v>2732</v>
      </c>
      <c r="N163" s="544"/>
      <c r="O163" s="544"/>
      <c r="P163" s="544"/>
      <c r="Q163" s="563">
        <v>2732</v>
      </c>
    </row>
    <row r="164" spans="1:17" s="12" customFormat="1" ht="11.25" customHeight="1">
      <c r="A164" s="793"/>
      <c r="B164" s="97" t="s">
        <v>649</v>
      </c>
      <c r="C164" s="97" t="s">
        <v>393</v>
      </c>
      <c r="D164" s="539">
        <v>482</v>
      </c>
      <c r="E164" s="544">
        <f t="shared" si="37"/>
        <v>482</v>
      </c>
      <c r="F164" s="544">
        <f t="shared" si="38"/>
        <v>482</v>
      </c>
      <c r="G164" s="544">
        <f t="shared" si="39"/>
        <v>0</v>
      </c>
      <c r="H164" s="544">
        <f t="shared" si="40"/>
        <v>482</v>
      </c>
      <c r="I164" s="544">
        <f t="shared" si="41"/>
        <v>482</v>
      </c>
      <c r="J164" s="544"/>
      <c r="K164" s="544"/>
      <c r="L164" s="544">
        <v>482</v>
      </c>
      <c r="M164" s="544">
        <f t="shared" si="42"/>
        <v>0</v>
      </c>
      <c r="N164" s="544"/>
      <c r="O164" s="544"/>
      <c r="P164" s="544"/>
      <c r="Q164" s="563"/>
    </row>
    <row r="165" spans="1:17" s="12" customFormat="1" ht="11.25" customHeight="1">
      <c r="A165" s="793"/>
      <c r="B165" s="97" t="s">
        <v>826</v>
      </c>
      <c r="C165" s="97" t="s">
        <v>202</v>
      </c>
      <c r="D165" s="539">
        <v>190</v>
      </c>
      <c r="E165" s="544">
        <f t="shared" si="37"/>
        <v>190</v>
      </c>
      <c r="F165" s="544">
        <f t="shared" si="38"/>
        <v>0</v>
      </c>
      <c r="G165" s="544">
        <f t="shared" si="39"/>
        <v>190</v>
      </c>
      <c r="H165" s="544">
        <f t="shared" si="40"/>
        <v>190</v>
      </c>
      <c r="I165" s="544">
        <f t="shared" si="41"/>
        <v>0</v>
      </c>
      <c r="J165" s="544"/>
      <c r="K165" s="544"/>
      <c r="L165" s="544"/>
      <c r="M165" s="544">
        <f t="shared" si="42"/>
        <v>190</v>
      </c>
      <c r="N165" s="544"/>
      <c r="O165" s="544"/>
      <c r="P165" s="544"/>
      <c r="Q165" s="563">
        <v>190</v>
      </c>
    </row>
    <row r="166" spans="1:17" s="12" customFormat="1" ht="11.25" customHeight="1">
      <c r="A166" s="1037"/>
      <c r="B166" s="97" t="s">
        <v>826</v>
      </c>
      <c r="C166" s="97" t="s">
        <v>394</v>
      </c>
      <c r="D166" s="539">
        <v>34</v>
      </c>
      <c r="E166" s="544">
        <f t="shared" si="37"/>
        <v>34</v>
      </c>
      <c r="F166" s="544">
        <f t="shared" si="38"/>
        <v>34</v>
      </c>
      <c r="G166" s="544">
        <f t="shared" si="39"/>
        <v>0</v>
      </c>
      <c r="H166" s="544">
        <f t="shared" si="40"/>
        <v>34</v>
      </c>
      <c r="I166" s="544">
        <f t="shared" si="41"/>
        <v>34</v>
      </c>
      <c r="J166" s="544"/>
      <c r="K166" s="544"/>
      <c r="L166" s="544">
        <v>34</v>
      </c>
      <c r="M166" s="544">
        <f t="shared" si="42"/>
        <v>0</v>
      </c>
      <c r="N166" s="544"/>
      <c r="O166" s="544"/>
      <c r="P166" s="544"/>
      <c r="Q166" s="563"/>
    </row>
    <row r="167" spans="1:17" s="12" customFormat="1" ht="11.25" customHeight="1">
      <c r="A167" s="1037"/>
      <c r="B167" s="97" t="s">
        <v>827</v>
      </c>
      <c r="C167" s="97" t="s">
        <v>274</v>
      </c>
      <c r="D167" s="539">
        <v>2932</v>
      </c>
      <c r="E167" s="544">
        <f t="shared" si="37"/>
        <v>2932</v>
      </c>
      <c r="F167" s="544">
        <f t="shared" si="38"/>
        <v>0</v>
      </c>
      <c r="G167" s="544">
        <f t="shared" si="39"/>
        <v>2932</v>
      </c>
      <c r="H167" s="544">
        <f t="shared" si="40"/>
        <v>2932</v>
      </c>
      <c r="I167" s="544">
        <f t="shared" si="41"/>
        <v>0</v>
      </c>
      <c r="J167" s="544"/>
      <c r="K167" s="544"/>
      <c r="L167" s="544"/>
      <c r="M167" s="544">
        <f t="shared" si="42"/>
        <v>2932</v>
      </c>
      <c r="N167" s="544"/>
      <c r="O167" s="544"/>
      <c r="P167" s="544"/>
      <c r="Q167" s="563">
        <v>2932</v>
      </c>
    </row>
    <row r="168" spans="1:17" s="12" customFormat="1" ht="11.25" customHeight="1">
      <c r="A168" s="1038"/>
      <c r="B168" s="97" t="s">
        <v>827</v>
      </c>
      <c r="C168" s="97" t="s">
        <v>136</v>
      </c>
      <c r="D168" s="539">
        <v>518</v>
      </c>
      <c r="E168" s="544">
        <f t="shared" si="37"/>
        <v>517.98</v>
      </c>
      <c r="F168" s="544">
        <f t="shared" si="38"/>
        <v>517.98</v>
      </c>
      <c r="G168" s="544">
        <f t="shared" si="39"/>
        <v>0</v>
      </c>
      <c r="H168" s="544">
        <f t="shared" si="40"/>
        <v>517.98</v>
      </c>
      <c r="I168" s="544">
        <f t="shared" si="41"/>
        <v>517.98</v>
      </c>
      <c r="J168" s="544"/>
      <c r="K168" s="544"/>
      <c r="L168" s="544">
        <v>517.98</v>
      </c>
      <c r="M168" s="544">
        <f t="shared" si="42"/>
        <v>0</v>
      </c>
      <c r="N168" s="544"/>
      <c r="O168" s="544"/>
      <c r="P168" s="544"/>
      <c r="Q168" s="563"/>
    </row>
    <row r="169" spans="1:17" s="12" customFormat="1" ht="11.25" customHeight="1">
      <c r="A169" s="727"/>
      <c r="B169" s="1039" t="s">
        <v>601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40"/>
    </row>
    <row r="170" spans="1:17" s="12" customFormat="1" ht="11.25" customHeight="1">
      <c r="A170" s="718"/>
      <c r="B170" s="1044" t="s">
        <v>616</v>
      </c>
      <c r="C170" s="1045"/>
      <c r="D170" s="1045"/>
      <c r="E170" s="1045"/>
      <c r="F170" s="1045"/>
      <c r="G170" s="1045"/>
      <c r="H170" s="1045"/>
      <c r="I170" s="1045"/>
      <c r="J170" s="1045"/>
      <c r="K170" s="1045"/>
      <c r="L170" s="1045"/>
      <c r="M170" s="1045"/>
      <c r="N170" s="1045"/>
      <c r="O170" s="1045"/>
      <c r="P170" s="1045"/>
      <c r="Q170" s="1046"/>
    </row>
    <row r="171" spans="1:17" s="12" customFormat="1" ht="11.25" customHeight="1">
      <c r="A171" s="718"/>
      <c r="B171" s="1047" t="s">
        <v>398</v>
      </c>
      <c r="C171" s="1048"/>
      <c r="D171" s="1048"/>
      <c r="E171" s="1048"/>
      <c r="F171" s="1048"/>
      <c r="G171" s="1048"/>
      <c r="H171" s="1048"/>
      <c r="I171" s="1048"/>
      <c r="J171" s="1048"/>
      <c r="K171" s="1048"/>
      <c r="L171" s="1048"/>
      <c r="M171" s="1048"/>
      <c r="N171" s="1048"/>
      <c r="O171" s="1048"/>
      <c r="P171" s="1048"/>
      <c r="Q171" s="1049"/>
    </row>
    <row r="172" spans="1:17" s="12" customFormat="1" ht="11.25" customHeight="1">
      <c r="A172" s="718"/>
      <c r="B172" s="1047" t="s">
        <v>399</v>
      </c>
      <c r="C172" s="1048"/>
      <c r="D172" s="1048"/>
      <c r="E172" s="1048"/>
      <c r="F172" s="1048"/>
      <c r="G172" s="1048"/>
      <c r="H172" s="1048"/>
      <c r="I172" s="1048"/>
      <c r="J172" s="1048"/>
      <c r="K172" s="1048"/>
      <c r="L172" s="1048"/>
      <c r="M172" s="1048"/>
      <c r="N172" s="1048"/>
      <c r="O172" s="1048"/>
      <c r="P172" s="1048"/>
      <c r="Q172" s="1049"/>
    </row>
    <row r="173" spans="1:17" s="12" customFormat="1" ht="11.25" customHeight="1">
      <c r="A173" s="718"/>
      <c r="B173" s="637" t="s">
        <v>1026</v>
      </c>
      <c r="C173" s="626" t="s">
        <v>619</v>
      </c>
      <c r="D173" s="729">
        <f>D174+D175</f>
        <v>135602</v>
      </c>
      <c r="E173" s="730">
        <f>E175</f>
        <v>108645.51</v>
      </c>
      <c r="F173" s="730">
        <f aca="true" t="shared" si="43" ref="F173:Q173">F175</f>
        <v>16296.699999999997</v>
      </c>
      <c r="G173" s="730">
        <f t="shared" si="43"/>
        <v>92348.80999999998</v>
      </c>
      <c r="H173" s="730">
        <f t="shared" si="43"/>
        <v>108645.51</v>
      </c>
      <c r="I173" s="730">
        <f t="shared" si="43"/>
        <v>16296.699999999997</v>
      </c>
      <c r="J173" s="730">
        <f t="shared" si="43"/>
        <v>0</v>
      </c>
      <c r="K173" s="730">
        <f t="shared" si="43"/>
        <v>0</v>
      </c>
      <c r="L173" s="730">
        <f t="shared" si="43"/>
        <v>16296.699999999997</v>
      </c>
      <c r="M173" s="730">
        <f t="shared" si="43"/>
        <v>92348.80999999998</v>
      </c>
      <c r="N173" s="730">
        <f t="shared" si="43"/>
        <v>0</v>
      </c>
      <c r="O173" s="730">
        <f t="shared" si="43"/>
        <v>0</v>
      </c>
      <c r="P173" s="730">
        <f t="shared" si="43"/>
        <v>0</v>
      </c>
      <c r="Q173" s="895">
        <f t="shared" si="43"/>
        <v>92348.80999999998</v>
      </c>
    </row>
    <row r="174" spans="1:17" s="12" customFormat="1" ht="11.25" customHeight="1">
      <c r="A174" s="718"/>
      <c r="B174" s="637" t="s">
        <v>718</v>
      </c>
      <c r="C174" s="626"/>
      <c r="D174" s="729">
        <v>26951</v>
      </c>
      <c r="E174" s="730"/>
      <c r="F174" s="730"/>
      <c r="G174" s="730"/>
      <c r="H174" s="730"/>
      <c r="I174" s="730"/>
      <c r="J174" s="730"/>
      <c r="K174" s="730"/>
      <c r="L174" s="730"/>
      <c r="M174" s="730"/>
      <c r="N174" s="730"/>
      <c r="O174" s="730"/>
      <c r="P174" s="730"/>
      <c r="Q174" s="895"/>
    </row>
    <row r="175" spans="1:17" s="12" customFormat="1" ht="11.25" customHeight="1">
      <c r="A175" s="718"/>
      <c r="B175" s="626" t="s">
        <v>467</v>
      </c>
      <c r="C175" s="626"/>
      <c r="D175" s="723">
        <f>SUM(D176:D191)</f>
        <v>108651</v>
      </c>
      <c r="E175" s="636">
        <f>SUM(E176:E191)</f>
        <v>108645.51</v>
      </c>
      <c r="F175" s="636">
        <f aca="true" t="shared" si="44" ref="F175:Q175">SUM(F176:F191)</f>
        <v>16296.699999999997</v>
      </c>
      <c r="G175" s="636">
        <f t="shared" si="44"/>
        <v>92348.80999999998</v>
      </c>
      <c r="H175" s="636">
        <f t="shared" si="44"/>
        <v>108645.51</v>
      </c>
      <c r="I175" s="636">
        <f t="shared" si="44"/>
        <v>16296.699999999997</v>
      </c>
      <c r="J175" s="636">
        <f t="shared" si="44"/>
        <v>0</v>
      </c>
      <c r="K175" s="636">
        <f t="shared" si="44"/>
        <v>0</v>
      </c>
      <c r="L175" s="636">
        <f t="shared" si="44"/>
        <v>16296.699999999997</v>
      </c>
      <c r="M175" s="636">
        <f t="shared" si="44"/>
        <v>92348.80999999998</v>
      </c>
      <c r="N175" s="636">
        <f t="shared" si="44"/>
        <v>0</v>
      </c>
      <c r="O175" s="636">
        <f t="shared" si="44"/>
        <v>0</v>
      </c>
      <c r="P175" s="636">
        <f t="shared" si="44"/>
        <v>0</v>
      </c>
      <c r="Q175" s="891">
        <f t="shared" si="44"/>
        <v>92348.80999999998</v>
      </c>
    </row>
    <row r="176" spans="1:17" s="12" customFormat="1" ht="11.25" customHeight="1">
      <c r="A176" s="718"/>
      <c r="B176" s="97" t="s">
        <v>628</v>
      </c>
      <c r="C176" s="97" t="s">
        <v>253</v>
      </c>
      <c r="D176" s="539">
        <v>5699</v>
      </c>
      <c r="E176" s="544">
        <f>F176+G176</f>
        <v>5698.8</v>
      </c>
      <c r="F176" s="544">
        <f>I176</f>
        <v>0</v>
      </c>
      <c r="G176" s="544">
        <f>M176</f>
        <v>5698.8</v>
      </c>
      <c r="H176" s="544">
        <f>I176+M176</f>
        <v>5698.8</v>
      </c>
      <c r="I176" s="544">
        <f>L176</f>
        <v>0</v>
      </c>
      <c r="J176" s="544"/>
      <c r="K176" s="544"/>
      <c r="L176" s="544"/>
      <c r="M176" s="544">
        <f>Q176</f>
        <v>5698.8</v>
      </c>
      <c r="N176" s="544"/>
      <c r="O176" s="544"/>
      <c r="P176" s="544"/>
      <c r="Q176" s="563">
        <v>5698.8</v>
      </c>
    </row>
    <row r="177" spans="1:17" s="12" customFormat="1" ht="11.25" customHeight="1">
      <c r="A177" s="718"/>
      <c r="B177" s="97" t="s">
        <v>628</v>
      </c>
      <c r="C177" s="97" t="s">
        <v>390</v>
      </c>
      <c r="D177" s="539">
        <v>1006</v>
      </c>
      <c r="E177" s="544">
        <f aca="true" t="shared" si="45" ref="E177:E191">F177+G177</f>
        <v>1005.6</v>
      </c>
      <c r="F177" s="544">
        <f aca="true" t="shared" si="46" ref="F177:F191">I177</f>
        <v>1005.6</v>
      </c>
      <c r="G177" s="544">
        <f aca="true" t="shared" si="47" ref="G177:G191">M177</f>
        <v>0</v>
      </c>
      <c r="H177" s="544">
        <f aca="true" t="shared" si="48" ref="H177:H191">I177+M177</f>
        <v>1005.6</v>
      </c>
      <c r="I177" s="544">
        <f aca="true" t="shared" si="49" ref="I177:I191">L177</f>
        <v>1005.6</v>
      </c>
      <c r="J177" s="544"/>
      <c r="K177" s="544"/>
      <c r="L177" s="544">
        <v>1005.6</v>
      </c>
      <c r="M177" s="544">
        <f aca="true" t="shared" si="50" ref="M177:M191">Q177</f>
        <v>0</v>
      </c>
      <c r="N177" s="544"/>
      <c r="O177" s="544"/>
      <c r="P177" s="544"/>
      <c r="Q177" s="563"/>
    </row>
    <row r="178" spans="1:17" s="12" customFormat="1" ht="11.25" customHeight="1">
      <c r="A178" s="718"/>
      <c r="B178" s="97" t="s">
        <v>492</v>
      </c>
      <c r="C178" s="97" t="s">
        <v>254</v>
      </c>
      <c r="D178" s="539">
        <v>925</v>
      </c>
      <c r="E178" s="544">
        <f t="shared" si="45"/>
        <v>924.6</v>
      </c>
      <c r="F178" s="544">
        <f t="shared" si="46"/>
        <v>0</v>
      </c>
      <c r="G178" s="544">
        <f t="shared" si="47"/>
        <v>924.6</v>
      </c>
      <c r="H178" s="544">
        <f t="shared" si="48"/>
        <v>924.6</v>
      </c>
      <c r="I178" s="544">
        <f t="shared" si="49"/>
        <v>0</v>
      </c>
      <c r="J178" s="544"/>
      <c r="K178" s="544"/>
      <c r="L178" s="544"/>
      <c r="M178" s="544">
        <f t="shared" si="50"/>
        <v>924.6</v>
      </c>
      <c r="N178" s="544"/>
      <c r="O178" s="544"/>
      <c r="P178" s="544"/>
      <c r="Q178" s="563">
        <v>924.6</v>
      </c>
    </row>
    <row r="179" spans="1:17" s="12" customFormat="1" ht="11.25" customHeight="1">
      <c r="A179" s="718"/>
      <c r="B179" s="97" t="s">
        <v>492</v>
      </c>
      <c r="C179" s="97" t="s">
        <v>391</v>
      </c>
      <c r="D179" s="539">
        <v>163</v>
      </c>
      <c r="E179" s="544">
        <f t="shared" si="45"/>
        <v>163.2</v>
      </c>
      <c r="F179" s="544">
        <f t="shared" si="46"/>
        <v>163.2</v>
      </c>
      <c r="G179" s="544">
        <f t="shared" si="47"/>
        <v>0</v>
      </c>
      <c r="H179" s="544">
        <f t="shared" si="48"/>
        <v>163.2</v>
      </c>
      <c r="I179" s="544">
        <f t="shared" si="49"/>
        <v>163.2</v>
      </c>
      <c r="J179" s="544"/>
      <c r="K179" s="544"/>
      <c r="L179" s="544">
        <v>163.2</v>
      </c>
      <c r="M179" s="544">
        <f t="shared" si="50"/>
        <v>0</v>
      </c>
      <c r="N179" s="544"/>
      <c r="O179" s="544"/>
      <c r="P179" s="544"/>
      <c r="Q179" s="563"/>
    </row>
    <row r="180" spans="1:17" s="12" customFormat="1" ht="11.25" customHeight="1">
      <c r="A180" s="718"/>
      <c r="B180" s="97" t="s">
        <v>262</v>
      </c>
      <c r="C180" s="97" t="s">
        <v>255</v>
      </c>
      <c r="D180" s="539">
        <v>65621</v>
      </c>
      <c r="E180" s="544">
        <f t="shared" si="45"/>
        <v>65620</v>
      </c>
      <c r="F180" s="544">
        <f t="shared" si="46"/>
        <v>0</v>
      </c>
      <c r="G180" s="544">
        <f t="shared" si="47"/>
        <v>65620</v>
      </c>
      <c r="H180" s="544">
        <f t="shared" si="48"/>
        <v>65620</v>
      </c>
      <c r="I180" s="544">
        <f t="shared" si="49"/>
        <v>0</v>
      </c>
      <c r="J180" s="544"/>
      <c r="K180" s="544"/>
      <c r="L180" s="544"/>
      <c r="M180" s="544">
        <f t="shared" si="50"/>
        <v>65620</v>
      </c>
      <c r="N180" s="544"/>
      <c r="O180" s="544"/>
      <c r="P180" s="544"/>
      <c r="Q180" s="563">
        <v>65620</v>
      </c>
    </row>
    <row r="181" spans="1:17" s="12" customFormat="1" ht="11.25" customHeight="1">
      <c r="A181" s="727" t="s">
        <v>404</v>
      </c>
      <c r="B181" s="97" t="s">
        <v>262</v>
      </c>
      <c r="C181" s="97" t="s">
        <v>392</v>
      </c>
      <c r="D181" s="539">
        <v>11580</v>
      </c>
      <c r="E181" s="544">
        <f t="shared" si="45"/>
        <v>11580</v>
      </c>
      <c r="F181" s="544">
        <f t="shared" si="46"/>
        <v>11580</v>
      </c>
      <c r="G181" s="544">
        <f t="shared" si="47"/>
        <v>0</v>
      </c>
      <c r="H181" s="544">
        <f t="shared" si="48"/>
        <v>11580</v>
      </c>
      <c r="I181" s="544">
        <f t="shared" si="49"/>
        <v>11580</v>
      </c>
      <c r="J181" s="544"/>
      <c r="K181" s="544"/>
      <c r="L181" s="544">
        <v>11580</v>
      </c>
      <c r="M181" s="544">
        <f t="shared" si="50"/>
        <v>0</v>
      </c>
      <c r="N181" s="544"/>
      <c r="O181" s="544"/>
      <c r="P181" s="544"/>
      <c r="Q181" s="563"/>
    </row>
    <row r="182" spans="1:17" s="12" customFormat="1" ht="11.25" customHeight="1">
      <c r="A182" s="718"/>
      <c r="B182" s="97" t="s">
        <v>494</v>
      </c>
      <c r="C182" s="97" t="s">
        <v>230</v>
      </c>
      <c r="D182" s="539">
        <v>3393</v>
      </c>
      <c r="E182" s="544">
        <f t="shared" si="45"/>
        <v>3393.42</v>
      </c>
      <c r="F182" s="544">
        <f t="shared" si="46"/>
        <v>0</v>
      </c>
      <c r="G182" s="544">
        <f t="shared" si="47"/>
        <v>3393.42</v>
      </c>
      <c r="H182" s="544">
        <f t="shared" si="48"/>
        <v>3393.42</v>
      </c>
      <c r="I182" s="544">
        <f t="shared" si="49"/>
        <v>0</v>
      </c>
      <c r="J182" s="544"/>
      <c r="K182" s="544"/>
      <c r="L182" s="544"/>
      <c r="M182" s="544">
        <f t="shared" si="50"/>
        <v>3393.42</v>
      </c>
      <c r="N182" s="544"/>
      <c r="O182" s="544"/>
      <c r="P182" s="544"/>
      <c r="Q182" s="563">
        <v>3393.42</v>
      </c>
    </row>
    <row r="183" spans="1:17" s="12" customFormat="1" ht="11.25" customHeight="1">
      <c r="A183" s="718"/>
      <c r="B183" s="97" t="s">
        <v>494</v>
      </c>
      <c r="C183" s="97" t="s">
        <v>231</v>
      </c>
      <c r="D183" s="539">
        <v>599</v>
      </c>
      <c r="E183" s="544">
        <f t="shared" si="45"/>
        <v>598.82</v>
      </c>
      <c r="F183" s="544">
        <f t="shared" si="46"/>
        <v>598.82</v>
      </c>
      <c r="G183" s="544">
        <f t="shared" si="47"/>
        <v>0</v>
      </c>
      <c r="H183" s="544">
        <f t="shared" si="48"/>
        <v>598.82</v>
      </c>
      <c r="I183" s="544">
        <f t="shared" si="49"/>
        <v>598.82</v>
      </c>
      <c r="J183" s="544"/>
      <c r="K183" s="544"/>
      <c r="L183" s="544">
        <v>598.82</v>
      </c>
      <c r="M183" s="544">
        <f t="shared" si="50"/>
        <v>0</v>
      </c>
      <c r="N183" s="544"/>
      <c r="O183" s="544"/>
      <c r="P183" s="544"/>
      <c r="Q183" s="563"/>
    </row>
    <row r="184" spans="1:17" s="12" customFormat="1" ht="11.25" customHeight="1">
      <c r="A184" s="718"/>
      <c r="B184" s="97" t="s">
        <v>397</v>
      </c>
      <c r="C184" s="97" t="s">
        <v>395</v>
      </c>
      <c r="D184" s="539">
        <v>718</v>
      </c>
      <c r="E184" s="544">
        <f t="shared" si="45"/>
        <v>717.54</v>
      </c>
      <c r="F184" s="544">
        <f t="shared" si="46"/>
        <v>0</v>
      </c>
      <c r="G184" s="544">
        <f t="shared" si="47"/>
        <v>717.54</v>
      </c>
      <c r="H184" s="544">
        <f t="shared" si="48"/>
        <v>717.54</v>
      </c>
      <c r="I184" s="544">
        <f t="shared" si="49"/>
        <v>0</v>
      </c>
      <c r="J184" s="544"/>
      <c r="K184" s="544"/>
      <c r="L184" s="544"/>
      <c r="M184" s="544">
        <f t="shared" si="50"/>
        <v>717.54</v>
      </c>
      <c r="N184" s="544"/>
      <c r="O184" s="544"/>
      <c r="P184" s="544"/>
      <c r="Q184" s="563">
        <v>717.54</v>
      </c>
    </row>
    <row r="185" spans="1:17" s="12" customFormat="1" ht="11.25" customHeight="1">
      <c r="A185" s="718"/>
      <c r="B185" s="97" t="s">
        <v>397</v>
      </c>
      <c r="C185" s="97" t="s">
        <v>396</v>
      </c>
      <c r="D185" s="539">
        <v>127</v>
      </c>
      <c r="E185" s="544">
        <f t="shared" si="45"/>
        <v>126.63</v>
      </c>
      <c r="F185" s="544">
        <f t="shared" si="46"/>
        <v>126.63</v>
      </c>
      <c r="G185" s="544">
        <f t="shared" si="47"/>
        <v>0</v>
      </c>
      <c r="H185" s="544">
        <f t="shared" si="48"/>
        <v>126.63</v>
      </c>
      <c r="I185" s="544">
        <f t="shared" si="49"/>
        <v>126.63</v>
      </c>
      <c r="J185" s="544"/>
      <c r="K185" s="544"/>
      <c r="L185" s="544">
        <v>126.63</v>
      </c>
      <c r="M185" s="544">
        <f t="shared" si="50"/>
        <v>0</v>
      </c>
      <c r="N185" s="544"/>
      <c r="O185" s="544"/>
      <c r="P185" s="544"/>
      <c r="Q185" s="563"/>
    </row>
    <row r="186" spans="1:17" s="12" customFormat="1" ht="11.25" customHeight="1">
      <c r="A186" s="718"/>
      <c r="B186" s="97" t="s">
        <v>649</v>
      </c>
      <c r="C186" s="97" t="s">
        <v>232</v>
      </c>
      <c r="D186" s="539">
        <v>14149</v>
      </c>
      <c r="E186" s="544">
        <f t="shared" si="45"/>
        <v>14147.61</v>
      </c>
      <c r="F186" s="544">
        <f t="shared" si="46"/>
        <v>0</v>
      </c>
      <c r="G186" s="544">
        <f t="shared" si="47"/>
        <v>14147.61</v>
      </c>
      <c r="H186" s="544">
        <f t="shared" si="48"/>
        <v>14147.61</v>
      </c>
      <c r="I186" s="544">
        <f t="shared" si="49"/>
        <v>0</v>
      </c>
      <c r="J186" s="544"/>
      <c r="K186" s="544"/>
      <c r="L186" s="544"/>
      <c r="M186" s="544">
        <f t="shared" si="50"/>
        <v>14147.61</v>
      </c>
      <c r="N186" s="544"/>
      <c r="O186" s="544"/>
      <c r="P186" s="544"/>
      <c r="Q186" s="563">
        <v>14147.61</v>
      </c>
    </row>
    <row r="187" spans="1:17" s="12" customFormat="1" ht="11.25" customHeight="1">
      <c r="A187" s="718"/>
      <c r="B187" s="97" t="s">
        <v>649</v>
      </c>
      <c r="C187" s="97" t="s">
        <v>393</v>
      </c>
      <c r="D187" s="539">
        <v>2497</v>
      </c>
      <c r="E187" s="544">
        <f t="shared" si="45"/>
        <v>2496.54</v>
      </c>
      <c r="F187" s="544">
        <f t="shared" si="46"/>
        <v>2496.54</v>
      </c>
      <c r="G187" s="544">
        <f t="shared" si="47"/>
        <v>0</v>
      </c>
      <c r="H187" s="544">
        <f t="shared" si="48"/>
        <v>2496.54</v>
      </c>
      <c r="I187" s="544">
        <f t="shared" si="49"/>
        <v>2496.54</v>
      </c>
      <c r="J187" s="544"/>
      <c r="K187" s="544"/>
      <c r="L187" s="544">
        <v>2496.54</v>
      </c>
      <c r="M187" s="544">
        <f t="shared" si="50"/>
        <v>0</v>
      </c>
      <c r="N187" s="544"/>
      <c r="O187" s="544"/>
      <c r="P187" s="544"/>
      <c r="Q187" s="563"/>
    </row>
    <row r="188" spans="1:17" s="12" customFormat="1" ht="11.25" customHeight="1">
      <c r="A188" s="718"/>
      <c r="B188" s="97" t="s">
        <v>826</v>
      </c>
      <c r="C188" s="97" t="s">
        <v>202</v>
      </c>
      <c r="D188" s="539">
        <v>318</v>
      </c>
      <c r="E188" s="544">
        <f t="shared" si="45"/>
        <v>317.69</v>
      </c>
      <c r="F188" s="544">
        <f t="shared" si="46"/>
        <v>0</v>
      </c>
      <c r="G188" s="544">
        <f t="shared" si="47"/>
        <v>317.69</v>
      </c>
      <c r="H188" s="544">
        <f t="shared" si="48"/>
        <v>317.69</v>
      </c>
      <c r="I188" s="544">
        <f t="shared" si="49"/>
        <v>0</v>
      </c>
      <c r="J188" s="544"/>
      <c r="K188" s="544"/>
      <c r="L188" s="544"/>
      <c r="M188" s="544">
        <f t="shared" si="50"/>
        <v>317.69</v>
      </c>
      <c r="N188" s="544"/>
      <c r="O188" s="544"/>
      <c r="P188" s="544"/>
      <c r="Q188" s="563">
        <v>317.69</v>
      </c>
    </row>
    <row r="189" spans="1:17" s="12" customFormat="1" ht="11.25" customHeight="1">
      <c r="A189" s="718"/>
      <c r="B189" s="97" t="s">
        <v>826</v>
      </c>
      <c r="C189" s="97" t="s">
        <v>394</v>
      </c>
      <c r="D189" s="539">
        <v>56</v>
      </c>
      <c r="E189" s="544">
        <f t="shared" si="45"/>
        <v>56.06</v>
      </c>
      <c r="F189" s="544">
        <f t="shared" si="46"/>
        <v>56.06</v>
      </c>
      <c r="G189" s="544">
        <f t="shared" si="47"/>
        <v>0</v>
      </c>
      <c r="H189" s="544">
        <f t="shared" si="48"/>
        <v>56.06</v>
      </c>
      <c r="I189" s="544">
        <f t="shared" si="49"/>
        <v>56.06</v>
      </c>
      <c r="J189" s="544"/>
      <c r="K189" s="544"/>
      <c r="L189" s="544">
        <v>56.06</v>
      </c>
      <c r="M189" s="544">
        <f t="shared" si="50"/>
        <v>0</v>
      </c>
      <c r="N189" s="544"/>
      <c r="O189" s="544"/>
      <c r="P189" s="544"/>
      <c r="Q189" s="563"/>
    </row>
    <row r="190" spans="1:17" s="12" customFormat="1" ht="11.25" customHeight="1">
      <c r="A190" s="718"/>
      <c r="B190" s="97" t="s">
        <v>827</v>
      </c>
      <c r="C190" s="97" t="s">
        <v>274</v>
      </c>
      <c r="D190" s="539">
        <v>1530</v>
      </c>
      <c r="E190" s="544">
        <f t="shared" si="45"/>
        <v>1529.15</v>
      </c>
      <c r="F190" s="544">
        <f t="shared" si="46"/>
        <v>0</v>
      </c>
      <c r="G190" s="544">
        <f t="shared" si="47"/>
        <v>1529.15</v>
      </c>
      <c r="H190" s="544">
        <f t="shared" si="48"/>
        <v>1529.15</v>
      </c>
      <c r="I190" s="544">
        <f t="shared" si="49"/>
        <v>0</v>
      </c>
      <c r="J190" s="544"/>
      <c r="K190" s="544"/>
      <c r="L190" s="544"/>
      <c r="M190" s="544">
        <f t="shared" si="50"/>
        <v>1529.15</v>
      </c>
      <c r="N190" s="544"/>
      <c r="O190" s="544"/>
      <c r="P190" s="544"/>
      <c r="Q190" s="563">
        <v>1529.15</v>
      </c>
    </row>
    <row r="191" spans="1:17" s="12" customFormat="1" ht="11.25" customHeight="1">
      <c r="A191" s="726"/>
      <c r="B191" s="97" t="s">
        <v>827</v>
      </c>
      <c r="C191" s="97" t="s">
        <v>136</v>
      </c>
      <c r="D191" s="539">
        <v>270</v>
      </c>
      <c r="E191" s="544">
        <f t="shared" si="45"/>
        <v>269.85</v>
      </c>
      <c r="F191" s="544">
        <f t="shared" si="46"/>
        <v>269.85</v>
      </c>
      <c r="G191" s="544">
        <f t="shared" si="47"/>
        <v>0</v>
      </c>
      <c r="H191" s="544">
        <f t="shared" si="48"/>
        <v>269.85</v>
      </c>
      <c r="I191" s="544">
        <f t="shared" si="49"/>
        <v>269.85</v>
      </c>
      <c r="J191" s="544"/>
      <c r="K191" s="544"/>
      <c r="L191" s="544">
        <v>269.85</v>
      </c>
      <c r="M191" s="544">
        <f t="shared" si="50"/>
        <v>0</v>
      </c>
      <c r="N191" s="544"/>
      <c r="O191" s="544"/>
      <c r="P191" s="544"/>
      <c r="Q191" s="563"/>
    </row>
    <row r="192" spans="1:17" s="12" customFormat="1" ht="11.25" customHeight="1">
      <c r="A192" s="725"/>
      <c r="B192" s="1039" t="s">
        <v>601</v>
      </c>
      <c r="C192" s="1039"/>
      <c r="D192" s="1039"/>
      <c r="E192" s="1039"/>
      <c r="F192" s="1039"/>
      <c r="G192" s="1039"/>
      <c r="H192" s="1039"/>
      <c r="I192" s="1039"/>
      <c r="J192" s="1039"/>
      <c r="K192" s="1039"/>
      <c r="L192" s="1039"/>
      <c r="M192" s="1039"/>
      <c r="N192" s="1039"/>
      <c r="O192" s="1039"/>
      <c r="P192" s="1039"/>
      <c r="Q192" s="1040"/>
    </row>
    <row r="193" spans="1:17" s="12" customFormat="1" ht="11.25" customHeight="1">
      <c r="A193" s="718"/>
      <c r="B193" s="1044" t="s">
        <v>616</v>
      </c>
      <c r="C193" s="1045"/>
      <c r="D193" s="1045"/>
      <c r="E193" s="1045"/>
      <c r="F193" s="1045"/>
      <c r="G193" s="1045"/>
      <c r="H193" s="1045"/>
      <c r="I193" s="1045"/>
      <c r="J193" s="1045"/>
      <c r="K193" s="1045"/>
      <c r="L193" s="1045"/>
      <c r="M193" s="1045"/>
      <c r="N193" s="1045"/>
      <c r="O193" s="1045"/>
      <c r="P193" s="1045"/>
      <c r="Q193" s="1046"/>
    </row>
    <row r="194" spans="1:17" s="12" customFormat="1" ht="11.25" customHeight="1">
      <c r="A194" s="718"/>
      <c r="B194" s="1047" t="s">
        <v>398</v>
      </c>
      <c r="C194" s="1048"/>
      <c r="D194" s="1048"/>
      <c r="E194" s="1048"/>
      <c r="F194" s="1048"/>
      <c r="G194" s="1048"/>
      <c r="H194" s="1048"/>
      <c r="I194" s="1048"/>
      <c r="J194" s="1048"/>
      <c r="K194" s="1048"/>
      <c r="L194" s="1048"/>
      <c r="M194" s="1048"/>
      <c r="N194" s="1048"/>
      <c r="O194" s="1048"/>
      <c r="P194" s="1048"/>
      <c r="Q194" s="1049"/>
    </row>
    <row r="195" spans="1:17" s="12" customFormat="1" ht="11.25" customHeight="1">
      <c r="A195" s="718"/>
      <c r="B195" s="1047" t="s">
        <v>400</v>
      </c>
      <c r="C195" s="1048"/>
      <c r="D195" s="1048"/>
      <c r="E195" s="1048"/>
      <c r="F195" s="1048"/>
      <c r="G195" s="1048"/>
      <c r="H195" s="1048"/>
      <c r="I195" s="1048"/>
      <c r="J195" s="1048"/>
      <c r="K195" s="1048"/>
      <c r="L195" s="1048"/>
      <c r="M195" s="1048"/>
      <c r="N195" s="1048"/>
      <c r="O195" s="1048"/>
      <c r="P195" s="1048"/>
      <c r="Q195" s="1049"/>
    </row>
    <row r="196" spans="1:17" s="12" customFormat="1" ht="11.25" customHeight="1">
      <c r="A196" s="718"/>
      <c r="B196" s="637" t="s">
        <v>1026</v>
      </c>
      <c r="C196" s="626" t="s">
        <v>619</v>
      </c>
      <c r="D196" s="729">
        <f>D197+D198</f>
        <v>164769</v>
      </c>
      <c r="E196" s="730">
        <f>E197+E198</f>
        <v>139177.53999999998</v>
      </c>
      <c r="F196" s="730">
        <f aca="true" t="shared" si="51" ref="F196:Q196">F197+F198</f>
        <v>20876.49</v>
      </c>
      <c r="G196" s="730">
        <f t="shared" si="51"/>
        <v>118301.05</v>
      </c>
      <c r="H196" s="730">
        <f t="shared" si="51"/>
        <v>139177.53999999998</v>
      </c>
      <c r="I196" s="730">
        <f t="shared" si="51"/>
        <v>20876.49</v>
      </c>
      <c r="J196" s="730">
        <f t="shared" si="51"/>
        <v>0</v>
      </c>
      <c r="K196" s="730">
        <f t="shared" si="51"/>
        <v>0</v>
      </c>
      <c r="L196" s="730">
        <f t="shared" si="51"/>
        <v>20876.49</v>
      </c>
      <c r="M196" s="730">
        <f t="shared" si="51"/>
        <v>118301.05</v>
      </c>
      <c r="N196" s="730">
        <f t="shared" si="51"/>
        <v>0</v>
      </c>
      <c r="O196" s="730">
        <f t="shared" si="51"/>
        <v>0</v>
      </c>
      <c r="P196" s="730">
        <f t="shared" si="51"/>
        <v>0</v>
      </c>
      <c r="Q196" s="895">
        <f t="shared" si="51"/>
        <v>118301.05</v>
      </c>
    </row>
    <row r="197" spans="1:17" s="12" customFormat="1" ht="11.25" customHeight="1">
      <c r="A197" s="718"/>
      <c r="B197" s="637" t="s">
        <v>718</v>
      </c>
      <c r="C197" s="626"/>
      <c r="D197" s="729">
        <v>25582</v>
      </c>
      <c r="E197" s="730"/>
      <c r="F197" s="730"/>
      <c r="G197" s="730"/>
      <c r="H197" s="730"/>
      <c r="I197" s="730"/>
      <c r="J197" s="730"/>
      <c r="K197" s="730"/>
      <c r="L197" s="730"/>
      <c r="M197" s="730"/>
      <c r="N197" s="730"/>
      <c r="O197" s="730"/>
      <c r="P197" s="730"/>
      <c r="Q197" s="895"/>
    </row>
    <row r="198" spans="1:17" s="12" customFormat="1" ht="11.25" customHeight="1">
      <c r="A198" s="718"/>
      <c r="B198" s="626" t="s">
        <v>467</v>
      </c>
      <c r="C198" s="626"/>
      <c r="D198" s="723">
        <f>SUM(D199:D214)</f>
        <v>139187</v>
      </c>
      <c r="E198" s="636">
        <f>SUM(E199:E214)</f>
        <v>139177.53999999998</v>
      </c>
      <c r="F198" s="636">
        <f aca="true" t="shared" si="52" ref="F198:Q198">SUM(F199:F214)</f>
        <v>20876.49</v>
      </c>
      <c r="G198" s="636">
        <f t="shared" si="52"/>
        <v>118301.05</v>
      </c>
      <c r="H198" s="636">
        <f t="shared" si="52"/>
        <v>139177.53999999998</v>
      </c>
      <c r="I198" s="636">
        <f t="shared" si="52"/>
        <v>20876.49</v>
      </c>
      <c r="J198" s="636">
        <f t="shared" si="52"/>
        <v>0</v>
      </c>
      <c r="K198" s="636">
        <f t="shared" si="52"/>
        <v>0</v>
      </c>
      <c r="L198" s="636">
        <f t="shared" si="52"/>
        <v>20876.49</v>
      </c>
      <c r="M198" s="636">
        <f t="shared" si="52"/>
        <v>118301.05</v>
      </c>
      <c r="N198" s="636">
        <f t="shared" si="52"/>
        <v>0</v>
      </c>
      <c r="O198" s="636">
        <f t="shared" si="52"/>
        <v>0</v>
      </c>
      <c r="P198" s="636">
        <f t="shared" si="52"/>
        <v>0</v>
      </c>
      <c r="Q198" s="891">
        <f t="shared" si="52"/>
        <v>118301.05</v>
      </c>
    </row>
    <row r="199" spans="1:17" s="12" customFormat="1" ht="11.25" customHeight="1">
      <c r="A199" s="718"/>
      <c r="B199" s="97" t="s">
        <v>628</v>
      </c>
      <c r="C199" s="731" t="s">
        <v>253</v>
      </c>
      <c r="D199" s="539">
        <v>1540</v>
      </c>
      <c r="E199" s="544">
        <f>F199+G199</f>
        <v>1540.2</v>
      </c>
      <c r="F199" s="544">
        <f>I199</f>
        <v>0</v>
      </c>
      <c r="G199" s="544">
        <f>M199</f>
        <v>1540.2</v>
      </c>
      <c r="H199" s="544">
        <f>I199+M199</f>
        <v>1540.2</v>
      </c>
      <c r="I199" s="544">
        <f>L199</f>
        <v>0</v>
      </c>
      <c r="J199" s="544"/>
      <c r="K199" s="544"/>
      <c r="L199" s="544"/>
      <c r="M199" s="544">
        <f>Q199</f>
        <v>1540.2</v>
      </c>
      <c r="N199" s="544"/>
      <c r="O199" s="544"/>
      <c r="P199" s="544"/>
      <c r="Q199" s="563">
        <v>1540.2</v>
      </c>
    </row>
    <row r="200" spans="1:17" s="12" customFormat="1" ht="11.25" customHeight="1">
      <c r="A200" s="718"/>
      <c r="B200" s="97" t="s">
        <v>628</v>
      </c>
      <c r="C200" s="97" t="s">
        <v>390</v>
      </c>
      <c r="D200" s="539">
        <v>272</v>
      </c>
      <c r="E200" s="544">
        <f aca="true" t="shared" si="53" ref="E200:E214">F200+G200</f>
        <v>271.8</v>
      </c>
      <c r="F200" s="544">
        <f aca="true" t="shared" si="54" ref="F200:F214">I200</f>
        <v>271.8</v>
      </c>
      <c r="G200" s="544">
        <f aca="true" t="shared" si="55" ref="G200:G214">M200</f>
        <v>0</v>
      </c>
      <c r="H200" s="544">
        <f aca="true" t="shared" si="56" ref="H200:H214">I200+M200</f>
        <v>271.8</v>
      </c>
      <c r="I200" s="544">
        <f aca="true" t="shared" si="57" ref="I200:I214">L200</f>
        <v>271.8</v>
      </c>
      <c r="J200" s="544"/>
      <c r="K200" s="544"/>
      <c r="L200" s="544">
        <v>271.8</v>
      </c>
      <c r="M200" s="544">
        <f aca="true" t="shared" si="58" ref="M200:M214">Q200</f>
        <v>0</v>
      </c>
      <c r="N200" s="544"/>
      <c r="O200" s="544"/>
      <c r="P200" s="544"/>
      <c r="Q200" s="563"/>
    </row>
    <row r="201" spans="1:17" s="12" customFormat="1" ht="11.25" customHeight="1">
      <c r="A201" s="718"/>
      <c r="B201" s="97" t="s">
        <v>492</v>
      </c>
      <c r="C201" s="97" t="s">
        <v>254</v>
      </c>
      <c r="D201" s="539">
        <v>250</v>
      </c>
      <c r="E201" s="544">
        <f t="shared" si="53"/>
        <v>249.96</v>
      </c>
      <c r="F201" s="544">
        <f t="shared" si="54"/>
        <v>0</v>
      </c>
      <c r="G201" s="544">
        <f t="shared" si="55"/>
        <v>249.96</v>
      </c>
      <c r="H201" s="544">
        <f t="shared" si="56"/>
        <v>249.96</v>
      </c>
      <c r="I201" s="544">
        <f t="shared" si="57"/>
        <v>0</v>
      </c>
      <c r="J201" s="544"/>
      <c r="K201" s="544"/>
      <c r="L201" s="544"/>
      <c r="M201" s="544">
        <f t="shared" si="58"/>
        <v>249.96</v>
      </c>
      <c r="N201" s="544"/>
      <c r="O201" s="544"/>
      <c r="P201" s="544"/>
      <c r="Q201" s="563">
        <v>249.96</v>
      </c>
    </row>
    <row r="202" spans="1:17" s="12" customFormat="1" ht="11.25" customHeight="1">
      <c r="A202" s="718"/>
      <c r="B202" s="97" t="s">
        <v>492</v>
      </c>
      <c r="C202" s="97" t="s">
        <v>391</v>
      </c>
      <c r="D202" s="539">
        <v>44</v>
      </c>
      <c r="E202" s="544">
        <f t="shared" si="53"/>
        <v>44.04</v>
      </c>
      <c r="F202" s="544">
        <f t="shared" si="54"/>
        <v>44.04</v>
      </c>
      <c r="G202" s="544">
        <f t="shared" si="55"/>
        <v>0</v>
      </c>
      <c r="H202" s="544">
        <f t="shared" si="56"/>
        <v>44.04</v>
      </c>
      <c r="I202" s="544">
        <f t="shared" si="57"/>
        <v>44.04</v>
      </c>
      <c r="J202" s="544"/>
      <c r="K202" s="544"/>
      <c r="L202" s="544">
        <v>44.04</v>
      </c>
      <c r="M202" s="544">
        <f t="shared" si="58"/>
        <v>0</v>
      </c>
      <c r="N202" s="544"/>
      <c r="O202" s="544"/>
      <c r="P202" s="544"/>
      <c r="Q202" s="563"/>
    </row>
    <row r="203" spans="1:17" s="12" customFormat="1" ht="11.25" customHeight="1">
      <c r="A203" s="718"/>
      <c r="B203" s="97" t="s">
        <v>262</v>
      </c>
      <c r="C203" s="97" t="s">
        <v>255</v>
      </c>
      <c r="D203" s="539">
        <v>35361</v>
      </c>
      <c r="E203" s="544">
        <f t="shared" si="53"/>
        <v>35360</v>
      </c>
      <c r="F203" s="544">
        <f t="shared" si="54"/>
        <v>0</v>
      </c>
      <c r="G203" s="544">
        <f t="shared" si="55"/>
        <v>35360</v>
      </c>
      <c r="H203" s="544">
        <f t="shared" si="56"/>
        <v>35360</v>
      </c>
      <c r="I203" s="544">
        <f t="shared" si="57"/>
        <v>0</v>
      </c>
      <c r="J203" s="544"/>
      <c r="K203" s="544"/>
      <c r="L203" s="544"/>
      <c r="M203" s="544">
        <f t="shared" si="58"/>
        <v>35360</v>
      </c>
      <c r="N203" s="544"/>
      <c r="O203" s="544"/>
      <c r="P203" s="544"/>
      <c r="Q203" s="563">
        <v>35360</v>
      </c>
    </row>
    <row r="204" spans="1:17" s="12" customFormat="1" ht="11.25" customHeight="1">
      <c r="A204" s="727" t="s">
        <v>412</v>
      </c>
      <c r="B204" s="97" t="s">
        <v>262</v>
      </c>
      <c r="C204" s="97" t="s">
        <v>392</v>
      </c>
      <c r="D204" s="539">
        <v>6240</v>
      </c>
      <c r="E204" s="544">
        <f t="shared" si="53"/>
        <v>6240</v>
      </c>
      <c r="F204" s="544">
        <f t="shared" si="54"/>
        <v>6240</v>
      </c>
      <c r="G204" s="544">
        <f t="shared" si="55"/>
        <v>0</v>
      </c>
      <c r="H204" s="544">
        <f t="shared" si="56"/>
        <v>6240</v>
      </c>
      <c r="I204" s="544">
        <f t="shared" si="57"/>
        <v>6240</v>
      </c>
      <c r="J204" s="544"/>
      <c r="K204" s="544"/>
      <c r="L204" s="544">
        <v>6240</v>
      </c>
      <c r="M204" s="544">
        <f t="shared" si="58"/>
        <v>0</v>
      </c>
      <c r="N204" s="544"/>
      <c r="O204" s="544"/>
      <c r="P204" s="544"/>
      <c r="Q204" s="563"/>
    </row>
    <row r="205" spans="1:17" s="12" customFormat="1" ht="11.25" customHeight="1">
      <c r="A205" s="718"/>
      <c r="B205" s="97" t="s">
        <v>494</v>
      </c>
      <c r="C205" s="97" t="s">
        <v>230</v>
      </c>
      <c r="D205" s="539">
        <v>765</v>
      </c>
      <c r="E205" s="544">
        <f t="shared" si="53"/>
        <v>762.26</v>
      </c>
      <c r="F205" s="544">
        <f t="shared" si="54"/>
        <v>0</v>
      </c>
      <c r="G205" s="544">
        <f t="shared" si="55"/>
        <v>762.26</v>
      </c>
      <c r="H205" s="544">
        <f t="shared" si="56"/>
        <v>762.26</v>
      </c>
      <c r="I205" s="544">
        <f t="shared" si="57"/>
        <v>0</v>
      </c>
      <c r="J205" s="544"/>
      <c r="K205" s="544"/>
      <c r="L205" s="544"/>
      <c r="M205" s="544">
        <f t="shared" si="58"/>
        <v>762.26</v>
      </c>
      <c r="N205" s="544"/>
      <c r="O205" s="544"/>
      <c r="P205" s="544"/>
      <c r="Q205" s="563">
        <v>762.26</v>
      </c>
    </row>
    <row r="206" spans="1:17" s="12" customFormat="1" ht="11.25" customHeight="1">
      <c r="A206" s="718"/>
      <c r="B206" s="97" t="s">
        <v>494</v>
      </c>
      <c r="C206" s="97" t="s">
        <v>231</v>
      </c>
      <c r="D206" s="539">
        <v>135</v>
      </c>
      <c r="E206" s="544">
        <f t="shared" si="53"/>
        <v>134.51</v>
      </c>
      <c r="F206" s="544">
        <f t="shared" si="54"/>
        <v>134.51</v>
      </c>
      <c r="G206" s="544">
        <f t="shared" si="55"/>
        <v>0</v>
      </c>
      <c r="H206" s="544">
        <f t="shared" si="56"/>
        <v>134.51</v>
      </c>
      <c r="I206" s="544">
        <f t="shared" si="57"/>
        <v>134.51</v>
      </c>
      <c r="J206" s="544"/>
      <c r="K206" s="544"/>
      <c r="L206" s="544">
        <v>134.51</v>
      </c>
      <c r="M206" s="544">
        <f t="shared" si="58"/>
        <v>0</v>
      </c>
      <c r="N206" s="544"/>
      <c r="O206" s="544"/>
      <c r="P206" s="544"/>
      <c r="Q206" s="563"/>
    </row>
    <row r="207" spans="1:17" s="12" customFormat="1" ht="11.25" customHeight="1">
      <c r="A207" s="718"/>
      <c r="B207" s="97" t="s">
        <v>397</v>
      </c>
      <c r="C207" s="97" t="s">
        <v>395</v>
      </c>
      <c r="D207" s="539">
        <v>5241</v>
      </c>
      <c r="E207" s="544">
        <f t="shared" si="53"/>
        <v>5239.21</v>
      </c>
      <c r="F207" s="544">
        <f t="shared" si="54"/>
        <v>0</v>
      </c>
      <c r="G207" s="544">
        <f t="shared" si="55"/>
        <v>5239.21</v>
      </c>
      <c r="H207" s="544">
        <f t="shared" si="56"/>
        <v>5239.21</v>
      </c>
      <c r="I207" s="544">
        <f t="shared" si="57"/>
        <v>0</v>
      </c>
      <c r="J207" s="544"/>
      <c r="K207" s="544"/>
      <c r="L207" s="544"/>
      <c r="M207" s="544">
        <f t="shared" si="58"/>
        <v>5239.21</v>
      </c>
      <c r="N207" s="544"/>
      <c r="O207" s="544"/>
      <c r="P207" s="544"/>
      <c r="Q207" s="563">
        <v>5239.21</v>
      </c>
    </row>
    <row r="208" spans="1:17" s="12" customFormat="1" ht="11.25" customHeight="1">
      <c r="A208" s="718"/>
      <c r="B208" s="97" t="s">
        <v>397</v>
      </c>
      <c r="C208" s="97" t="s">
        <v>396</v>
      </c>
      <c r="D208" s="539">
        <v>925</v>
      </c>
      <c r="E208" s="544">
        <f t="shared" si="53"/>
        <v>924.56</v>
      </c>
      <c r="F208" s="544">
        <f t="shared" si="54"/>
        <v>924.56</v>
      </c>
      <c r="G208" s="544">
        <f t="shared" si="55"/>
        <v>0</v>
      </c>
      <c r="H208" s="544">
        <f t="shared" si="56"/>
        <v>924.56</v>
      </c>
      <c r="I208" s="544">
        <f t="shared" si="57"/>
        <v>924.56</v>
      </c>
      <c r="J208" s="544"/>
      <c r="K208" s="544"/>
      <c r="L208" s="544">
        <v>924.56</v>
      </c>
      <c r="M208" s="544">
        <f t="shared" si="58"/>
        <v>0</v>
      </c>
      <c r="N208" s="544"/>
      <c r="O208" s="544"/>
      <c r="P208" s="544"/>
      <c r="Q208" s="563"/>
    </row>
    <row r="209" spans="1:17" s="12" customFormat="1" ht="11.25" customHeight="1">
      <c r="A209" s="718"/>
      <c r="B209" s="97" t="s">
        <v>649</v>
      </c>
      <c r="C209" s="97" t="s">
        <v>232</v>
      </c>
      <c r="D209" s="539">
        <v>70009</v>
      </c>
      <c r="E209" s="544">
        <f t="shared" si="53"/>
        <v>70007.79</v>
      </c>
      <c r="F209" s="544">
        <f t="shared" si="54"/>
        <v>0</v>
      </c>
      <c r="G209" s="544">
        <f t="shared" si="55"/>
        <v>70007.79</v>
      </c>
      <c r="H209" s="544">
        <f t="shared" si="56"/>
        <v>70007.79</v>
      </c>
      <c r="I209" s="544">
        <f t="shared" si="57"/>
        <v>0</v>
      </c>
      <c r="J209" s="544"/>
      <c r="K209" s="544"/>
      <c r="L209" s="544"/>
      <c r="M209" s="544">
        <f t="shared" si="58"/>
        <v>70007.79</v>
      </c>
      <c r="N209" s="544"/>
      <c r="O209" s="544"/>
      <c r="P209" s="544"/>
      <c r="Q209" s="563">
        <v>70007.79</v>
      </c>
    </row>
    <row r="210" spans="1:17" s="12" customFormat="1" ht="11.25" customHeight="1">
      <c r="A210" s="718"/>
      <c r="B210" s="97" t="s">
        <v>649</v>
      </c>
      <c r="C210" s="97" t="s">
        <v>393</v>
      </c>
      <c r="D210" s="539">
        <v>12355</v>
      </c>
      <c r="E210" s="544">
        <f t="shared" si="53"/>
        <v>12354.23</v>
      </c>
      <c r="F210" s="544">
        <f t="shared" si="54"/>
        <v>12354.23</v>
      </c>
      <c r="G210" s="544">
        <f t="shared" si="55"/>
        <v>0</v>
      </c>
      <c r="H210" s="544">
        <f t="shared" si="56"/>
        <v>12354.23</v>
      </c>
      <c r="I210" s="544">
        <f t="shared" si="57"/>
        <v>12354.23</v>
      </c>
      <c r="J210" s="544"/>
      <c r="K210" s="544"/>
      <c r="L210" s="544">
        <v>12354.23</v>
      </c>
      <c r="M210" s="544">
        <f t="shared" si="58"/>
        <v>0</v>
      </c>
      <c r="N210" s="544"/>
      <c r="O210" s="544"/>
      <c r="P210" s="544"/>
      <c r="Q210" s="563"/>
    </row>
    <row r="211" spans="1:17" s="12" customFormat="1" ht="11.25" customHeight="1">
      <c r="A211" s="718"/>
      <c r="B211" s="97" t="s">
        <v>826</v>
      </c>
      <c r="C211" s="97" t="s">
        <v>202</v>
      </c>
      <c r="D211" s="539">
        <v>54</v>
      </c>
      <c r="E211" s="544">
        <f t="shared" si="53"/>
        <v>53.55</v>
      </c>
      <c r="F211" s="544">
        <f t="shared" si="54"/>
        <v>0</v>
      </c>
      <c r="G211" s="544">
        <f t="shared" si="55"/>
        <v>53.55</v>
      </c>
      <c r="H211" s="544">
        <f t="shared" si="56"/>
        <v>53.55</v>
      </c>
      <c r="I211" s="544">
        <f t="shared" si="57"/>
        <v>0</v>
      </c>
      <c r="J211" s="544"/>
      <c r="K211" s="544"/>
      <c r="L211" s="544"/>
      <c r="M211" s="544">
        <f t="shared" si="58"/>
        <v>53.55</v>
      </c>
      <c r="N211" s="544"/>
      <c r="O211" s="544"/>
      <c r="P211" s="544"/>
      <c r="Q211" s="563">
        <v>53.55</v>
      </c>
    </row>
    <row r="212" spans="1:17" s="12" customFormat="1" ht="11.25" customHeight="1">
      <c r="A212" s="718"/>
      <c r="B212" s="97" t="s">
        <v>826</v>
      </c>
      <c r="C212" s="97" t="s">
        <v>394</v>
      </c>
      <c r="D212" s="539">
        <v>9</v>
      </c>
      <c r="E212" s="544">
        <f t="shared" si="53"/>
        <v>9.45</v>
      </c>
      <c r="F212" s="544">
        <f t="shared" si="54"/>
        <v>9.45</v>
      </c>
      <c r="G212" s="544">
        <f t="shared" si="55"/>
        <v>0</v>
      </c>
      <c r="H212" s="544">
        <f t="shared" si="56"/>
        <v>9.45</v>
      </c>
      <c r="I212" s="544">
        <f t="shared" si="57"/>
        <v>9.45</v>
      </c>
      <c r="J212" s="544"/>
      <c r="K212" s="544"/>
      <c r="L212" s="544">
        <v>9.45</v>
      </c>
      <c r="M212" s="544">
        <f t="shared" si="58"/>
        <v>0</v>
      </c>
      <c r="N212" s="544"/>
      <c r="O212" s="544"/>
      <c r="P212" s="544"/>
      <c r="Q212" s="563"/>
    </row>
    <row r="213" spans="1:17" s="12" customFormat="1" ht="11.25" customHeight="1">
      <c r="A213" s="718"/>
      <c r="B213" s="97" t="s">
        <v>827</v>
      </c>
      <c r="C213" s="97" t="s">
        <v>274</v>
      </c>
      <c r="D213" s="539">
        <v>5089</v>
      </c>
      <c r="E213" s="544">
        <f t="shared" si="53"/>
        <v>5088.08</v>
      </c>
      <c r="F213" s="544">
        <f t="shared" si="54"/>
        <v>0</v>
      </c>
      <c r="G213" s="544">
        <f t="shared" si="55"/>
        <v>5088.08</v>
      </c>
      <c r="H213" s="544">
        <f t="shared" si="56"/>
        <v>5088.08</v>
      </c>
      <c r="I213" s="544">
        <f t="shared" si="57"/>
        <v>0</v>
      </c>
      <c r="J213" s="544"/>
      <c r="K213" s="544"/>
      <c r="L213" s="544"/>
      <c r="M213" s="544">
        <f t="shared" si="58"/>
        <v>5088.08</v>
      </c>
      <c r="N213" s="544"/>
      <c r="O213" s="544"/>
      <c r="P213" s="544"/>
      <c r="Q213" s="563">
        <v>5088.08</v>
      </c>
    </row>
    <row r="214" spans="1:17" s="12" customFormat="1" ht="11.25" customHeight="1">
      <c r="A214" s="726"/>
      <c r="B214" s="97" t="s">
        <v>827</v>
      </c>
      <c r="C214" s="97" t="s">
        <v>136</v>
      </c>
      <c r="D214" s="539">
        <v>898</v>
      </c>
      <c r="E214" s="544">
        <f t="shared" si="53"/>
        <v>897.9</v>
      </c>
      <c r="F214" s="544">
        <f t="shared" si="54"/>
        <v>897.9</v>
      </c>
      <c r="G214" s="544">
        <f t="shared" si="55"/>
        <v>0</v>
      </c>
      <c r="H214" s="544">
        <f t="shared" si="56"/>
        <v>897.9</v>
      </c>
      <c r="I214" s="544">
        <f t="shared" si="57"/>
        <v>897.9</v>
      </c>
      <c r="J214" s="544"/>
      <c r="K214" s="544"/>
      <c r="L214" s="544">
        <v>897.9</v>
      </c>
      <c r="M214" s="544">
        <f t="shared" si="58"/>
        <v>0</v>
      </c>
      <c r="N214" s="544"/>
      <c r="O214" s="544"/>
      <c r="P214" s="544"/>
      <c r="Q214" s="563"/>
    </row>
    <row r="215" spans="1:17" s="12" customFormat="1" ht="11.25" customHeight="1">
      <c r="A215" s="725"/>
      <c r="B215" s="1039" t="s">
        <v>601</v>
      </c>
      <c r="C215" s="1039"/>
      <c r="D215" s="1039"/>
      <c r="E215" s="1039"/>
      <c r="F215" s="1039"/>
      <c r="G215" s="1039"/>
      <c r="H215" s="1039"/>
      <c r="I215" s="1039"/>
      <c r="J215" s="1039"/>
      <c r="K215" s="1039"/>
      <c r="L215" s="1039"/>
      <c r="M215" s="1039"/>
      <c r="N215" s="1039"/>
      <c r="O215" s="1039"/>
      <c r="P215" s="1039"/>
      <c r="Q215" s="1040"/>
    </row>
    <row r="216" spans="1:17" s="12" customFormat="1" ht="11.25" customHeight="1">
      <c r="A216" s="718"/>
      <c r="B216" s="1044" t="s">
        <v>616</v>
      </c>
      <c r="C216" s="1045"/>
      <c r="D216" s="1045"/>
      <c r="E216" s="1045"/>
      <c r="F216" s="1045"/>
      <c r="G216" s="1045"/>
      <c r="H216" s="1045"/>
      <c r="I216" s="1045"/>
      <c r="J216" s="1045"/>
      <c r="K216" s="1045"/>
      <c r="L216" s="1045"/>
      <c r="M216" s="1045"/>
      <c r="N216" s="1045"/>
      <c r="O216" s="1045"/>
      <c r="P216" s="1045"/>
      <c r="Q216" s="1046"/>
    </row>
    <row r="217" spans="1:17" s="12" customFormat="1" ht="11.25" customHeight="1">
      <c r="A217" s="718"/>
      <c r="B217" s="1047" t="s">
        <v>402</v>
      </c>
      <c r="C217" s="1048"/>
      <c r="D217" s="1048"/>
      <c r="E217" s="1048"/>
      <c r="F217" s="1048"/>
      <c r="G217" s="1048"/>
      <c r="H217" s="1048"/>
      <c r="I217" s="1048"/>
      <c r="J217" s="1048"/>
      <c r="K217" s="1048"/>
      <c r="L217" s="1048"/>
      <c r="M217" s="1048"/>
      <c r="N217" s="1048"/>
      <c r="O217" s="1048"/>
      <c r="P217" s="1048"/>
      <c r="Q217" s="1049"/>
    </row>
    <row r="218" spans="1:17" s="12" customFormat="1" ht="11.25" customHeight="1">
      <c r="A218" s="718"/>
      <c r="B218" s="1047" t="s">
        <v>403</v>
      </c>
      <c r="C218" s="1048"/>
      <c r="D218" s="1048"/>
      <c r="E218" s="1048"/>
      <c r="F218" s="1048"/>
      <c r="G218" s="1048"/>
      <c r="H218" s="1048"/>
      <c r="I218" s="1048"/>
      <c r="J218" s="1048"/>
      <c r="K218" s="1048"/>
      <c r="L218" s="1048"/>
      <c r="M218" s="1048"/>
      <c r="N218" s="1048"/>
      <c r="O218" s="1048"/>
      <c r="P218" s="1048"/>
      <c r="Q218" s="1049"/>
    </row>
    <row r="219" spans="1:17" s="12" customFormat="1" ht="11.25" customHeight="1">
      <c r="A219" s="718"/>
      <c r="B219" s="637" t="s">
        <v>1026</v>
      </c>
      <c r="C219" s="626" t="s">
        <v>619</v>
      </c>
      <c r="D219" s="729">
        <f>D220</f>
        <v>164405</v>
      </c>
      <c r="E219" s="730">
        <f>E220</f>
        <v>164406.78999999998</v>
      </c>
      <c r="F219" s="730">
        <f aca="true" t="shared" si="59" ref="F219:Q219">F220</f>
        <v>25475.289999999997</v>
      </c>
      <c r="G219" s="730">
        <f t="shared" si="59"/>
        <v>138931.49999999997</v>
      </c>
      <c r="H219" s="730">
        <f t="shared" si="59"/>
        <v>164406.78999999998</v>
      </c>
      <c r="I219" s="730">
        <f t="shared" si="59"/>
        <v>25475.289999999997</v>
      </c>
      <c r="J219" s="730">
        <f t="shared" si="59"/>
        <v>0</v>
      </c>
      <c r="K219" s="730">
        <f t="shared" si="59"/>
        <v>0</v>
      </c>
      <c r="L219" s="730">
        <f t="shared" si="59"/>
        <v>25475.289999999997</v>
      </c>
      <c r="M219" s="730">
        <f t="shared" si="59"/>
        <v>138931.49999999997</v>
      </c>
      <c r="N219" s="730">
        <f t="shared" si="59"/>
        <v>0</v>
      </c>
      <c r="O219" s="730">
        <f t="shared" si="59"/>
        <v>0</v>
      </c>
      <c r="P219" s="730">
        <f t="shared" si="59"/>
        <v>0</v>
      </c>
      <c r="Q219" s="895">
        <f t="shared" si="59"/>
        <v>138931.49999999997</v>
      </c>
    </row>
    <row r="220" spans="1:17" s="12" customFormat="1" ht="11.25" customHeight="1">
      <c r="A220" s="718"/>
      <c r="B220" s="626" t="s">
        <v>467</v>
      </c>
      <c r="C220" s="626"/>
      <c r="D220" s="723">
        <f>SUM(D221:D236)</f>
        <v>164405</v>
      </c>
      <c r="E220" s="636">
        <f>SUM(E221:E236)</f>
        <v>164406.78999999998</v>
      </c>
      <c r="F220" s="636">
        <f aca="true" t="shared" si="60" ref="F220:Q220">SUM(F221:F236)</f>
        <v>25475.289999999997</v>
      </c>
      <c r="G220" s="636">
        <f t="shared" si="60"/>
        <v>138931.49999999997</v>
      </c>
      <c r="H220" s="636">
        <f t="shared" si="60"/>
        <v>164406.78999999998</v>
      </c>
      <c r="I220" s="636">
        <f t="shared" si="60"/>
        <v>25475.289999999997</v>
      </c>
      <c r="J220" s="636">
        <f t="shared" si="60"/>
        <v>0</v>
      </c>
      <c r="K220" s="636">
        <f t="shared" si="60"/>
        <v>0</v>
      </c>
      <c r="L220" s="636">
        <f t="shared" si="60"/>
        <v>25475.289999999997</v>
      </c>
      <c r="M220" s="636">
        <f t="shared" si="60"/>
        <v>138931.49999999997</v>
      </c>
      <c r="N220" s="636">
        <f t="shared" si="60"/>
        <v>0</v>
      </c>
      <c r="O220" s="636">
        <f t="shared" si="60"/>
        <v>0</v>
      </c>
      <c r="P220" s="636">
        <f t="shared" si="60"/>
        <v>0</v>
      </c>
      <c r="Q220" s="891">
        <f t="shared" si="60"/>
        <v>138931.49999999997</v>
      </c>
    </row>
    <row r="221" spans="1:17" s="12" customFormat="1" ht="11.25" customHeight="1">
      <c r="A221" s="718"/>
      <c r="B221" s="97" t="s">
        <v>628</v>
      </c>
      <c r="C221" s="731" t="s">
        <v>253</v>
      </c>
      <c r="D221" s="539">
        <v>4614</v>
      </c>
      <c r="E221" s="544">
        <f>F221+G221</f>
        <v>4613.96</v>
      </c>
      <c r="F221" s="544">
        <f>I221</f>
        <v>0</v>
      </c>
      <c r="G221" s="544">
        <f>M221</f>
        <v>4613.96</v>
      </c>
      <c r="H221" s="544">
        <f>I221+M221</f>
        <v>4613.96</v>
      </c>
      <c r="I221" s="544">
        <f>L221</f>
        <v>0</v>
      </c>
      <c r="J221" s="544"/>
      <c r="K221" s="544"/>
      <c r="L221" s="544"/>
      <c r="M221" s="544">
        <f>Q221</f>
        <v>4613.96</v>
      </c>
      <c r="N221" s="544"/>
      <c r="O221" s="544"/>
      <c r="P221" s="544"/>
      <c r="Q221" s="563">
        <v>4613.96</v>
      </c>
    </row>
    <row r="222" spans="1:17" s="12" customFormat="1" ht="11.25" customHeight="1">
      <c r="A222" s="718"/>
      <c r="B222" s="97" t="s">
        <v>628</v>
      </c>
      <c r="C222" s="97" t="s">
        <v>390</v>
      </c>
      <c r="D222" s="539">
        <v>122</v>
      </c>
      <c r="E222" s="544">
        <f aca="true" t="shared" si="61" ref="E222:E236">F222+G222</f>
        <v>122.2</v>
      </c>
      <c r="F222" s="544">
        <f aca="true" t="shared" si="62" ref="F222:F236">I222</f>
        <v>122.2</v>
      </c>
      <c r="G222" s="544">
        <f aca="true" t="shared" si="63" ref="G222:G236">M222</f>
        <v>0</v>
      </c>
      <c r="H222" s="544">
        <f aca="true" t="shared" si="64" ref="H222:H236">I222+M222</f>
        <v>122.2</v>
      </c>
      <c r="I222" s="544">
        <f aca="true" t="shared" si="65" ref="I222:I236">L222</f>
        <v>122.2</v>
      </c>
      <c r="J222" s="544"/>
      <c r="K222" s="544"/>
      <c r="L222" s="544">
        <v>122.2</v>
      </c>
      <c r="M222" s="544">
        <f aca="true" t="shared" si="66" ref="M222:M236">Q222</f>
        <v>0</v>
      </c>
      <c r="N222" s="544"/>
      <c r="O222" s="544"/>
      <c r="P222" s="544"/>
      <c r="Q222" s="563"/>
    </row>
    <row r="223" spans="1:17" s="12" customFormat="1" ht="11.25" customHeight="1">
      <c r="A223" s="718"/>
      <c r="B223" s="97" t="s">
        <v>492</v>
      </c>
      <c r="C223" s="97" t="s">
        <v>254</v>
      </c>
      <c r="D223" s="539">
        <v>699</v>
      </c>
      <c r="E223" s="544">
        <f t="shared" si="61"/>
        <v>698.72</v>
      </c>
      <c r="F223" s="544">
        <f t="shared" si="62"/>
        <v>0</v>
      </c>
      <c r="G223" s="544">
        <f t="shared" si="63"/>
        <v>698.72</v>
      </c>
      <c r="H223" s="544">
        <f t="shared" si="64"/>
        <v>698.72</v>
      </c>
      <c r="I223" s="544">
        <f t="shared" si="65"/>
        <v>0</v>
      </c>
      <c r="J223" s="544"/>
      <c r="K223" s="544"/>
      <c r="L223" s="544"/>
      <c r="M223" s="544">
        <f t="shared" si="66"/>
        <v>698.72</v>
      </c>
      <c r="N223" s="544"/>
      <c r="O223" s="544"/>
      <c r="P223" s="544"/>
      <c r="Q223" s="563">
        <v>698.72</v>
      </c>
    </row>
    <row r="224" spans="1:17" s="12" customFormat="1" ht="11.25" customHeight="1">
      <c r="A224" s="718"/>
      <c r="B224" s="97" t="s">
        <v>492</v>
      </c>
      <c r="C224" s="97" t="s">
        <v>391</v>
      </c>
      <c r="D224" s="539">
        <v>18</v>
      </c>
      <c r="E224" s="544">
        <f t="shared" si="61"/>
        <v>18.46</v>
      </c>
      <c r="F224" s="544">
        <f t="shared" si="62"/>
        <v>18.46</v>
      </c>
      <c r="G224" s="544">
        <f t="shared" si="63"/>
        <v>0</v>
      </c>
      <c r="H224" s="544">
        <f t="shared" si="64"/>
        <v>18.46</v>
      </c>
      <c r="I224" s="544">
        <f t="shared" si="65"/>
        <v>18.46</v>
      </c>
      <c r="J224" s="544"/>
      <c r="K224" s="544"/>
      <c r="L224" s="544">
        <v>18.46</v>
      </c>
      <c r="M224" s="544">
        <f t="shared" si="66"/>
        <v>0</v>
      </c>
      <c r="N224" s="544"/>
      <c r="O224" s="544"/>
      <c r="P224" s="544"/>
      <c r="Q224" s="563"/>
    </row>
    <row r="225" spans="1:17" s="12" customFormat="1" ht="11.25" customHeight="1">
      <c r="A225" s="718"/>
      <c r="B225" s="97" t="s">
        <v>262</v>
      </c>
      <c r="C225" s="97" t="s">
        <v>255</v>
      </c>
      <c r="D225" s="539">
        <v>83314</v>
      </c>
      <c r="E225" s="544">
        <f t="shared" si="61"/>
        <v>83313.73</v>
      </c>
      <c r="F225" s="544">
        <f t="shared" si="62"/>
        <v>0</v>
      </c>
      <c r="G225" s="544">
        <f t="shared" si="63"/>
        <v>83313.73</v>
      </c>
      <c r="H225" s="544">
        <f t="shared" si="64"/>
        <v>83313.73</v>
      </c>
      <c r="I225" s="544">
        <f t="shared" si="65"/>
        <v>0</v>
      </c>
      <c r="J225" s="544"/>
      <c r="K225" s="544"/>
      <c r="L225" s="544"/>
      <c r="M225" s="544">
        <f t="shared" si="66"/>
        <v>83313.73</v>
      </c>
      <c r="N225" s="544"/>
      <c r="O225" s="544"/>
      <c r="P225" s="544"/>
      <c r="Q225" s="563">
        <v>83313.73</v>
      </c>
    </row>
    <row r="226" spans="1:17" s="12" customFormat="1" ht="11.25" customHeight="1">
      <c r="A226" s="727" t="s">
        <v>432</v>
      </c>
      <c r="B226" s="97" t="s">
        <v>262</v>
      </c>
      <c r="C226" s="97" t="s">
        <v>392</v>
      </c>
      <c r="D226" s="539">
        <v>2206</v>
      </c>
      <c r="E226" s="544">
        <f t="shared" si="61"/>
        <v>2206.35</v>
      </c>
      <c r="F226" s="544">
        <f t="shared" si="62"/>
        <v>2206.35</v>
      </c>
      <c r="G226" s="544">
        <f t="shared" si="63"/>
        <v>0</v>
      </c>
      <c r="H226" s="544">
        <f t="shared" si="64"/>
        <v>2206.35</v>
      </c>
      <c r="I226" s="544">
        <f t="shared" si="65"/>
        <v>2206.35</v>
      </c>
      <c r="J226" s="544"/>
      <c r="K226" s="544"/>
      <c r="L226" s="544">
        <v>2206.35</v>
      </c>
      <c r="M226" s="544">
        <f t="shared" si="66"/>
        <v>0</v>
      </c>
      <c r="N226" s="544"/>
      <c r="O226" s="544"/>
      <c r="P226" s="544"/>
      <c r="Q226" s="563"/>
    </row>
    <row r="227" spans="1:17" s="12" customFormat="1" ht="11.25" customHeight="1">
      <c r="A227" s="718"/>
      <c r="B227" s="97" t="s">
        <v>494</v>
      </c>
      <c r="C227" s="97" t="s">
        <v>230</v>
      </c>
      <c r="D227" s="539">
        <v>6742</v>
      </c>
      <c r="E227" s="544">
        <f t="shared" si="61"/>
        <v>6742.25</v>
      </c>
      <c r="F227" s="544">
        <f t="shared" si="62"/>
        <v>0</v>
      </c>
      <c r="G227" s="544">
        <f t="shared" si="63"/>
        <v>6742.25</v>
      </c>
      <c r="H227" s="544">
        <f t="shared" si="64"/>
        <v>6742.25</v>
      </c>
      <c r="I227" s="544">
        <f t="shared" si="65"/>
        <v>0</v>
      </c>
      <c r="J227" s="544"/>
      <c r="K227" s="544"/>
      <c r="L227" s="544"/>
      <c r="M227" s="544">
        <f t="shared" si="66"/>
        <v>6742.25</v>
      </c>
      <c r="N227" s="544"/>
      <c r="O227" s="544"/>
      <c r="P227" s="544"/>
      <c r="Q227" s="563">
        <v>6742.25</v>
      </c>
    </row>
    <row r="228" spans="1:17" s="12" customFormat="1" ht="11.25" customHeight="1">
      <c r="A228" s="718"/>
      <c r="B228" s="97" t="s">
        <v>494</v>
      </c>
      <c r="C228" s="97" t="s">
        <v>231</v>
      </c>
      <c r="D228" s="539">
        <v>5173</v>
      </c>
      <c r="E228" s="544">
        <f t="shared" si="61"/>
        <v>5173.28</v>
      </c>
      <c r="F228" s="544">
        <f t="shared" si="62"/>
        <v>5173.28</v>
      </c>
      <c r="G228" s="544">
        <f t="shared" si="63"/>
        <v>0</v>
      </c>
      <c r="H228" s="544">
        <f t="shared" si="64"/>
        <v>5173.28</v>
      </c>
      <c r="I228" s="544">
        <f t="shared" si="65"/>
        <v>5173.28</v>
      </c>
      <c r="J228" s="544"/>
      <c r="K228" s="544"/>
      <c r="L228" s="544">
        <v>5173.28</v>
      </c>
      <c r="M228" s="544">
        <f t="shared" si="66"/>
        <v>0</v>
      </c>
      <c r="N228" s="544"/>
      <c r="O228" s="544"/>
      <c r="P228" s="544"/>
      <c r="Q228" s="563"/>
    </row>
    <row r="229" spans="1:17" s="12" customFormat="1" ht="11.25" customHeight="1">
      <c r="A229" s="718"/>
      <c r="B229" s="97" t="s">
        <v>397</v>
      </c>
      <c r="C229" s="97" t="s">
        <v>395</v>
      </c>
      <c r="D229" s="539">
        <v>27690</v>
      </c>
      <c r="E229" s="544">
        <f t="shared" si="61"/>
        <v>27690.45</v>
      </c>
      <c r="F229" s="544">
        <f t="shared" si="62"/>
        <v>0</v>
      </c>
      <c r="G229" s="544">
        <f t="shared" si="63"/>
        <v>27690.45</v>
      </c>
      <c r="H229" s="544">
        <f t="shared" si="64"/>
        <v>27690.45</v>
      </c>
      <c r="I229" s="544">
        <f t="shared" si="65"/>
        <v>0</v>
      </c>
      <c r="J229" s="544"/>
      <c r="K229" s="544"/>
      <c r="L229" s="544"/>
      <c r="M229" s="544">
        <f t="shared" si="66"/>
        <v>27690.45</v>
      </c>
      <c r="N229" s="544"/>
      <c r="O229" s="544"/>
      <c r="P229" s="544"/>
      <c r="Q229" s="563">
        <v>27690.45</v>
      </c>
    </row>
    <row r="230" spans="1:17" s="12" customFormat="1" ht="11.25" customHeight="1">
      <c r="A230" s="718"/>
      <c r="B230" s="97" t="s">
        <v>397</v>
      </c>
      <c r="C230" s="97" t="s">
        <v>396</v>
      </c>
      <c r="D230" s="539">
        <v>733</v>
      </c>
      <c r="E230" s="544">
        <f t="shared" si="61"/>
        <v>733.33</v>
      </c>
      <c r="F230" s="544">
        <f t="shared" si="62"/>
        <v>733.33</v>
      </c>
      <c r="G230" s="544">
        <f t="shared" si="63"/>
        <v>0</v>
      </c>
      <c r="H230" s="544">
        <f t="shared" si="64"/>
        <v>733.33</v>
      </c>
      <c r="I230" s="544">
        <f t="shared" si="65"/>
        <v>733.33</v>
      </c>
      <c r="J230" s="544"/>
      <c r="K230" s="544"/>
      <c r="L230" s="544">
        <v>733.33</v>
      </c>
      <c r="M230" s="544">
        <f t="shared" si="66"/>
        <v>0</v>
      </c>
      <c r="N230" s="544"/>
      <c r="O230" s="544"/>
      <c r="P230" s="544"/>
      <c r="Q230" s="563"/>
    </row>
    <row r="231" spans="1:17" s="12" customFormat="1" ht="11.25" customHeight="1">
      <c r="A231" s="718"/>
      <c r="B231" s="97" t="s">
        <v>649</v>
      </c>
      <c r="C231" s="97" t="s">
        <v>232</v>
      </c>
      <c r="D231" s="539">
        <v>13223</v>
      </c>
      <c r="E231" s="544">
        <f t="shared" si="61"/>
        <v>13222.5</v>
      </c>
      <c r="F231" s="544">
        <f t="shared" si="62"/>
        <v>0</v>
      </c>
      <c r="G231" s="544">
        <f t="shared" si="63"/>
        <v>13222.5</v>
      </c>
      <c r="H231" s="544">
        <f t="shared" si="64"/>
        <v>13222.5</v>
      </c>
      <c r="I231" s="544">
        <f t="shared" si="65"/>
        <v>0</v>
      </c>
      <c r="J231" s="544"/>
      <c r="K231" s="544"/>
      <c r="L231" s="544"/>
      <c r="M231" s="544">
        <f t="shared" si="66"/>
        <v>13222.5</v>
      </c>
      <c r="N231" s="544"/>
      <c r="O231" s="544"/>
      <c r="P231" s="544"/>
      <c r="Q231" s="563">
        <v>13222.5</v>
      </c>
    </row>
    <row r="232" spans="1:17" s="12" customFormat="1" ht="11.25" customHeight="1">
      <c r="A232" s="718"/>
      <c r="B232" s="97" t="s">
        <v>649</v>
      </c>
      <c r="C232" s="97" t="s">
        <v>393</v>
      </c>
      <c r="D232" s="539">
        <v>16296</v>
      </c>
      <c r="E232" s="544">
        <f t="shared" si="61"/>
        <v>16296.22</v>
      </c>
      <c r="F232" s="544">
        <f t="shared" si="62"/>
        <v>16296.22</v>
      </c>
      <c r="G232" s="544">
        <f t="shared" si="63"/>
        <v>0</v>
      </c>
      <c r="H232" s="544">
        <f t="shared" si="64"/>
        <v>16296.22</v>
      </c>
      <c r="I232" s="544">
        <f t="shared" si="65"/>
        <v>16296.22</v>
      </c>
      <c r="J232" s="544"/>
      <c r="K232" s="544"/>
      <c r="L232" s="544">
        <v>16296.22</v>
      </c>
      <c r="M232" s="544">
        <f t="shared" si="66"/>
        <v>0</v>
      </c>
      <c r="N232" s="544"/>
      <c r="O232" s="544"/>
      <c r="P232" s="544"/>
      <c r="Q232" s="563"/>
    </row>
    <row r="233" spans="1:17" s="12" customFormat="1" ht="11.25" customHeight="1">
      <c r="A233" s="718"/>
      <c r="B233" s="97" t="s">
        <v>826</v>
      </c>
      <c r="C233" s="97" t="s">
        <v>202</v>
      </c>
      <c r="D233" s="539">
        <v>60</v>
      </c>
      <c r="E233" s="544">
        <f t="shared" si="61"/>
        <v>60.49</v>
      </c>
      <c r="F233" s="544">
        <f t="shared" si="62"/>
        <v>0</v>
      </c>
      <c r="G233" s="544">
        <f t="shared" si="63"/>
        <v>60.49</v>
      </c>
      <c r="H233" s="544">
        <f t="shared" si="64"/>
        <v>60.49</v>
      </c>
      <c r="I233" s="544">
        <f t="shared" si="65"/>
        <v>0</v>
      </c>
      <c r="J233" s="544"/>
      <c r="K233" s="544"/>
      <c r="L233" s="544"/>
      <c r="M233" s="544">
        <f t="shared" si="66"/>
        <v>60.49</v>
      </c>
      <c r="N233" s="544"/>
      <c r="O233" s="544"/>
      <c r="P233" s="544"/>
      <c r="Q233" s="563">
        <v>60.49</v>
      </c>
    </row>
    <row r="234" spans="1:17" s="12" customFormat="1" ht="11.25" customHeight="1">
      <c r="A234" s="718"/>
      <c r="B234" s="97" t="s">
        <v>826</v>
      </c>
      <c r="C234" s="97" t="s">
        <v>394</v>
      </c>
      <c r="D234" s="539">
        <v>457</v>
      </c>
      <c r="E234" s="544">
        <f t="shared" si="61"/>
        <v>456.88</v>
      </c>
      <c r="F234" s="544">
        <f t="shared" si="62"/>
        <v>456.88</v>
      </c>
      <c r="G234" s="544">
        <f t="shared" si="63"/>
        <v>0</v>
      </c>
      <c r="H234" s="544">
        <f t="shared" si="64"/>
        <v>456.88</v>
      </c>
      <c r="I234" s="544">
        <f t="shared" si="65"/>
        <v>456.88</v>
      </c>
      <c r="J234" s="544"/>
      <c r="K234" s="544"/>
      <c r="L234" s="544">
        <v>456.88</v>
      </c>
      <c r="M234" s="544">
        <f t="shared" si="66"/>
        <v>0</v>
      </c>
      <c r="N234" s="544"/>
      <c r="O234" s="544"/>
      <c r="P234" s="544"/>
      <c r="Q234" s="563"/>
    </row>
    <row r="235" spans="1:17" s="12" customFormat="1" ht="11.25" customHeight="1">
      <c r="A235" s="718"/>
      <c r="B235" s="97" t="s">
        <v>827</v>
      </c>
      <c r="C235" s="97" t="s">
        <v>274</v>
      </c>
      <c r="D235" s="539">
        <v>2589</v>
      </c>
      <c r="E235" s="544">
        <f t="shared" si="61"/>
        <v>2589.4</v>
      </c>
      <c r="F235" s="544">
        <f t="shared" si="62"/>
        <v>0</v>
      </c>
      <c r="G235" s="544">
        <f t="shared" si="63"/>
        <v>2589.4</v>
      </c>
      <c r="H235" s="544">
        <f t="shared" si="64"/>
        <v>2589.4</v>
      </c>
      <c r="I235" s="544">
        <f t="shared" si="65"/>
        <v>0</v>
      </c>
      <c r="J235" s="544"/>
      <c r="K235" s="544"/>
      <c r="L235" s="544"/>
      <c r="M235" s="544">
        <f t="shared" si="66"/>
        <v>2589.4</v>
      </c>
      <c r="N235" s="544"/>
      <c r="O235" s="544"/>
      <c r="P235" s="544"/>
      <c r="Q235" s="563">
        <v>2589.4</v>
      </c>
    </row>
    <row r="236" spans="1:17" s="12" customFormat="1" ht="11.25" customHeight="1">
      <c r="A236" s="726"/>
      <c r="B236" s="97" t="s">
        <v>827</v>
      </c>
      <c r="C236" s="97" t="s">
        <v>136</v>
      </c>
      <c r="D236" s="539">
        <v>469</v>
      </c>
      <c r="E236" s="544">
        <f t="shared" si="61"/>
        <v>468.57</v>
      </c>
      <c r="F236" s="544">
        <f t="shared" si="62"/>
        <v>468.57</v>
      </c>
      <c r="G236" s="544">
        <f t="shared" si="63"/>
        <v>0</v>
      </c>
      <c r="H236" s="544">
        <f t="shared" si="64"/>
        <v>468.57</v>
      </c>
      <c r="I236" s="544">
        <f t="shared" si="65"/>
        <v>468.57</v>
      </c>
      <c r="J236" s="544"/>
      <c r="K236" s="544"/>
      <c r="L236" s="544">
        <v>468.57</v>
      </c>
      <c r="M236" s="544">
        <f t="shared" si="66"/>
        <v>0</v>
      </c>
      <c r="N236" s="544"/>
      <c r="O236" s="544"/>
      <c r="P236" s="544"/>
      <c r="Q236" s="563"/>
    </row>
    <row r="237" spans="1:17" s="12" customFormat="1" ht="11.25" customHeight="1">
      <c r="A237" s="725"/>
      <c r="B237" s="1039" t="s">
        <v>601</v>
      </c>
      <c r="C237" s="1039"/>
      <c r="D237" s="1039"/>
      <c r="E237" s="1039"/>
      <c r="F237" s="1039"/>
      <c r="G237" s="1039"/>
      <c r="H237" s="1039"/>
      <c r="I237" s="1039"/>
      <c r="J237" s="1039"/>
      <c r="K237" s="1039"/>
      <c r="L237" s="1039"/>
      <c r="M237" s="1039"/>
      <c r="N237" s="1039"/>
      <c r="O237" s="1039"/>
      <c r="P237" s="1039"/>
      <c r="Q237" s="1040"/>
    </row>
    <row r="238" spans="1:17" s="12" customFormat="1" ht="11.25" customHeight="1">
      <c r="A238" s="718"/>
      <c r="B238" s="1044" t="s">
        <v>405</v>
      </c>
      <c r="C238" s="1045"/>
      <c r="D238" s="1045"/>
      <c r="E238" s="1045"/>
      <c r="F238" s="1045"/>
      <c r="G238" s="1045"/>
      <c r="H238" s="1045"/>
      <c r="I238" s="1045"/>
      <c r="J238" s="1045"/>
      <c r="K238" s="1045"/>
      <c r="L238" s="1045"/>
      <c r="M238" s="1045"/>
      <c r="N238" s="1045"/>
      <c r="O238" s="1045"/>
      <c r="P238" s="1045"/>
      <c r="Q238" s="1046"/>
    </row>
    <row r="239" spans="1:17" s="12" customFormat="1" ht="11.25" customHeight="1">
      <c r="A239" s="718"/>
      <c r="B239" s="1047" t="s">
        <v>406</v>
      </c>
      <c r="C239" s="1048"/>
      <c r="D239" s="1048"/>
      <c r="E239" s="1048"/>
      <c r="F239" s="1048"/>
      <c r="G239" s="1048"/>
      <c r="H239" s="1048"/>
      <c r="I239" s="1048"/>
      <c r="J239" s="1048"/>
      <c r="K239" s="1048"/>
      <c r="L239" s="1048"/>
      <c r="M239" s="1048"/>
      <c r="N239" s="1048"/>
      <c r="O239" s="1048"/>
      <c r="P239" s="1048"/>
      <c r="Q239" s="1049"/>
    </row>
    <row r="240" spans="1:17" s="12" customFormat="1" ht="11.25" customHeight="1">
      <c r="A240" s="718"/>
      <c r="B240" s="1047" t="s">
        <v>408</v>
      </c>
      <c r="C240" s="1048"/>
      <c r="D240" s="1048"/>
      <c r="E240" s="1048"/>
      <c r="F240" s="1048"/>
      <c r="G240" s="1048"/>
      <c r="H240" s="1048"/>
      <c r="I240" s="1048"/>
      <c r="J240" s="1048"/>
      <c r="K240" s="1048"/>
      <c r="L240" s="1048"/>
      <c r="M240" s="1048"/>
      <c r="N240" s="1048"/>
      <c r="O240" s="1048"/>
      <c r="P240" s="1048"/>
      <c r="Q240" s="1049"/>
    </row>
    <row r="241" spans="1:17" s="12" customFormat="1" ht="11.25" customHeight="1">
      <c r="A241" s="718"/>
      <c r="B241" s="1047" t="s">
        <v>407</v>
      </c>
      <c r="C241" s="1048"/>
      <c r="D241" s="1048"/>
      <c r="E241" s="1048"/>
      <c r="F241" s="1048"/>
      <c r="G241" s="1048"/>
      <c r="H241" s="1048"/>
      <c r="I241" s="1048"/>
      <c r="J241" s="1048"/>
      <c r="K241" s="1048"/>
      <c r="L241" s="1048"/>
      <c r="M241" s="1048"/>
      <c r="N241" s="1048"/>
      <c r="O241" s="1048"/>
      <c r="P241" s="1048"/>
      <c r="Q241" s="1049"/>
    </row>
    <row r="242" spans="1:17" s="12" customFormat="1" ht="11.25" customHeight="1">
      <c r="A242" s="718"/>
      <c r="B242" s="637" t="s">
        <v>1026</v>
      </c>
      <c r="C242" s="626" t="s">
        <v>619</v>
      </c>
      <c r="D242" s="729">
        <f>D243</f>
        <v>43876</v>
      </c>
      <c r="E242" s="730">
        <f>E243</f>
        <v>41801.84</v>
      </c>
      <c r="F242" s="730"/>
      <c r="G242" s="730"/>
      <c r="H242" s="730"/>
      <c r="I242" s="730"/>
      <c r="J242" s="730"/>
      <c r="K242" s="730"/>
      <c r="L242" s="730"/>
      <c r="M242" s="730"/>
      <c r="N242" s="730"/>
      <c r="O242" s="730"/>
      <c r="P242" s="730"/>
      <c r="Q242" s="895"/>
    </row>
    <row r="243" spans="1:17" s="12" customFormat="1" ht="11.25" customHeight="1">
      <c r="A243" s="718"/>
      <c r="B243" s="626" t="s">
        <v>467</v>
      </c>
      <c r="C243" s="626"/>
      <c r="D243" s="723">
        <f>SUM(D244:D257)</f>
        <v>43876</v>
      </c>
      <c r="E243" s="636">
        <f>SUM(E244:E257)</f>
        <v>41801.84</v>
      </c>
      <c r="F243" s="636">
        <f aca="true" t="shared" si="67" ref="F243:Q243">SUM(F244:F257)</f>
        <v>6270.3099999999995</v>
      </c>
      <c r="G243" s="636">
        <f t="shared" si="67"/>
        <v>35531.53</v>
      </c>
      <c r="H243" s="636">
        <f t="shared" si="67"/>
        <v>41801.84</v>
      </c>
      <c r="I243" s="636">
        <f t="shared" si="67"/>
        <v>6270.3099999999995</v>
      </c>
      <c r="J243" s="636">
        <f t="shared" si="67"/>
        <v>0</v>
      </c>
      <c r="K243" s="636">
        <f t="shared" si="67"/>
        <v>0</v>
      </c>
      <c r="L243" s="636">
        <f t="shared" si="67"/>
        <v>6270.3099999999995</v>
      </c>
      <c r="M243" s="636">
        <f t="shared" si="67"/>
        <v>35531.53</v>
      </c>
      <c r="N243" s="636">
        <f t="shared" si="67"/>
        <v>0</v>
      </c>
      <c r="O243" s="636">
        <f t="shared" si="67"/>
        <v>0</v>
      </c>
      <c r="P243" s="636">
        <f t="shared" si="67"/>
        <v>0</v>
      </c>
      <c r="Q243" s="891">
        <f t="shared" si="67"/>
        <v>35531.53</v>
      </c>
    </row>
    <row r="244" spans="1:17" s="12" customFormat="1" ht="11.25" customHeight="1">
      <c r="A244" s="718"/>
      <c r="B244" s="97" t="s">
        <v>628</v>
      </c>
      <c r="C244" s="731" t="s">
        <v>253</v>
      </c>
      <c r="D244" s="539">
        <v>3797</v>
      </c>
      <c r="E244" s="544">
        <f>F244+G244</f>
        <v>3795.72</v>
      </c>
      <c r="F244" s="544">
        <f>I244</f>
        <v>0</v>
      </c>
      <c r="G244" s="544">
        <f>M244</f>
        <v>3795.72</v>
      </c>
      <c r="H244" s="544">
        <f>I244+M244</f>
        <v>3795.72</v>
      </c>
      <c r="I244" s="544">
        <f>L244</f>
        <v>0</v>
      </c>
      <c r="J244" s="544"/>
      <c r="K244" s="544"/>
      <c r="L244" s="544"/>
      <c r="M244" s="544">
        <f>Q244</f>
        <v>3795.72</v>
      </c>
      <c r="N244" s="544"/>
      <c r="O244" s="544"/>
      <c r="P244" s="544"/>
      <c r="Q244" s="563">
        <v>3795.72</v>
      </c>
    </row>
    <row r="245" spans="1:17" s="12" customFormat="1" ht="11.25" customHeight="1">
      <c r="A245" s="718"/>
      <c r="B245" s="97" t="s">
        <v>628</v>
      </c>
      <c r="C245" s="97" t="s">
        <v>390</v>
      </c>
      <c r="D245" s="539">
        <v>669</v>
      </c>
      <c r="E245" s="544">
        <f aca="true" t="shared" si="68" ref="E245:E257">F245+G245</f>
        <v>669.08</v>
      </c>
      <c r="F245" s="544">
        <f aca="true" t="shared" si="69" ref="F245:F257">I245</f>
        <v>669.08</v>
      </c>
      <c r="G245" s="544">
        <f aca="true" t="shared" si="70" ref="G245:G257">M245</f>
        <v>0</v>
      </c>
      <c r="H245" s="544">
        <f aca="true" t="shared" si="71" ref="H245:H257">I245+M245</f>
        <v>669.08</v>
      </c>
      <c r="I245" s="544">
        <f aca="true" t="shared" si="72" ref="I245:I257">L245</f>
        <v>669.08</v>
      </c>
      <c r="J245" s="544"/>
      <c r="K245" s="544"/>
      <c r="L245" s="544">
        <v>669.08</v>
      </c>
      <c r="M245" s="544">
        <f aca="true" t="shared" si="73" ref="M245:M257">Q245</f>
        <v>0</v>
      </c>
      <c r="N245" s="544"/>
      <c r="O245" s="544"/>
      <c r="P245" s="544"/>
      <c r="Q245" s="563"/>
    </row>
    <row r="246" spans="1:17" s="12" customFormat="1" ht="11.25" customHeight="1">
      <c r="A246" s="718"/>
      <c r="B246" s="97" t="s">
        <v>492</v>
      </c>
      <c r="C246" s="97" t="s">
        <v>254</v>
      </c>
      <c r="D246" s="539">
        <v>609</v>
      </c>
      <c r="E246" s="544">
        <f t="shared" si="68"/>
        <v>608.8</v>
      </c>
      <c r="F246" s="544">
        <f t="shared" si="69"/>
        <v>0</v>
      </c>
      <c r="G246" s="544">
        <f t="shared" si="70"/>
        <v>608.8</v>
      </c>
      <c r="H246" s="544">
        <f t="shared" si="71"/>
        <v>608.8</v>
      </c>
      <c r="I246" s="544">
        <f t="shared" si="72"/>
        <v>0</v>
      </c>
      <c r="J246" s="544"/>
      <c r="K246" s="544"/>
      <c r="L246" s="544"/>
      <c r="M246" s="544">
        <f t="shared" si="73"/>
        <v>608.8</v>
      </c>
      <c r="N246" s="544"/>
      <c r="O246" s="544"/>
      <c r="P246" s="544"/>
      <c r="Q246" s="563">
        <v>608.8</v>
      </c>
    </row>
    <row r="247" spans="1:17" s="12" customFormat="1" ht="11.25" customHeight="1">
      <c r="A247" s="718"/>
      <c r="B247" s="97" t="s">
        <v>492</v>
      </c>
      <c r="C247" s="97" t="s">
        <v>391</v>
      </c>
      <c r="D247" s="539">
        <v>107</v>
      </c>
      <c r="E247" s="544">
        <f t="shared" si="68"/>
        <v>107.45</v>
      </c>
      <c r="F247" s="544">
        <f t="shared" si="69"/>
        <v>107.45</v>
      </c>
      <c r="G247" s="544">
        <f t="shared" si="70"/>
        <v>0</v>
      </c>
      <c r="H247" s="544">
        <f t="shared" si="71"/>
        <v>107.45</v>
      </c>
      <c r="I247" s="544">
        <f t="shared" si="72"/>
        <v>107.45</v>
      </c>
      <c r="J247" s="544"/>
      <c r="K247" s="544"/>
      <c r="L247" s="544">
        <v>107.45</v>
      </c>
      <c r="M247" s="544">
        <f t="shared" si="73"/>
        <v>0</v>
      </c>
      <c r="N247" s="544"/>
      <c r="O247" s="544"/>
      <c r="P247" s="544"/>
      <c r="Q247" s="563"/>
    </row>
    <row r="248" spans="1:17" s="12" customFormat="1" ht="11.25" customHeight="1">
      <c r="A248" s="727" t="s">
        <v>420</v>
      </c>
      <c r="B248" s="97" t="s">
        <v>262</v>
      </c>
      <c r="C248" s="97" t="s">
        <v>255</v>
      </c>
      <c r="D248" s="539">
        <v>24838</v>
      </c>
      <c r="E248" s="544">
        <f t="shared" si="68"/>
        <v>24838.4</v>
      </c>
      <c r="F248" s="544">
        <f t="shared" si="69"/>
        <v>0</v>
      </c>
      <c r="G248" s="544">
        <f t="shared" si="70"/>
        <v>24838.4</v>
      </c>
      <c r="H248" s="544">
        <f t="shared" si="71"/>
        <v>24838.4</v>
      </c>
      <c r="I248" s="544">
        <f t="shared" si="72"/>
        <v>0</v>
      </c>
      <c r="J248" s="544"/>
      <c r="K248" s="544"/>
      <c r="L248" s="544"/>
      <c r="M248" s="544">
        <f t="shared" si="73"/>
        <v>24838.4</v>
      </c>
      <c r="N248" s="544"/>
      <c r="O248" s="544"/>
      <c r="P248" s="544"/>
      <c r="Q248" s="563">
        <v>24838.4</v>
      </c>
    </row>
    <row r="249" spans="1:17" s="12" customFormat="1" ht="11.25" customHeight="1">
      <c r="A249" s="718"/>
      <c r="B249" s="97" t="s">
        <v>262</v>
      </c>
      <c r="C249" s="97" t="s">
        <v>392</v>
      </c>
      <c r="D249" s="539">
        <v>4383</v>
      </c>
      <c r="E249" s="544">
        <f t="shared" si="68"/>
        <v>4384.01</v>
      </c>
      <c r="F249" s="544">
        <f t="shared" si="69"/>
        <v>4384.01</v>
      </c>
      <c r="G249" s="544">
        <f t="shared" si="70"/>
        <v>0</v>
      </c>
      <c r="H249" s="544">
        <f t="shared" si="71"/>
        <v>4384.01</v>
      </c>
      <c r="I249" s="544">
        <f t="shared" si="72"/>
        <v>4384.01</v>
      </c>
      <c r="J249" s="544"/>
      <c r="K249" s="544"/>
      <c r="L249" s="544">
        <v>4384.01</v>
      </c>
      <c r="M249" s="544">
        <f t="shared" si="73"/>
        <v>0</v>
      </c>
      <c r="N249" s="544"/>
      <c r="O249" s="544"/>
      <c r="P249" s="544"/>
      <c r="Q249" s="563"/>
    </row>
    <row r="250" spans="1:17" s="12" customFormat="1" ht="11.25" customHeight="1">
      <c r="A250" s="718"/>
      <c r="B250" s="97" t="s">
        <v>494</v>
      </c>
      <c r="C250" s="97" t="s">
        <v>230</v>
      </c>
      <c r="D250" s="539">
        <v>2040</v>
      </c>
      <c r="E250" s="544">
        <f t="shared" si="68"/>
        <v>1510.48</v>
      </c>
      <c r="F250" s="544">
        <f t="shared" si="69"/>
        <v>0</v>
      </c>
      <c r="G250" s="544">
        <f t="shared" si="70"/>
        <v>1510.48</v>
      </c>
      <c r="H250" s="544">
        <f t="shared" si="71"/>
        <v>1510.48</v>
      </c>
      <c r="I250" s="544">
        <f t="shared" si="72"/>
        <v>0</v>
      </c>
      <c r="J250" s="544"/>
      <c r="K250" s="544"/>
      <c r="L250" s="544"/>
      <c r="M250" s="544">
        <f t="shared" si="73"/>
        <v>1510.48</v>
      </c>
      <c r="N250" s="544"/>
      <c r="O250" s="544"/>
      <c r="P250" s="544"/>
      <c r="Q250" s="563">
        <v>1510.48</v>
      </c>
    </row>
    <row r="251" spans="1:17" s="12" customFormat="1" ht="11.25" customHeight="1">
      <c r="A251" s="718"/>
      <c r="B251" s="97" t="s">
        <v>494</v>
      </c>
      <c r="C251" s="97" t="s">
        <v>231</v>
      </c>
      <c r="D251" s="539">
        <v>360</v>
      </c>
      <c r="E251" s="544">
        <f t="shared" si="68"/>
        <v>266.57</v>
      </c>
      <c r="F251" s="544">
        <f t="shared" si="69"/>
        <v>266.57</v>
      </c>
      <c r="G251" s="544">
        <f t="shared" si="70"/>
        <v>0</v>
      </c>
      <c r="H251" s="544">
        <f t="shared" si="71"/>
        <v>266.57</v>
      </c>
      <c r="I251" s="544">
        <f t="shared" si="72"/>
        <v>266.57</v>
      </c>
      <c r="J251" s="544"/>
      <c r="K251" s="544"/>
      <c r="L251" s="544">
        <v>266.57</v>
      </c>
      <c r="M251" s="544">
        <f t="shared" si="73"/>
        <v>0</v>
      </c>
      <c r="N251" s="544"/>
      <c r="O251" s="544"/>
      <c r="P251" s="544"/>
      <c r="Q251" s="563"/>
    </row>
    <row r="252" spans="1:17" s="12" customFormat="1" ht="11.25" customHeight="1">
      <c r="A252" s="718"/>
      <c r="B252" s="97" t="s">
        <v>649</v>
      </c>
      <c r="C252" s="97" t="s">
        <v>232</v>
      </c>
      <c r="D252" s="539">
        <v>5101</v>
      </c>
      <c r="E252" s="544">
        <f t="shared" si="68"/>
        <v>3968.61</v>
      </c>
      <c r="F252" s="544">
        <f t="shared" si="69"/>
        <v>0</v>
      </c>
      <c r="G252" s="544">
        <f t="shared" si="70"/>
        <v>3968.61</v>
      </c>
      <c r="H252" s="544">
        <f t="shared" si="71"/>
        <v>3968.61</v>
      </c>
      <c r="I252" s="544">
        <f t="shared" si="72"/>
        <v>0</v>
      </c>
      <c r="J252" s="544"/>
      <c r="K252" s="544"/>
      <c r="L252" s="544"/>
      <c r="M252" s="544">
        <f t="shared" si="73"/>
        <v>3968.61</v>
      </c>
      <c r="N252" s="544"/>
      <c r="O252" s="544"/>
      <c r="P252" s="544"/>
      <c r="Q252" s="563">
        <v>3968.61</v>
      </c>
    </row>
    <row r="253" spans="1:17" s="12" customFormat="1" ht="11.25" customHeight="1">
      <c r="A253" s="718"/>
      <c r="B253" s="97" t="s">
        <v>649</v>
      </c>
      <c r="C253" s="97" t="s">
        <v>393</v>
      </c>
      <c r="D253" s="539">
        <v>901</v>
      </c>
      <c r="E253" s="544">
        <f t="shared" si="68"/>
        <v>700.34</v>
      </c>
      <c r="F253" s="544">
        <f t="shared" si="69"/>
        <v>700.34</v>
      </c>
      <c r="G253" s="544">
        <f t="shared" si="70"/>
        <v>0</v>
      </c>
      <c r="H253" s="544">
        <f t="shared" si="71"/>
        <v>700.34</v>
      </c>
      <c r="I253" s="544">
        <f t="shared" si="72"/>
        <v>700.34</v>
      </c>
      <c r="J253" s="544"/>
      <c r="K253" s="544"/>
      <c r="L253" s="544">
        <v>700.34</v>
      </c>
      <c r="M253" s="544">
        <f t="shared" si="73"/>
        <v>0</v>
      </c>
      <c r="N253" s="544"/>
      <c r="O253" s="544"/>
      <c r="P253" s="544"/>
      <c r="Q253" s="563"/>
    </row>
    <row r="254" spans="1:17" s="12" customFormat="1" ht="11.25" customHeight="1">
      <c r="A254" s="718"/>
      <c r="B254" s="97" t="s">
        <v>409</v>
      </c>
      <c r="C254" s="97" t="s">
        <v>410</v>
      </c>
      <c r="D254" s="539">
        <v>60</v>
      </c>
      <c r="E254" s="544">
        <f t="shared" si="68"/>
        <v>34</v>
      </c>
      <c r="F254" s="544">
        <f t="shared" si="69"/>
        <v>0</v>
      </c>
      <c r="G254" s="544">
        <f t="shared" si="70"/>
        <v>34</v>
      </c>
      <c r="H254" s="544">
        <f t="shared" si="71"/>
        <v>34</v>
      </c>
      <c r="I254" s="544">
        <f t="shared" si="72"/>
        <v>0</v>
      </c>
      <c r="J254" s="544"/>
      <c r="K254" s="544"/>
      <c r="L254" s="544"/>
      <c r="M254" s="544">
        <f t="shared" si="73"/>
        <v>34</v>
      </c>
      <c r="N254" s="544"/>
      <c r="O254" s="544"/>
      <c r="P254" s="544"/>
      <c r="Q254" s="563">
        <v>34</v>
      </c>
    </row>
    <row r="255" spans="1:17" s="12" customFormat="1" ht="11.25" customHeight="1">
      <c r="A255" s="718"/>
      <c r="B255" s="97" t="s">
        <v>409</v>
      </c>
      <c r="C255" s="97" t="s">
        <v>411</v>
      </c>
      <c r="D255" s="539">
        <v>11</v>
      </c>
      <c r="E255" s="544">
        <f t="shared" si="68"/>
        <v>6</v>
      </c>
      <c r="F255" s="544">
        <f t="shared" si="69"/>
        <v>6</v>
      </c>
      <c r="G255" s="544">
        <f t="shared" si="70"/>
        <v>0</v>
      </c>
      <c r="H255" s="544">
        <f t="shared" si="71"/>
        <v>6</v>
      </c>
      <c r="I255" s="544">
        <f t="shared" si="72"/>
        <v>6</v>
      </c>
      <c r="J255" s="544"/>
      <c r="K255" s="544"/>
      <c r="L255" s="544">
        <v>6</v>
      </c>
      <c r="M255" s="544">
        <f t="shared" si="73"/>
        <v>0</v>
      </c>
      <c r="N255" s="544"/>
      <c r="O255" s="544"/>
      <c r="P255" s="544"/>
      <c r="Q255" s="563"/>
    </row>
    <row r="256" spans="1:17" s="12" customFormat="1" ht="11.25" customHeight="1">
      <c r="A256" s="718"/>
      <c r="B256" s="97" t="s">
        <v>826</v>
      </c>
      <c r="C256" s="97" t="s">
        <v>202</v>
      </c>
      <c r="D256" s="539">
        <v>850</v>
      </c>
      <c r="E256" s="544">
        <f t="shared" si="68"/>
        <v>775.52</v>
      </c>
      <c r="F256" s="544">
        <f t="shared" si="69"/>
        <v>0</v>
      </c>
      <c r="G256" s="544">
        <f t="shared" si="70"/>
        <v>775.52</v>
      </c>
      <c r="H256" s="544">
        <f t="shared" si="71"/>
        <v>775.52</v>
      </c>
      <c r="I256" s="544">
        <f t="shared" si="72"/>
        <v>0</v>
      </c>
      <c r="J256" s="544"/>
      <c r="K256" s="544"/>
      <c r="L256" s="544"/>
      <c r="M256" s="544">
        <f t="shared" si="73"/>
        <v>775.52</v>
      </c>
      <c r="N256" s="544"/>
      <c r="O256" s="544"/>
      <c r="P256" s="544"/>
      <c r="Q256" s="563">
        <v>775.52</v>
      </c>
    </row>
    <row r="257" spans="1:17" s="12" customFormat="1" ht="11.25" customHeight="1">
      <c r="A257" s="726"/>
      <c r="B257" s="97" t="s">
        <v>826</v>
      </c>
      <c r="C257" s="97" t="s">
        <v>394</v>
      </c>
      <c r="D257" s="539">
        <v>150</v>
      </c>
      <c r="E257" s="544">
        <f t="shared" si="68"/>
        <v>136.86</v>
      </c>
      <c r="F257" s="544">
        <f t="shared" si="69"/>
        <v>136.86</v>
      </c>
      <c r="G257" s="544">
        <f t="shared" si="70"/>
        <v>0</v>
      </c>
      <c r="H257" s="544">
        <f t="shared" si="71"/>
        <v>136.86</v>
      </c>
      <c r="I257" s="544">
        <f t="shared" si="72"/>
        <v>136.86</v>
      </c>
      <c r="J257" s="544"/>
      <c r="K257" s="544"/>
      <c r="L257" s="544">
        <v>136.86</v>
      </c>
      <c r="M257" s="544">
        <f t="shared" si="73"/>
        <v>0</v>
      </c>
      <c r="N257" s="544"/>
      <c r="O257" s="544"/>
      <c r="P257" s="544"/>
      <c r="Q257" s="563"/>
    </row>
    <row r="258" spans="1:17" s="12" customFormat="1" ht="11.25" customHeight="1">
      <c r="A258" s="725"/>
      <c r="B258" s="1039" t="s">
        <v>601</v>
      </c>
      <c r="C258" s="1039"/>
      <c r="D258" s="1039"/>
      <c r="E258" s="1039"/>
      <c r="F258" s="1039"/>
      <c r="G258" s="1039"/>
      <c r="H258" s="1039"/>
      <c r="I258" s="1039"/>
      <c r="J258" s="1039"/>
      <c r="K258" s="1039"/>
      <c r="L258" s="1039"/>
      <c r="M258" s="1039"/>
      <c r="N258" s="1039"/>
      <c r="O258" s="1039"/>
      <c r="P258" s="1039"/>
      <c r="Q258" s="1040"/>
    </row>
    <row r="259" spans="1:17" s="12" customFormat="1" ht="11.25" customHeight="1">
      <c r="A259" s="718"/>
      <c r="B259" s="1044" t="s">
        <v>616</v>
      </c>
      <c r="C259" s="1045"/>
      <c r="D259" s="1045"/>
      <c r="E259" s="1045"/>
      <c r="F259" s="1045"/>
      <c r="G259" s="1045"/>
      <c r="H259" s="1045"/>
      <c r="I259" s="1045"/>
      <c r="J259" s="1045"/>
      <c r="K259" s="1045"/>
      <c r="L259" s="1045"/>
      <c r="M259" s="1045"/>
      <c r="N259" s="1045"/>
      <c r="O259" s="1045"/>
      <c r="P259" s="1045"/>
      <c r="Q259" s="1046"/>
    </row>
    <row r="260" spans="1:17" s="12" customFormat="1" ht="11.25" customHeight="1">
      <c r="A260" s="718"/>
      <c r="B260" s="1047" t="s">
        <v>413</v>
      </c>
      <c r="C260" s="1048"/>
      <c r="D260" s="1048"/>
      <c r="E260" s="1048"/>
      <c r="F260" s="1048"/>
      <c r="G260" s="1048"/>
      <c r="H260" s="1048"/>
      <c r="I260" s="1048"/>
      <c r="J260" s="1048"/>
      <c r="K260" s="1048"/>
      <c r="L260" s="1048"/>
      <c r="M260" s="1048"/>
      <c r="N260" s="1048"/>
      <c r="O260" s="1048"/>
      <c r="P260" s="1048"/>
      <c r="Q260" s="1049"/>
    </row>
    <row r="261" spans="1:17" s="12" customFormat="1" ht="11.25" customHeight="1">
      <c r="A261" s="718"/>
      <c r="B261" s="1047" t="s">
        <v>864</v>
      </c>
      <c r="C261" s="1048"/>
      <c r="D261" s="1048"/>
      <c r="E261" s="1048"/>
      <c r="F261" s="1048"/>
      <c r="G261" s="1048"/>
      <c r="H261" s="1048"/>
      <c r="I261" s="1048"/>
      <c r="J261" s="1048"/>
      <c r="K261" s="1048"/>
      <c r="L261" s="1048"/>
      <c r="M261" s="1048"/>
      <c r="N261" s="1048"/>
      <c r="O261" s="1048"/>
      <c r="P261" s="1048"/>
      <c r="Q261" s="1049"/>
    </row>
    <row r="262" spans="1:17" s="12" customFormat="1" ht="11.25" customHeight="1">
      <c r="A262" s="718"/>
      <c r="B262" s="637" t="s">
        <v>1026</v>
      </c>
      <c r="C262" s="626" t="s">
        <v>619</v>
      </c>
      <c r="D262" s="729">
        <f>D263</f>
        <v>36264</v>
      </c>
      <c r="E262" s="730">
        <f>E263</f>
        <v>36263.310000000005</v>
      </c>
      <c r="F262" s="730"/>
      <c r="G262" s="730"/>
      <c r="H262" s="730"/>
      <c r="I262" s="730"/>
      <c r="J262" s="730"/>
      <c r="K262" s="730"/>
      <c r="L262" s="730"/>
      <c r="M262" s="730"/>
      <c r="N262" s="730"/>
      <c r="O262" s="730"/>
      <c r="P262" s="730"/>
      <c r="Q262" s="895"/>
    </row>
    <row r="263" spans="1:17" s="12" customFormat="1" ht="11.25" customHeight="1">
      <c r="A263" s="718"/>
      <c r="B263" s="626" t="s">
        <v>467</v>
      </c>
      <c r="C263" s="626"/>
      <c r="D263" s="723">
        <f>SUM(D264:D277)</f>
        <v>36264</v>
      </c>
      <c r="E263" s="636">
        <f>SUM(E264:E277)</f>
        <v>36263.310000000005</v>
      </c>
      <c r="F263" s="636">
        <f aca="true" t="shared" si="74" ref="F263:Q263">SUM(F264:F277)</f>
        <v>5439.45</v>
      </c>
      <c r="G263" s="636">
        <f t="shared" si="74"/>
        <v>30823.86</v>
      </c>
      <c r="H263" s="636">
        <f t="shared" si="74"/>
        <v>36263.310000000005</v>
      </c>
      <c r="I263" s="636">
        <f t="shared" si="74"/>
        <v>5439.45</v>
      </c>
      <c r="J263" s="636">
        <f t="shared" si="74"/>
        <v>0</v>
      </c>
      <c r="K263" s="636">
        <f t="shared" si="74"/>
        <v>0</v>
      </c>
      <c r="L263" s="636">
        <f t="shared" si="74"/>
        <v>5439.45</v>
      </c>
      <c r="M263" s="636">
        <f t="shared" si="74"/>
        <v>30823.86</v>
      </c>
      <c r="N263" s="636">
        <f t="shared" si="74"/>
        <v>0</v>
      </c>
      <c r="O263" s="636">
        <f t="shared" si="74"/>
        <v>0</v>
      </c>
      <c r="P263" s="636">
        <f t="shared" si="74"/>
        <v>0</v>
      </c>
      <c r="Q263" s="891">
        <f t="shared" si="74"/>
        <v>30823.86</v>
      </c>
    </row>
    <row r="264" spans="1:17" s="12" customFormat="1" ht="11.25" customHeight="1">
      <c r="A264" s="718"/>
      <c r="B264" s="97" t="s">
        <v>628</v>
      </c>
      <c r="C264" s="731" t="s">
        <v>253</v>
      </c>
      <c r="D264" s="539">
        <v>742</v>
      </c>
      <c r="E264" s="544">
        <f>F264+G264</f>
        <v>741.88</v>
      </c>
      <c r="F264" s="544">
        <f>I264</f>
        <v>0</v>
      </c>
      <c r="G264" s="544">
        <f>M264</f>
        <v>741.88</v>
      </c>
      <c r="H264" s="544">
        <f>I264+M264</f>
        <v>741.88</v>
      </c>
      <c r="I264" s="544">
        <f>L264</f>
        <v>0</v>
      </c>
      <c r="J264" s="544"/>
      <c r="K264" s="544"/>
      <c r="L264" s="544"/>
      <c r="M264" s="544">
        <f>Q264</f>
        <v>741.88</v>
      </c>
      <c r="N264" s="544"/>
      <c r="O264" s="544"/>
      <c r="P264" s="544"/>
      <c r="Q264" s="563">
        <v>741.88</v>
      </c>
    </row>
    <row r="265" spans="1:17" s="12" customFormat="1" ht="11.25" customHeight="1">
      <c r="A265" s="718"/>
      <c r="B265" s="97" t="s">
        <v>628</v>
      </c>
      <c r="C265" s="97" t="s">
        <v>390</v>
      </c>
      <c r="D265" s="539">
        <v>131</v>
      </c>
      <c r="E265" s="544">
        <f aca="true" t="shared" si="75" ref="E265:E277">F265+G265</f>
        <v>130.92</v>
      </c>
      <c r="F265" s="544">
        <f aca="true" t="shared" si="76" ref="F265:F277">I265</f>
        <v>130.92</v>
      </c>
      <c r="G265" s="544">
        <f aca="true" t="shared" si="77" ref="G265:G277">M265</f>
        <v>0</v>
      </c>
      <c r="H265" s="544">
        <f aca="true" t="shared" si="78" ref="H265:H277">I265+M265</f>
        <v>130.92</v>
      </c>
      <c r="I265" s="544">
        <f aca="true" t="shared" si="79" ref="I265:I277">L265</f>
        <v>130.92</v>
      </c>
      <c r="J265" s="544"/>
      <c r="K265" s="544"/>
      <c r="L265" s="544">
        <v>130.92</v>
      </c>
      <c r="M265" s="544">
        <f aca="true" t="shared" si="80" ref="M265:M277">Q265</f>
        <v>0</v>
      </c>
      <c r="N265" s="544"/>
      <c r="O265" s="544"/>
      <c r="P265" s="544"/>
      <c r="Q265" s="563"/>
    </row>
    <row r="266" spans="1:17" s="12" customFormat="1" ht="11.25" customHeight="1">
      <c r="A266" s="718"/>
      <c r="B266" s="97" t="s">
        <v>492</v>
      </c>
      <c r="C266" s="97" t="s">
        <v>254</v>
      </c>
      <c r="D266" s="539">
        <v>120</v>
      </c>
      <c r="E266" s="544">
        <f t="shared" si="75"/>
        <v>120.4</v>
      </c>
      <c r="F266" s="544">
        <f t="shared" si="76"/>
        <v>0</v>
      </c>
      <c r="G266" s="544">
        <f t="shared" si="77"/>
        <v>120.4</v>
      </c>
      <c r="H266" s="544">
        <f t="shared" si="78"/>
        <v>120.4</v>
      </c>
      <c r="I266" s="544">
        <f t="shared" si="79"/>
        <v>0</v>
      </c>
      <c r="J266" s="544"/>
      <c r="K266" s="544"/>
      <c r="L266" s="544"/>
      <c r="M266" s="544">
        <f t="shared" si="80"/>
        <v>120.4</v>
      </c>
      <c r="N266" s="544"/>
      <c r="O266" s="544"/>
      <c r="P266" s="544"/>
      <c r="Q266" s="563">
        <v>120.4</v>
      </c>
    </row>
    <row r="267" spans="1:17" s="12" customFormat="1" ht="11.25" customHeight="1">
      <c r="A267" s="718"/>
      <c r="B267" s="97" t="s">
        <v>492</v>
      </c>
      <c r="C267" s="97" t="s">
        <v>391</v>
      </c>
      <c r="D267" s="539">
        <v>21</v>
      </c>
      <c r="E267" s="544">
        <f t="shared" si="75"/>
        <v>21.24</v>
      </c>
      <c r="F267" s="544">
        <f t="shared" si="76"/>
        <v>21.24</v>
      </c>
      <c r="G267" s="544">
        <f t="shared" si="77"/>
        <v>0</v>
      </c>
      <c r="H267" s="544">
        <f t="shared" si="78"/>
        <v>21.24</v>
      </c>
      <c r="I267" s="544">
        <f t="shared" si="79"/>
        <v>21.24</v>
      </c>
      <c r="J267" s="544"/>
      <c r="K267" s="544"/>
      <c r="L267" s="544">
        <v>21.24</v>
      </c>
      <c r="M267" s="544">
        <f t="shared" si="80"/>
        <v>0</v>
      </c>
      <c r="N267" s="544"/>
      <c r="O267" s="544"/>
      <c r="P267" s="544"/>
      <c r="Q267" s="563"/>
    </row>
    <row r="268" spans="1:17" s="12" customFormat="1" ht="11.25" customHeight="1">
      <c r="A268" s="727" t="s">
        <v>424</v>
      </c>
      <c r="B268" s="97" t="s">
        <v>262</v>
      </c>
      <c r="C268" s="97" t="s">
        <v>255</v>
      </c>
      <c r="D268" s="539">
        <v>4913</v>
      </c>
      <c r="E268" s="544">
        <f t="shared" si="75"/>
        <v>4913</v>
      </c>
      <c r="F268" s="544">
        <f t="shared" si="76"/>
        <v>0</v>
      </c>
      <c r="G268" s="544">
        <f t="shared" si="77"/>
        <v>4913</v>
      </c>
      <c r="H268" s="544">
        <f t="shared" si="78"/>
        <v>4913</v>
      </c>
      <c r="I268" s="544">
        <f t="shared" si="79"/>
        <v>0</v>
      </c>
      <c r="J268" s="544"/>
      <c r="K268" s="544"/>
      <c r="L268" s="544"/>
      <c r="M268" s="544">
        <f t="shared" si="80"/>
        <v>4913</v>
      </c>
      <c r="N268" s="544"/>
      <c r="O268" s="544"/>
      <c r="P268" s="544"/>
      <c r="Q268" s="563">
        <v>4913</v>
      </c>
    </row>
    <row r="269" spans="1:17" s="12" customFormat="1" ht="11.25" customHeight="1">
      <c r="A269" s="718"/>
      <c r="B269" s="97" t="s">
        <v>262</v>
      </c>
      <c r="C269" s="97" t="s">
        <v>392</v>
      </c>
      <c r="D269" s="539">
        <v>867</v>
      </c>
      <c r="E269" s="544">
        <f t="shared" si="75"/>
        <v>867</v>
      </c>
      <c r="F269" s="544">
        <f t="shared" si="76"/>
        <v>867</v>
      </c>
      <c r="G269" s="544">
        <f t="shared" si="77"/>
        <v>0</v>
      </c>
      <c r="H269" s="544">
        <f t="shared" si="78"/>
        <v>867</v>
      </c>
      <c r="I269" s="544">
        <f t="shared" si="79"/>
        <v>867</v>
      </c>
      <c r="J269" s="544"/>
      <c r="K269" s="544"/>
      <c r="L269" s="544">
        <v>867</v>
      </c>
      <c r="M269" s="544">
        <f t="shared" si="80"/>
        <v>0</v>
      </c>
      <c r="N269" s="544"/>
      <c r="O269" s="544"/>
      <c r="P269" s="544"/>
      <c r="Q269" s="563"/>
    </row>
    <row r="270" spans="1:17" s="12" customFormat="1" ht="11.25" customHeight="1">
      <c r="A270" s="718"/>
      <c r="B270" s="97" t="s">
        <v>494</v>
      </c>
      <c r="C270" s="97" t="s">
        <v>230</v>
      </c>
      <c r="D270" s="539">
        <v>5633</v>
      </c>
      <c r="E270" s="544">
        <f t="shared" si="75"/>
        <v>5632.51</v>
      </c>
      <c r="F270" s="544">
        <f t="shared" si="76"/>
        <v>0</v>
      </c>
      <c r="G270" s="544">
        <f t="shared" si="77"/>
        <v>5632.51</v>
      </c>
      <c r="H270" s="544">
        <f t="shared" si="78"/>
        <v>5632.51</v>
      </c>
      <c r="I270" s="544">
        <f t="shared" si="79"/>
        <v>0</v>
      </c>
      <c r="J270" s="544"/>
      <c r="K270" s="544"/>
      <c r="L270" s="544"/>
      <c r="M270" s="544">
        <f t="shared" si="80"/>
        <v>5632.51</v>
      </c>
      <c r="N270" s="544"/>
      <c r="O270" s="544"/>
      <c r="P270" s="544"/>
      <c r="Q270" s="563">
        <v>5632.51</v>
      </c>
    </row>
    <row r="271" spans="1:17" s="12" customFormat="1" ht="11.25" customHeight="1">
      <c r="A271" s="718"/>
      <c r="B271" s="97" t="s">
        <v>494</v>
      </c>
      <c r="C271" s="97" t="s">
        <v>231</v>
      </c>
      <c r="D271" s="539">
        <v>994</v>
      </c>
      <c r="E271" s="544">
        <f t="shared" si="75"/>
        <v>993.96</v>
      </c>
      <c r="F271" s="544">
        <f t="shared" si="76"/>
        <v>993.96</v>
      </c>
      <c r="G271" s="544">
        <f t="shared" si="77"/>
        <v>0</v>
      </c>
      <c r="H271" s="544">
        <f t="shared" si="78"/>
        <v>993.96</v>
      </c>
      <c r="I271" s="544">
        <f t="shared" si="79"/>
        <v>993.96</v>
      </c>
      <c r="J271" s="544"/>
      <c r="K271" s="544"/>
      <c r="L271" s="544">
        <v>993.96</v>
      </c>
      <c r="M271" s="544">
        <f t="shared" si="80"/>
        <v>0</v>
      </c>
      <c r="N271" s="544"/>
      <c r="O271" s="544"/>
      <c r="P271" s="544"/>
      <c r="Q271" s="563"/>
    </row>
    <row r="272" spans="1:17" s="12" customFormat="1" ht="11.25" customHeight="1">
      <c r="A272" s="718"/>
      <c r="B272" s="97" t="s">
        <v>649</v>
      </c>
      <c r="C272" s="97" t="s">
        <v>232</v>
      </c>
      <c r="D272" s="539">
        <v>18729</v>
      </c>
      <c r="E272" s="544">
        <f t="shared" si="75"/>
        <v>18727.77</v>
      </c>
      <c r="F272" s="544">
        <f t="shared" si="76"/>
        <v>0</v>
      </c>
      <c r="G272" s="544">
        <f t="shared" si="77"/>
        <v>18727.77</v>
      </c>
      <c r="H272" s="544">
        <f t="shared" si="78"/>
        <v>18727.77</v>
      </c>
      <c r="I272" s="544">
        <f t="shared" si="79"/>
        <v>0</v>
      </c>
      <c r="J272" s="544"/>
      <c r="K272" s="544"/>
      <c r="L272" s="544"/>
      <c r="M272" s="544">
        <f t="shared" si="80"/>
        <v>18727.77</v>
      </c>
      <c r="N272" s="544"/>
      <c r="O272" s="544"/>
      <c r="P272" s="544"/>
      <c r="Q272" s="563">
        <v>18727.77</v>
      </c>
    </row>
    <row r="273" spans="1:17" s="12" customFormat="1" ht="11.25" customHeight="1">
      <c r="A273" s="718"/>
      <c r="B273" s="97" t="s">
        <v>649</v>
      </c>
      <c r="C273" s="97" t="s">
        <v>393</v>
      </c>
      <c r="D273" s="539">
        <v>3305</v>
      </c>
      <c r="E273" s="544">
        <f t="shared" si="75"/>
        <v>3304.86</v>
      </c>
      <c r="F273" s="544">
        <f t="shared" si="76"/>
        <v>3304.86</v>
      </c>
      <c r="G273" s="544">
        <f t="shared" si="77"/>
        <v>0</v>
      </c>
      <c r="H273" s="544">
        <f t="shared" si="78"/>
        <v>3304.86</v>
      </c>
      <c r="I273" s="544">
        <f t="shared" si="79"/>
        <v>3304.86</v>
      </c>
      <c r="J273" s="544"/>
      <c r="K273" s="544"/>
      <c r="L273" s="544">
        <v>3304.86</v>
      </c>
      <c r="M273" s="544">
        <f t="shared" si="80"/>
        <v>0</v>
      </c>
      <c r="N273" s="544"/>
      <c r="O273" s="544"/>
      <c r="P273" s="544"/>
      <c r="Q273" s="563"/>
    </row>
    <row r="274" spans="1:17" s="12" customFormat="1" ht="11.25" customHeight="1">
      <c r="A274" s="718"/>
      <c r="B274" s="97" t="s">
        <v>826</v>
      </c>
      <c r="C274" s="97" t="s">
        <v>202</v>
      </c>
      <c r="D274" s="539">
        <v>263</v>
      </c>
      <c r="E274" s="544">
        <f t="shared" si="75"/>
        <v>263.3</v>
      </c>
      <c r="F274" s="544">
        <f t="shared" si="76"/>
        <v>0</v>
      </c>
      <c r="G274" s="544">
        <f t="shared" si="77"/>
        <v>263.3</v>
      </c>
      <c r="H274" s="544">
        <f t="shared" si="78"/>
        <v>263.3</v>
      </c>
      <c r="I274" s="544">
        <f t="shared" si="79"/>
        <v>0</v>
      </c>
      <c r="J274" s="544"/>
      <c r="K274" s="544"/>
      <c r="L274" s="544"/>
      <c r="M274" s="544">
        <f t="shared" si="80"/>
        <v>263.3</v>
      </c>
      <c r="N274" s="544"/>
      <c r="O274" s="544"/>
      <c r="P274" s="544"/>
      <c r="Q274" s="563">
        <v>263.3</v>
      </c>
    </row>
    <row r="275" spans="1:17" s="12" customFormat="1" ht="11.25" customHeight="1">
      <c r="A275" s="718"/>
      <c r="B275" s="97" t="s">
        <v>826</v>
      </c>
      <c r="C275" s="97" t="s">
        <v>394</v>
      </c>
      <c r="D275" s="539">
        <v>46</v>
      </c>
      <c r="E275" s="544">
        <f t="shared" si="75"/>
        <v>46.47</v>
      </c>
      <c r="F275" s="544">
        <f t="shared" si="76"/>
        <v>46.47</v>
      </c>
      <c r="G275" s="544">
        <f t="shared" si="77"/>
        <v>0</v>
      </c>
      <c r="H275" s="544">
        <f t="shared" si="78"/>
        <v>46.47</v>
      </c>
      <c r="I275" s="544">
        <f t="shared" si="79"/>
        <v>46.47</v>
      </c>
      <c r="J275" s="544"/>
      <c r="K275" s="544"/>
      <c r="L275" s="544">
        <v>46.47</v>
      </c>
      <c r="M275" s="544">
        <f t="shared" si="80"/>
        <v>0</v>
      </c>
      <c r="N275" s="544"/>
      <c r="O275" s="544"/>
      <c r="P275" s="544"/>
      <c r="Q275" s="563"/>
    </row>
    <row r="276" spans="1:17" s="12" customFormat="1" ht="11.25" customHeight="1">
      <c r="A276" s="718"/>
      <c r="B276" s="97" t="s">
        <v>827</v>
      </c>
      <c r="C276" s="97" t="s">
        <v>274</v>
      </c>
      <c r="D276" s="539">
        <v>425</v>
      </c>
      <c r="E276" s="544">
        <f t="shared" si="75"/>
        <v>425</v>
      </c>
      <c r="F276" s="544">
        <f t="shared" si="76"/>
        <v>0</v>
      </c>
      <c r="G276" s="544">
        <f t="shared" si="77"/>
        <v>425</v>
      </c>
      <c r="H276" s="544">
        <f t="shared" si="78"/>
        <v>425</v>
      </c>
      <c r="I276" s="544">
        <f t="shared" si="79"/>
        <v>0</v>
      </c>
      <c r="J276" s="544"/>
      <c r="K276" s="544"/>
      <c r="L276" s="544"/>
      <c r="M276" s="544">
        <f t="shared" si="80"/>
        <v>425</v>
      </c>
      <c r="N276" s="544"/>
      <c r="O276" s="544"/>
      <c r="P276" s="544"/>
      <c r="Q276" s="563">
        <v>425</v>
      </c>
    </row>
    <row r="277" spans="1:17" s="12" customFormat="1" ht="11.25" customHeight="1">
      <c r="A277" s="726"/>
      <c r="B277" s="97" t="s">
        <v>827</v>
      </c>
      <c r="C277" s="97" t="s">
        <v>136</v>
      </c>
      <c r="D277" s="539">
        <v>75</v>
      </c>
      <c r="E277" s="544">
        <f t="shared" si="75"/>
        <v>75</v>
      </c>
      <c r="F277" s="544">
        <f t="shared" si="76"/>
        <v>75</v>
      </c>
      <c r="G277" s="544">
        <f t="shared" si="77"/>
        <v>0</v>
      </c>
      <c r="H277" s="544">
        <f t="shared" si="78"/>
        <v>75</v>
      </c>
      <c r="I277" s="544">
        <f t="shared" si="79"/>
        <v>75</v>
      </c>
      <c r="J277" s="544"/>
      <c r="K277" s="544"/>
      <c r="L277" s="544">
        <v>75</v>
      </c>
      <c r="M277" s="544">
        <f t="shared" si="80"/>
        <v>0</v>
      </c>
      <c r="N277" s="544"/>
      <c r="O277" s="544"/>
      <c r="P277" s="544"/>
      <c r="Q277" s="563"/>
    </row>
    <row r="278" spans="1:17" s="12" customFormat="1" ht="11.25" customHeight="1">
      <c r="A278" s="725"/>
      <c r="B278" s="1039" t="s">
        <v>601</v>
      </c>
      <c r="C278" s="1039"/>
      <c r="D278" s="1039"/>
      <c r="E278" s="1039"/>
      <c r="F278" s="1039"/>
      <c r="G278" s="1039"/>
      <c r="H278" s="1039"/>
      <c r="I278" s="1039"/>
      <c r="J278" s="1039"/>
      <c r="K278" s="1039"/>
      <c r="L278" s="1039"/>
      <c r="M278" s="1039"/>
      <c r="N278" s="1039"/>
      <c r="O278" s="1039"/>
      <c r="P278" s="1039"/>
      <c r="Q278" s="1040"/>
    </row>
    <row r="279" spans="1:17" s="12" customFormat="1" ht="11.25" customHeight="1">
      <c r="A279" s="718"/>
      <c r="B279" s="1044" t="s">
        <v>414</v>
      </c>
      <c r="C279" s="1045"/>
      <c r="D279" s="1045"/>
      <c r="E279" s="1045"/>
      <c r="F279" s="1045"/>
      <c r="G279" s="1045"/>
      <c r="H279" s="1045"/>
      <c r="I279" s="1045"/>
      <c r="J279" s="1045"/>
      <c r="K279" s="1045"/>
      <c r="L279" s="1045"/>
      <c r="M279" s="1045"/>
      <c r="N279" s="1045"/>
      <c r="O279" s="1045"/>
      <c r="P279" s="1045"/>
      <c r="Q279" s="1046"/>
    </row>
    <row r="280" spans="1:17" s="12" customFormat="1" ht="11.25" customHeight="1">
      <c r="A280" s="718"/>
      <c r="B280" s="1047" t="s">
        <v>415</v>
      </c>
      <c r="C280" s="1048"/>
      <c r="D280" s="1048"/>
      <c r="E280" s="1048"/>
      <c r="F280" s="1048"/>
      <c r="G280" s="1048"/>
      <c r="H280" s="1048"/>
      <c r="I280" s="1048"/>
      <c r="J280" s="1048"/>
      <c r="K280" s="1048"/>
      <c r="L280" s="1048"/>
      <c r="M280" s="1048"/>
      <c r="N280" s="1048"/>
      <c r="O280" s="1048"/>
      <c r="P280" s="1048"/>
      <c r="Q280" s="1049"/>
    </row>
    <row r="281" spans="1:17" s="12" customFormat="1" ht="11.25" customHeight="1">
      <c r="A281" s="718"/>
      <c r="B281" s="1047" t="s">
        <v>416</v>
      </c>
      <c r="C281" s="1048"/>
      <c r="D281" s="1048"/>
      <c r="E281" s="1048"/>
      <c r="F281" s="1048"/>
      <c r="G281" s="1048"/>
      <c r="H281" s="1048"/>
      <c r="I281" s="1048"/>
      <c r="J281" s="1048"/>
      <c r="K281" s="1048"/>
      <c r="L281" s="1048"/>
      <c r="M281" s="1048"/>
      <c r="N281" s="1048"/>
      <c r="O281" s="1048"/>
      <c r="P281" s="1048"/>
      <c r="Q281" s="1049"/>
    </row>
    <row r="282" spans="1:17" s="12" customFormat="1" ht="11.25" customHeight="1">
      <c r="A282" s="718"/>
      <c r="B282" s="1047" t="s">
        <v>417</v>
      </c>
      <c r="C282" s="1048"/>
      <c r="D282" s="1048"/>
      <c r="E282" s="1048"/>
      <c r="F282" s="1048"/>
      <c r="G282" s="1048"/>
      <c r="H282" s="1048"/>
      <c r="I282" s="1048"/>
      <c r="J282" s="1048"/>
      <c r="K282" s="1048"/>
      <c r="L282" s="1048"/>
      <c r="M282" s="1048"/>
      <c r="N282" s="1048"/>
      <c r="O282" s="1048"/>
      <c r="P282" s="1048"/>
      <c r="Q282" s="1049"/>
    </row>
    <row r="283" spans="1:17" s="12" customFormat="1" ht="11.25" customHeight="1">
      <c r="A283" s="718"/>
      <c r="B283" s="637" t="s">
        <v>1026</v>
      </c>
      <c r="C283" s="626" t="s">
        <v>419</v>
      </c>
      <c r="D283" s="715">
        <f>D284+D285</f>
        <v>73898</v>
      </c>
      <c r="E283" s="634">
        <f>E284+E285</f>
        <v>50929.29000000001</v>
      </c>
      <c r="F283" s="634">
        <f aca="true" t="shared" si="81" ref="F283:Q283">F284+F285</f>
        <v>0</v>
      </c>
      <c r="G283" s="634">
        <f t="shared" si="81"/>
        <v>50929.29000000001</v>
      </c>
      <c r="H283" s="634">
        <f t="shared" si="81"/>
        <v>50929.29000000001</v>
      </c>
      <c r="I283" s="634">
        <f t="shared" si="81"/>
        <v>0</v>
      </c>
      <c r="J283" s="634">
        <f t="shared" si="81"/>
        <v>0</v>
      </c>
      <c r="K283" s="634">
        <f t="shared" si="81"/>
        <v>0</v>
      </c>
      <c r="L283" s="634">
        <f t="shared" si="81"/>
        <v>0</v>
      </c>
      <c r="M283" s="634">
        <f t="shared" si="81"/>
        <v>50929.29000000001</v>
      </c>
      <c r="N283" s="634">
        <f t="shared" si="81"/>
        <v>0</v>
      </c>
      <c r="O283" s="634">
        <f t="shared" si="81"/>
        <v>0</v>
      </c>
      <c r="P283" s="634">
        <f t="shared" si="81"/>
        <v>0</v>
      </c>
      <c r="Q283" s="890">
        <f t="shared" si="81"/>
        <v>50929.29000000001</v>
      </c>
    </row>
    <row r="284" spans="1:17" s="12" customFormat="1" ht="11.25" customHeight="1">
      <c r="A284" s="727" t="s">
        <v>430</v>
      </c>
      <c r="B284" s="637" t="s">
        <v>718</v>
      </c>
      <c r="C284" s="626"/>
      <c r="D284" s="715">
        <v>22968</v>
      </c>
      <c r="E284" s="634"/>
      <c r="F284" s="634"/>
      <c r="G284" s="634"/>
      <c r="H284" s="634"/>
      <c r="I284" s="634"/>
      <c r="J284" s="634"/>
      <c r="K284" s="634"/>
      <c r="L284" s="634"/>
      <c r="M284" s="634"/>
      <c r="N284" s="634"/>
      <c r="O284" s="634"/>
      <c r="P284" s="634"/>
      <c r="Q284" s="890"/>
    </row>
    <row r="285" spans="1:17" s="12" customFormat="1" ht="11.25" customHeight="1">
      <c r="A285" s="718"/>
      <c r="B285" s="626" t="s">
        <v>467</v>
      </c>
      <c r="C285" s="626"/>
      <c r="D285" s="723">
        <f>SUM(D286:D290)</f>
        <v>50930</v>
      </c>
      <c r="E285" s="636">
        <f>SUM(E286:E290)</f>
        <v>50929.29000000001</v>
      </c>
      <c r="F285" s="636">
        <f aca="true" t="shared" si="82" ref="F285:Q285">SUM(F286:F290)</f>
        <v>0</v>
      </c>
      <c r="G285" s="636">
        <f t="shared" si="82"/>
        <v>50929.29000000001</v>
      </c>
      <c r="H285" s="636">
        <f t="shared" si="82"/>
        <v>50929.29000000001</v>
      </c>
      <c r="I285" s="636">
        <f t="shared" si="82"/>
        <v>0</v>
      </c>
      <c r="J285" s="636">
        <f t="shared" si="82"/>
        <v>0</v>
      </c>
      <c r="K285" s="636">
        <f t="shared" si="82"/>
        <v>0</v>
      </c>
      <c r="L285" s="636">
        <f t="shared" si="82"/>
        <v>0</v>
      </c>
      <c r="M285" s="636">
        <f t="shared" si="82"/>
        <v>50929.29000000001</v>
      </c>
      <c r="N285" s="636">
        <f t="shared" si="82"/>
        <v>0</v>
      </c>
      <c r="O285" s="636">
        <f t="shared" si="82"/>
        <v>0</v>
      </c>
      <c r="P285" s="636">
        <f t="shared" si="82"/>
        <v>0</v>
      </c>
      <c r="Q285" s="891">
        <f t="shared" si="82"/>
        <v>50929.29000000001</v>
      </c>
    </row>
    <row r="286" spans="1:17" s="12" customFormat="1" ht="11.25" customHeight="1">
      <c r="A286" s="718"/>
      <c r="B286" s="97" t="s">
        <v>418</v>
      </c>
      <c r="C286" s="485" t="s">
        <v>252</v>
      </c>
      <c r="D286" s="539">
        <v>33685</v>
      </c>
      <c r="E286" s="544">
        <f>F286+G286</f>
        <v>33685.16</v>
      </c>
      <c r="F286" s="544"/>
      <c r="G286" s="544">
        <f>M286</f>
        <v>33685.16</v>
      </c>
      <c r="H286" s="544">
        <f>I286+M286</f>
        <v>33685.16</v>
      </c>
      <c r="I286" s="544"/>
      <c r="J286" s="544"/>
      <c r="K286" s="544"/>
      <c r="L286" s="544"/>
      <c r="M286" s="544">
        <f>Q286</f>
        <v>33685.16</v>
      </c>
      <c r="N286" s="544"/>
      <c r="O286" s="544"/>
      <c r="P286" s="544"/>
      <c r="Q286" s="563">
        <v>33685.16</v>
      </c>
    </row>
    <row r="287" spans="1:17" s="12" customFormat="1" ht="11.25" customHeight="1">
      <c r="A287" s="718"/>
      <c r="B287" s="97" t="s">
        <v>944</v>
      </c>
      <c r="C287" s="485" t="s">
        <v>421</v>
      </c>
      <c r="D287" s="539">
        <v>1390</v>
      </c>
      <c r="E287" s="544">
        <f>F287+G287</f>
        <v>1390.13</v>
      </c>
      <c r="F287" s="544"/>
      <c r="G287" s="544">
        <f>M287</f>
        <v>1390.13</v>
      </c>
      <c r="H287" s="544">
        <f>I287+M287</f>
        <v>1390.13</v>
      </c>
      <c r="I287" s="544"/>
      <c r="J287" s="544"/>
      <c r="K287" s="544"/>
      <c r="L287" s="544"/>
      <c r="M287" s="544">
        <f>Q287</f>
        <v>1390.13</v>
      </c>
      <c r="N287" s="544"/>
      <c r="O287" s="544"/>
      <c r="P287" s="544"/>
      <c r="Q287" s="563">
        <v>1390.13</v>
      </c>
    </row>
    <row r="288" spans="1:17" s="12" customFormat="1" ht="11.25" customHeight="1">
      <c r="A288" s="718"/>
      <c r="B288" s="97" t="s">
        <v>628</v>
      </c>
      <c r="C288" s="485" t="s">
        <v>253</v>
      </c>
      <c r="D288" s="539">
        <v>6626</v>
      </c>
      <c r="E288" s="544">
        <f>F288+G288</f>
        <v>6625.34</v>
      </c>
      <c r="F288" s="544"/>
      <c r="G288" s="544">
        <f>M288</f>
        <v>6625.34</v>
      </c>
      <c r="H288" s="544">
        <f>I288+M288</f>
        <v>6625.34</v>
      </c>
      <c r="I288" s="544"/>
      <c r="J288" s="544"/>
      <c r="K288" s="544"/>
      <c r="L288" s="544"/>
      <c r="M288" s="544">
        <f>Q288</f>
        <v>6625.34</v>
      </c>
      <c r="N288" s="544"/>
      <c r="O288" s="544"/>
      <c r="P288" s="544"/>
      <c r="Q288" s="563">
        <v>6625.34</v>
      </c>
    </row>
    <row r="289" spans="1:17" s="12" customFormat="1" ht="11.25" customHeight="1">
      <c r="A289" s="718"/>
      <c r="B289" s="97" t="s">
        <v>492</v>
      </c>
      <c r="C289" s="485" t="s">
        <v>254</v>
      </c>
      <c r="D289" s="539">
        <v>1069</v>
      </c>
      <c r="E289" s="544">
        <f>F289+G289</f>
        <v>1068.66</v>
      </c>
      <c r="F289" s="544"/>
      <c r="G289" s="544">
        <f>M289</f>
        <v>1068.66</v>
      </c>
      <c r="H289" s="544">
        <f>I289+M289</f>
        <v>1068.66</v>
      </c>
      <c r="I289" s="544"/>
      <c r="J289" s="544"/>
      <c r="K289" s="544"/>
      <c r="L289" s="544"/>
      <c r="M289" s="544">
        <f>Q289</f>
        <v>1068.66</v>
      </c>
      <c r="N289" s="544"/>
      <c r="O289" s="544"/>
      <c r="P289" s="544"/>
      <c r="Q289" s="563">
        <v>1068.66</v>
      </c>
    </row>
    <row r="290" spans="1:17" s="12" customFormat="1" ht="11.25" customHeight="1">
      <c r="A290" s="726"/>
      <c r="B290" s="97" t="s">
        <v>262</v>
      </c>
      <c r="C290" s="485" t="s">
        <v>255</v>
      </c>
      <c r="D290" s="539">
        <v>8160</v>
      </c>
      <c r="E290" s="544">
        <f>F290+G290</f>
        <v>8160</v>
      </c>
      <c r="F290" s="544"/>
      <c r="G290" s="544">
        <f>M290</f>
        <v>8160</v>
      </c>
      <c r="H290" s="544">
        <f>I290+M290</f>
        <v>8160</v>
      </c>
      <c r="I290" s="544"/>
      <c r="J290" s="544"/>
      <c r="K290" s="544"/>
      <c r="L290" s="544"/>
      <c r="M290" s="544">
        <f>Q290</f>
        <v>8160</v>
      </c>
      <c r="N290" s="544"/>
      <c r="O290" s="544"/>
      <c r="P290" s="544"/>
      <c r="Q290" s="563">
        <v>8160</v>
      </c>
    </row>
    <row r="291" spans="1:17" s="12" customFormat="1" ht="11.25" customHeight="1">
      <c r="A291" s="725"/>
      <c r="B291" s="1041" t="s">
        <v>433</v>
      </c>
      <c r="C291" s="1042"/>
      <c r="D291" s="1042"/>
      <c r="E291" s="1042"/>
      <c r="F291" s="1042"/>
      <c r="G291" s="1042"/>
      <c r="H291" s="1042"/>
      <c r="I291" s="1042"/>
      <c r="J291" s="1042"/>
      <c r="K291" s="1042"/>
      <c r="L291" s="1042"/>
      <c r="M291" s="1042"/>
      <c r="N291" s="1042"/>
      <c r="O291" s="1042"/>
      <c r="P291" s="1042"/>
      <c r="Q291" s="1043"/>
    </row>
    <row r="292" spans="1:17" s="12" customFormat="1" ht="11.25" customHeight="1">
      <c r="A292" s="718"/>
      <c r="B292" s="1044" t="s">
        <v>434</v>
      </c>
      <c r="C292" s="1045"/>
      <c r="D292" s="1045"/>
      <c r="E292" s="1045"/>
      <c r="F292" s="1045"/>
      <c r="G292" s="1045"/>
      <c r="H292" s="1045"/>
      <c r="I292" s="1045"/>
      <c r="J292" s="1045"/>
      <c r="K292" s="1045"/>
      <c r="L292" s="1045"/>
      <c r="M292" s="1045"/>
      <c r="N292" s="1045"/>
      <c r="O292" s="1045"/>
      <c r="P292" s="1045"/>
      <c r="Q292" s="1046"/>
    </row>
    <row r="293" spans="1:17" s="12" customFormat="1" ht="11.25" customHeight="1">
      <c r="A293" s="718"/>
      <c r="B293" s="1047" t="s">
        <v>435</v>
      </c>
      <c r="C293" s="1048"/>
      <c r="D293" s="1048"/>
      <c r="E293" s="1048"/>
      <c r="F293" s="1048"/>
      <c r="G293" s="1048"/>
      <c r="H293" s="1048"/>
      <c r="I293" s="1048"/>
      <c r="J293" s="1048"/>
      <c r="K293" s="1048"/>
      <c r="L293" s="1048"/>
      <c r="M293" s="1048"/>
      <c r="N293" s="1048"/>
      <c r="O293" s="1048"/>
      <c r="P293" s="1048"/>
      <c r="Q293" s="1049"/>
    </row>
    <row r="294" spans="1:17" s="12" customFormat="1" ht="11.25" customHeight="1">
      <c r="A294" s="718"/>
      <c r="B294" s="1047" t="s">
        <v>436</v>
      </c>
      <c r="C294" s="1048"/>
      <c r="D294" s="1048"/>
      <c r="E294" s="1048"/>
      <c r="F294" s="1048"/>
      <c r="G294" s="1048"/>
      <c r="H294" s="1048"/>
      <c r="I294" s="1048"/>
      <c r="J294" s="1048"/>
      <c r="K294" s="1048"/>
      <c r="L294" s="1048"/>
      <c r="M294" s="1048"/>
      <c r="N294" s="1048"/>
      <c r="O294" s="1048"/>
      <c r="P294" s="1048"/>
      <c r="Q294" s="1049"/>
    </row>
    <row r="295" spans="1:17" s="12" customFormat="1" ht="11.25" customHeight="1">
      <c r="A295" s="718"/>
      <c r="B295" s="1047" t="s">
        <v>468</v>
      </c>
      <c r="C295" s="1048"/>
      <c r="D295" s="1048"/>
      <c r="E295" s="1048"/>
      <c r="F295" s="1048"/>
      <c r="G295" s="1048"/>
      <c r="H295" s="1048"/>
      <c r="I295" s="1048"/>
      <c r="J295" s="1048"/>
      <c r="K295" s="1048"/>
      <c r="L295" s="1048"/>
      <c r="M295" s="1048"/>
      <c r="N295" s="1048"/>
      <c r="O295" s="1048"/>
      <c r="P295" s="1048"/>
      <c r="Q295" s="1049"/>
    </row>
    <row r="296" spans="1:17" s="12" customFormat="1" ht="11.25" customHeight="1">
      <c r="A296" s="718"/>
      <c r="B296" s="626" t="s">
        <v>1026</v>
      </c>
      <c r="C296" s="626" t="s">
        <v>419</v>
      </c>
      <c r="D296" s="626">
        <f>D297</f>
        <v>58649</v>
      </c>
      <c r="E296" s="627">
        <f>E297</f>
        <v>58649.21000000001</v>
      </c>
      <c r="F296" s="627">
        <f aca="true" t="shared" si="83" ref="F296:Q296">F297</f>
        <v>8797.380000000001</v>
      </c>
      <c r="G296" s="627">
        <f t="shared" si="83"/>
        <v>49851.83</v>
      </c>
      <c r="H296" s="627">
        <f t="shared" si="83"/>
        <v>58649.21000000001</v>
      </c>
      <c r="I296" s="627">
        <f t="shared" si="83"/>
        <v>8797.380000000001</v>
      </c>
      <c r="J296" s="627">
        <f t="shared" si="83"/>
        <v>0</v>
      </c>
      <c r="K296" s="627">
        <f t="shared" si="83"/>
        <v>0</v>
      </c>
      <c r="L296" s="627">
        <f t="shared" si="83"/>
        <v>8797.380000000001</v>
      </c>
      <c r="M296" s="627">
        <f t="shared" si="83"/>
        <v>49851.83</v>
      </c>
      <c r="N296" s="627">
        <f t="shared" si="83"/>
        <v>0</v>
      </c>
      <c r="O296" s="627">
        <f t="shared" si="83"/>
        <v>0</v>
      </c>
      <c r="P296" s="627">
        <f t="shared" si="83"/>
        <v>0</v>
      </c>
      <c r="Q296" s="893">
        <f t="shared" si="83"/>
        <v>49851.83</v>
      </c>
    </row>
    <row r="297" spans="1:17" s="12" customFormat="1" ht="11.25" customHeight="1">
      <c r="A297" s="718"/>
      <c r="B297" s="626" t="s">
        <v>467</v>
      </c>
      <c r="C297" s="626"/>
      <c r="D297" s="626">
        <f aca="true" t="shared" si="84" ref="D297:Q297">SUM(D298:D317)</f>
        <v>58649</v>
      </c>
      <c r="E297" s="627">
        <f t="shared" si="84"/>
        <v>58649.21000000001</v>
      </c>
      <c r="F297" s="627">
        <f t="shared" si="84"/>
        <v>8797.380000000001</v>
      </c>
      <c r="G297" s="627">
        <f t="shared" si="84"/>
        <v>49851.83</v>
      </c>
      <c r="H297" s="627">
        <f t="shared" si="84"/>
        <v>58649.21000000001</v>
      </c>
      <c r="I297" s="627">
        <f t="shared" si="84"/>
        <v>8797.380000000001</v>
      </c>
      <c r="J297" s="627">
        <f t="shared" si="84"/>
        <v>0</v>
      </c>
      <c r="K297" s="627">
        <f t="shared" si="84"/>
        <v>0</v>
      </c>
      <c r="L297" s="627">
        <f t="shared" si="84"/>
        <v>8797.380000000001</v>
      </c>
      <c r="M297" s="627">
        <f t="shared" si="84"/>
        <v>49851.83</v>
      </c>
      <c r="N297" s="627">
        <f t="shared" si="84"/>
        <v>0</v>
      </c>
      <c r="O297" s="627">
        <f t="shared" si="84"/>
        <v>0</v>
      </c>
      <c r="P297" s="627">
        <f t="shared" si="84"/>
        <v>0</v>
      </c>
      <c r="Q297" s="893">
        <f t="shared" si="84"/>
        <v>49851.83</v>
      </c>
    </row>
    <row r="298" spans="1:17" s="12" customFormat="1" ht="11.25" customHeight="1">
      <c r="A298" s="718"/>
      <c r="B298" s="97" t="s">
        <v>201</v>
      </c>
      <c r="C298" s="485" t="s">
        <v>252</v>
      </c>
      <c r="D298" s="97">
        <v>892</v>
      </c>
      <c r="E298" s="348">
        <f aca="true" t="shared" si="85" ref="E298:E317">F298+G298</f>
        <v>892.5</v>
      </c>
      <c r="F298" s="348"/>
      <c r="G298" s="348">
        <f>M298</f>
        <v>892.5</v>
      </c>
      <c r="H298" s="348">
        <f aca="true" t="shared" si="86" ref="H298:H317">I298+M298</f>
        <v>892.5</v>
      </c>
      <c r="I298" s="348">
        <f aca="true" t="shared" si="87" ref="I298:I317">L298</f>
        <v>0</v>
      </c>
      <c r="J298" s="348"/>
      <c r="K298" s="348"/>
      <c r="L298" s="348"/>
      <c r="M298" s="354">
        <f>Q298</f>
        <v>892.5</v>
      </c>
      <c r="N298" s="348"/>
      <c r="O298" s="348"/>
      <c r="P298" s="348"/>
      <c r="Q298" s="362">
        <v>892.5</v>
      </c>
    </row>
    <row r="299" spans="1:17" s="12" customFormat="1" ht="11.25" customHeight="1">
      <c r="A299" s="718"/>
      <c r="B299" s="97" t="s">
        <v>201</v>
      </c>
      <c r="C299" s="485" t="s">
        <v>423</v>
      </c>
      <c r="D299" s="97">
        <v>158</v>
      </c>
      <c r="E299" s="348">
        <f t="shared" si="85"/>
        <v>157.5</v>
      </c>
      <c r="F299" s="348">
        <f>I299</f>
        <v>157.5</v>
      </c>
      <c r="G299" s="348"/>
      <c r="H299" s="348">
        <f t="shared" si="86"/>
        <v>157.5</v>
      </c>
      <c r="I299" s="348">
        <f t="shared" si="87"/>
        <v>157.5</v>
      </c>
      <c r="J299" s="348"/>
      <c r="K299" s="348"/>
      <c r="L299" s="348">
        <v>157.5</v>
      </c>
      <c r="M299" s="354">
        <f>Q299</f>
        <v>0</v>
      </c>
      <c r="N299" s="348"/>
      <c r="O299" s="348"/>
      <c r="P299" s="348"/>
      <c r="Q299" s="362"/>
    </row>
    <row r="300" spans="1:17" s="12" customFormat="1" ht="11.25" customHeight="1">
      <c r="A300" s="718"/>
      <c r="B300" s="97" t="s">
        <v>628</v>
      </c>
      <c r="C300" s="485" t="s">
        <v>253</v>
      </c>
      <c r="D300" s="97">
        <v>1863</v>
      </c>
      <c r="E300" s="348">
        <f t="shared" si="85"/>
        <v>1863.11</v>
      </c>
      <c r="F300" s="348"/>
      <c r="G300" s="348">
        <f>M300</f>
        <v>1863.11</v>
      </c>
      <c r="H300" s="348">
        <f t="shared" si="86"/>
        <v>1863.11</v>
      </c>
      <c r="I300" s="348">
        <f t="shared" si="87"/>
        <v>0</v>
      </c>
      <c r="J300" s="348"/>
      <c r="K300" s="348"/>
      <c r="L300" s="348"/>
      <c r="M300" s="354">
        <f>Q300</f>
        <v>1863.11</v>
      </c>
      <c r="N300" s="348"/>
      <c r="O300" s="348"/>
      <c r="P300" s="348"/>
      <c r="Q300" s="362">
        <v>1863.11</v>
      </c>
    </row>
    <row r="301" spans="1:17" s="12" customFormat="1" ht="11.25" customHeight="1">
      <c r="A301" s="718"/>
      <c r="B301" s="97" t="s">
        <v>628</v>
      </c>
      <c r="C301" s="485" t="s">
        <v>390</v>
      </c>
      <c r="D301" s="97">
        <v>329</v>
      </c>
      <c r="E301" s="348">
        <f t="shared" si="85"/>
        <v>328.78</v>
      </c>
      <c r="F301" s="348">
        <f>I301</f>
        <v>328.78</v>
      </c>
      <c r="G301" s="348"/>
      <c r="H301" s="348">
        <f t="shared" si="86"/>
        <v>328.78</v>
      </c>
      <c r="I301" s="348">
        <f t="shared" si="87"/>
        <v>328.78</v>
      </c>
      <c r="J301" s="348"/>
      <c r="K301" s="348"/>
      <c r="L301" s="348">
        <v>328.78</v>
      </c>
      <c r="M301" s="354"/>
      <c r="N301" s="348"/>
      <c r="O301" s="348"/>
      <c r="P301" s="348"/>
      <c r="Q301" s="362"/>
    </row>
    <row r="302" spans="1:17" s="12" customFormat="1" ht="11.25" customHeight="1">
      <c r="A302" s="718"/>
      <c r="B302" s="97" t="s">
        <v>492</v>
      </c>
      <c r="C302" s="485" t="s">
        <v>254</v>
      </c>
      <c r="D302" s="97">
        <v>321</v>
      </c>
      <c r="E302" s="348">
        <f t="shared" si="85"/>
        <v>321.02</v>
      </c>
      <c r="F302" s="348"/>
      <c r="G302" s="348">
        <f>M302</f>
        <v>321.02</v>
      </c>
      <c r="H302" s="348">
        <f t="shared" si="86"/>
        <v>321.02</v>
      </c>
      <c r="I302" s="348">
        <f t="shared" si="87"/>
        <v>0</v>
      </c>
      <c r="J302" s="348"/>
      <c r="K302" s="348"/>
      <c r="L302" s="348"/>
      <c r="M302" s="354">
        <f>Q302</f>
        <v>321.02</v>
      </c>
      <c r="N302" s="348"/>
      <c r="O302" s="348"/>
      <c r="P302" s="348"/>
      <c r="Q302" s="362">
        <v>321.02</v>
      </c>
    </row>
    <row r="303" spans="1:17" s="12" customFormat="1" ht="11.25" customHeight="1">
      <c r="A303" s="718"/>
      <c r="B303" s="97" t="s">
        <v>492</v>
      </c>
      <c r="C303" s="485" t="s">
        <v>391</v>
      </c>
      <c r="D303" s="97">
        <v>57</v>
      </c>
      <c r="E303" s="348">
        <f t="shared" si="85"/>
        <v>56.65</v>
      </c>
      <c r="F303" s="348">
        <f>I303</f>
        <v>56.65</v>
      </c>
      <c r="G303" s="348"/>
      <c r="H303" s="348">
        <f t="shared" si="86"/>
        <v>56.65</v>
      </c>
      <c r="I303" s="348">
        <f t="shared" si="87"/>
        <v>56.65</v>
      </c>
      <c r="J303" s="348"/>
      <c r="K303" s="348"/>
      <c r="L303" s="348">
        <v>56.65</v>
      </c>
      <c r="M303" s="354"/>
      <c r="N303" s="348"/>
      <c r="O303" s="348"/>
      <c r="P303" s="348"/>
      <c r="Q303" s="362"/>
    </row>
    <row r="304" spans="1:17" s="12" customFormat="1" ht="11.25" customHeight="1">
      <c r="A304" s="727" t="s">
        <v>431</v>
      </c>
      <c r="B304" s="97" t="s">
        <v>96</v>
      </c>
      <c r="C304" s="485" t="s">
        <v>255</v>
      </c>
      <c r="D304" s="97">
        <v>16342</v>
      </c>
      <c r="E304" s="348">
        <f t="shared" si="85"/>
        <v>16341.85</v>
      </c>
      <c r="F304" s="348"/>
      <c r="G304" s="348">
        <f>M304</f>
        <v>16341.85</v>
      </c>
      <c r="H304" s="348">
        <f t="shared" si="86"/>
        <v>16341.85</v>
      </c>
      <c r="I304" s="348">
        <f t="shared" si="87"/>
        <v>0</v>
      </c>
      <c r="J304" s="348"/>
      <c r="K304" s="348"/>
      <c r="L304" s="348"/>
      <c r="M304" s="354">
        <f>Q304</f>
        <v>16341.85</v>
      </c>
      <c r="N304" s="348"/>
      <c r="O304" s="348"/>
      <c r="P304" s="348"/>
      <c r="Q304" s="362">
        <v>16341.85</v>
      </c>
    </row>
    <row r="305" spans="1:17" s="12" customFormat="1" ht="11.25" customHeight="1">
      <c r="A305" s="718"/>
      <c r="B305" s="97" t="s">
        <v>96</v>
      </c>
      <c r="C305" s="485" t="s">
        <v>392</v>
      </c>
      <c r="D305" s="97">
        <v>2884</v>
      </c>
      <c r="E305" s="348">
        <f t="shared" si="85"/>
        <v>2883.85</v>
      </c>
      <c r="F305" s="348">
        <f>I305</f>
        <v>2883.85</v>
      </c>
      <c r="G305" s="348"/>
      <c r="H305" s="348">
        <f t="shared" si="86"/>
        <v>2883.85</v>
      </c>
      <c r="I305" s="348">
        <f t="shared" si="87"/>
        <v>2883.85</v>
      </c>
      <c r="J305" s="348"/>
      <c r="K305" s="348"/>
      <c r="L305" s="348">
        <v>2883.85</v>
      </c>
      <c r="M305" s="354"/>
      <c r="N305" s="348"/>
      <c r="O305" s="348"/>
      <c r="P305" s="348"/>
      <c r="Q305" s="362"/>
    </row>
    <row r="306" spans="1:17" s="12" customFormat="1" ht="11.25" customHeight="1">
      <c r="A306" s="718"/>
      <c r="B306" s="97" t="s">
        <v>494</v>
      </c>
      <c r="C306" s="485" t="s">
        <v>230</v>
      </c>
      <c r="D306" s="97">
        <v>7727</v>
      </c>
      <c r="E306" s="348">
        <f t="shared" si="85"/>
        <v>7727.27</v>
      </c>
      <c r="F306" s="348"/>
      <c r="G306" s="348">
        <f>M306</f>
        <v>7727.27</v>
      </c>
      <c r="H306" s="348">
        <f t="shared" si="86"/>
        <v>7727.27</v>
      </c>
      <c r="I306" s="348">
        <f t="shared" si="87"/>
        <v>0</v>
      </c>
      <c r="J306" s="348"/>
      <c r="K306" s="348"/>
      <c r="L306" s="348"/>
      <c r="M306" s="354">
        <f>Q306</f>
        <v>7727.27</v>
      </c>
      <c r="N306" s="348"/>
      <c r="O306" s="348"/>
      <c r="P306" s="348"/>
      <c r="Q306" s="362">
        <v>7727.27</v>
      </c>
    </row>
    <row r="307" spans="1:17" s="12" customFormat="1" ht="11.25" customHeight="1">
      <c r="A307" s="718"/>
      <c r="B307" s="97" t="s">
        <v>494</v>
      </c>
      <c r="C307" s="485" t="s">
        <v>231</v>
      </c>
      <c r="D307" s="97">
        <v>1364</v>
      </c>
      <c r="E307" s="348">
        <f t="shared" si="85"/>
        <v>1363.63</v>
      </c>
      <c r="F307" s="348">
        <f>I307</f>
        <v>1363.63</v>
      </c>
      <c r="G307" s="348"/>
      <c r="H307" s="348">
        <f t="shared" si="86"/>
        <v>1363.63</v>
      </c>
      <c r="I307" s="348">
        <f t="shared" si="87"/>
        <v>1363.63</v>
      </c>
      <c r="J307" s="348"/>
      <c r="K307" s="348"/>
      <c r="L307" s="348">
        <v>1363.63</v>
      </c>
      <c r="M307" s="354"/>
      <c r="N307" s="348"/>
      <c r="O307" s="348"/>
      <c r="P307" s="348"/>
      <c r="Q307" s="362"/>
    </row>
    <row r="308" spans="1:17" s="12" customFormat="1" ht="11.25" customHeight="1">
      <c r="A308" s="718"/>
      <c r="B308" s="97" t="s">
        <v>635</v>
      </c>
      <c r="C308" s="485" t="s">
        <v>438</v>
      </c>
      <c r="D308" s="97">
        <v>595</v>
      </c>
      <c r="E308" s="348">
        <f t="shared" si="85"/>
        <v>595</v>
      </c>
      <c r="F308" s="348"/>
      <c r="G308" s="348">
        <f>M308</f>
        <v>595</v>
      </c>
      <c r="H308" s="348">
        <f t="shared" si="86"/>
        <v>595</v>
      </c>
      <c r="I308" s="348">
        <f t="shared" si="87"/>
        <v>0</v>
      </c>
      <c r="J308" s="348"/>
      <c r="K308" s="348"/>
      <c r="L308" s="348"/>
      <c r="M308" s="354">
        <f>Q308</f>
        <v>595</v>
      </c>
      <c r="N308" s="348"/>
      <c r="O308" s="348"/>
      <c r="P308" s="348"/>
      <c r="Q308" s="362">
        <v>595</v>
      </c>
    </row>
    <row r="309" spans="1:17" s="12" customFormat="1" ht="11.25" customHeight="1">
      <c r="A309" s="718"/>
      <c r="B309" s="97" t="s">
        <v>635</v>
      </c>
      <c r="C309" s="485" t="s">
        <v>439</v>
      </c>
      <c r="D309" s="97">
        <v>105</v>
      </c>
      <c r="E309" s="348">
        <f t="shared" si="85"/>
        <v>105</v>
      </c>
      <c r="F309" s="348">
        <f>I309</f>
        <v>105</v>
      </c>
      <c r="G309" s="348"/>
      <c r="H309" s="348">
        <f t="shared" si="86"/>
        <v>105</v>
      </c>
      <c r="I309" s="348">
        <f t="shared" si="87"/>
        <v>105</v>
      </c>
      <c r="J309" s="348"/>
      <c r="K309" s="348"/>
      <c r="L309" s="348">
        <v>105</v>
      </c>
      <c r="M309" s="354"/>
      <c r="N309" s="348"/>
      <c r="O309" s="348"/>
      <c r="P309" s="348"/>
      <c r="Q309" s="362"/>
    </row>
    <row r="310" spans="1:17" s="12" customFormat="1" ht="11.25" customHeight="1">
      <c r="A310" s="718"/>
      <c r="B310" s="97" t="s">
        <v>649</v>
      </c>
      <c r="C310" s="485" t="s">
        <v>232</v>
      </c>
      <c r="D310" s="97">
        <v>19113</v>
      </c>
      <c r="E310" s="348">
        <f t="shared" si="85"/>
        <v>19115.17</v>
      </c>
      <c r="F310" s="348"/>
      <c r="G310" s="348">
        <f>M310</f>
        <v>19115.17</v>
      </c>
      <c r="H310" s="348">
        <f t="shared" si="86"/>
        <v>19115.17</v>
      </c>
      <c r="I310" s="348">
        <f t="shared" si="87"/>
        <v>0</v>
      </c>
      <c r="J310" s="348"/>
      <c r="K310" s="348"/>
      <c r="L310" s="348"/>
      <c r="M310" s="354">
        <f>Q310</f>
        <v>19115.17</v>
      </c>
      <c r="N310" s="348"/>
      <c r="O310" s="348"/>
      <c r="P310" s="348"/>
      <c r="Q310" s="362">
        <v>19115.17</v>
      </c>
    </row>
    <row r="311" spans="1:17" s="12" customFormat="1" ht="11.25" customHeight="1">
      <c r="A311" s="718"/>
      <c r="B311" s="97" t="s">
        <v>649</v>
      </c>
      <c r="C311" s="485" t="s">
        <v>393</v>
      </c>
      <c r="D311" s="97">
        <v>3374</v>
      </c>
      <c r="E311" s="348">
        <f t="shared" si="85"/>
        <v>3373.28</v>
      </c>
      <c r="F311" s="348">
        <f>I311</f>
        <v>3373.28</v>
      </c>
      <c r="G311" s="348"/>
      <c r="H311" s="348">
        <f t="shared" si="86"/>
        <v>3373.28</v>
      </c>
      <c r="I311" s="348">
        <f t="shared" si="87"/>
        <v>3373.28</v>
      </c>
      <c r="J311" s="348"/>
      <c r="K311" s="348"/>
      <c r="L311" s="348">
        <v>3373.28</v>
      </c>
      <c r="M311" s="354"/>
      <c r="N311" s="348"/>
      <c r="O311" s="348"/>
      <c r="P311" s="348"/>
      <c r="Q311" s="362"/>
    </row>
    <row r="312" spans="1:17" s="12" customFormat="1" ht="11.25" customHeight="1">
      <c r="A312" s="718"/>
      <c r="B312" s="97" t="s">
        <v>98</v>
      </c>
      <c r="C312" s="485" t="s">
        <v>470</v>
      </c>
      <c r="D312" s="97">
        <v>595</v>
      </c>
      <c r="E312" s="348">
        <f t="shared" si="85"/>
        <v>595</v>
      </c>
      <c r="F312" s="348"/>
      <c r="G312" s="348">
        <f>M312</f>
        <v>595</v>
      </c>
      <c r="H312" s="348">
        <f t="shared" si="86"/>
        <v>595</v>
      </c>
      <c r="I312" s="348">
        <f t="shared" si="87"/>
        <v>0</v>
      </c>
      <c r="J312" s="348"/>
      <c r="K312" s="348"/>
      <c r="L312" s="348"/>
      <c r="M312" s="354">
        <f>Q312</f>
        <v>595</v>
      </c>
      <c r="N312" s="348"/>
      <c r="O312" s="348"/>
      <c r="P312" s="348"/>
      <c r="Q312" s="362">
        <v>595</v>
      </c>
    </row>
    <row r="313" spans="1:17" s="12" customFormat="1" ht="11.25" customHeight="1">
      <c r="A313" s="718"/>
      <c r="B313" s="97" t="s">
        <v>98</v>
      </c>
      <c r="C313" s="485" t="s">
        <v>471</v>
      </c>
      <c r="D313" s="97">
        <v>105</v>
      </c>
      <c r="E313" s="348">
        <f t="shared" si="85"/>
        <v>105</v>
      </c>
      <c r="F313" s="348">
        <f>I313</f>
        <v>105</v>
      </c>
      <c r="G313" s="348"/>
      <c r="H313" s="348">
        <f t="shared" si="86"/>
        <v>105</v>
      </c>
      <c r="I313" s="348">
        <f t="shared" si="87"/>
        <v>105</v>
      </c>
      <c r="J313" s="348"/>
      <c r="K313" s="348"/>
      <c r="L313" s="348">
        <v>105</v>
      </c>
      <c r="M313" s="354"/>
      <c r="N313" s="348"/>
      <c r="O313" s="348"/>
      <c r="P313" s="348"/>
      <c r="Q313" s="362"/>
    </row>
    <row r="314" spans="1:17" s="12" customFormat="1" ht="11.25" customHeight="1">
      <c r="A314" s="718"/>
      <c r="B314" s="97" t="s">
        <v>826</v>
      </c>
      <c r="C314" s="485" t="s">
        <v>202</v>
      </c>
      <c r="D314" s="97">
        <v>21</v>
      </c>
      <c r="E314" s="348">
        <f t="shared" si="85"/>
        <v>20.91</v>
      </c>
      <c r="F314" s="348"/>
      <c r="G314" s="348">
        <f>M314</f>
        <v>20.91</v>
      </c>
      <c r="H314" s="348">
        <f t="shared" si="86"/>
        <v>20.91</v>
      </c>
      <c r="I314" s="348">
        <f t="shared" si="87"/>
        <v>0</v>
      </c>
      <c r="J314" s="348"/>
      <c r="K314" s="348"/>
      <c r="L314" s="348"/>
      <c r="M314" s="354">
        <f>Q314</f>
        <v>20.91</v>
      </c>
      <c r="N314" s="348"/>
      <c r="O314" s="348"/>
      <c r="P314" s="348"/>
      <c r="Q314" s="362">
        <v>20.91</v>
      </c>
    </row>
    <row r="315" spans="1:17" s="12" customFormat="1" ht="11.25" customHeight="1">
      <c r="A315" s="718"/>
      <c r="B315" s="97" t="s">
        <v>826</v>
      </c>
      <c r="C315" s="485" t="s">
        <v>394</v>
      </c>
      <c r="D315" s="97">
        <v>4</v>
      </c>
      <c r="E315" s="348">
        <f t="shared" si="85"/>
        <v>3.69</v>
      </c>
      <c r="F315" s="348">
        <f>I315</f>
        <v>3.69</v>
      </c>
      <c r="G315" s="348"/>
      <c r="H315" s="348">
        <f t="shared" si="86"/>
        <v>3.69</v>
      </c>
      <c r="I315" s="348">
        <f t="shared" si="87"/>
        <v>3.69</v>
      </c>
      <c r="J315" s="348"/>
      <c r="K315" s="348"/>
      <c r="L315" s="348">
        <v>3.69</v>
      </c>
      <c r="M315" s="354"/>
      <c r="N315" s="348"/>
      <c r="O315" s="348"/>
      <c r="P315" s="348"/>
      <c r="Q315" s="362"/>
    </row>
    <row r="316" spans="1:17" s="12" customFormat="1" ht="11.25" customHeight="1">
      <c r="A316" s="718"/>
      <c r="B316" s="97" t="s">
        <v>827</v>
      </c>
      <c r="C316" s="485" t="s">
        <v>234</v>
      </c>
      <c r="D316" s="97">
        <v>2380</v>
      </c>
      <c r="E316" s="348">
        <f t="shared" si="85"/>
        <v>2380</v>
      </c>
      <c r="F316" s="348"/>
      <c r="G316" s="348">
        <f>M316</f>
        <v>2380</v>
      </c>
      <c r="H316" s="348">
        <f t="shared" si="86"/>
        <v>2380</v>
      </c>
      <c r="I316" s="348">
        <f t="shared" si="87"/>
        <v>0</v>
      </c>
      <c r="J316" s="348"/>
      <c r="K316" s="348"/>
      <c r="L316" s="348"/>
      <c r="M316" s="354">
        <f>Q316</f>
        <v>2380</v>
      </c>
      <c r="N316" s="348"/>
      <c r="O316" s="348"/>
      <c r="P316" s="348"/>
      <c r="Q316" s="362">
        <v>2380</v>
      </c>
    </row>
    <row r="317" spans="1:17" s="12" customFormat="1" ht="11.25" customHeight="1" thickBot="1">
      <c r="A317" s="799"/>
      <c r="B317" s="639" t="s">
        <v>827</v>
      </c>
      <c r="C317" s="800" t="s">
        <v>443</v>
      </c>
      <c r="D317" s="639">
        <v>420</v>
      </c>
      <c r="E317" s="640">
        <f t="shared" si="85"/>
        <v>420</v>
      </c>
      <c r="F317" s="640">
        <f>I317</f>
        <v>420</v>
      </c>
      <c r="G317" s="640"/>
      <c r="H317" s="640">
        <f t="shared" si="86"/>
        <v>420</v>
      </c>
      <c r="I317" s="640">
        <f t="shared" si="87"/>
        <v>420</v>
      </c>
      <c r="J317" s="640"/>
      <c r="K317" s="640"/>
      <c r="L317" s="640">
        <v>420</v>
      </c>
      <c r="M317" s="641"/>
      <c r="N317" s="640"/>
      <c r="O317" s="640"/>
      <c r="P317" s="640"/>
      <c r="Q317" s="901"/>
    </row>
    <row r="318" spans="1:17" s="12" customFormat="1" ht="11.25" customHeight="1">
      <c r="A318" s="725"/>
      <c r="B318" s="1039" t="s">
        <v>601</v>
      </c>
      <c r="C318" s="1039"/>
      <c r="D318" s="1039"/>
      <c r="E318" s="1039"/>
      <c r="F318" s="1039"/>
      <c r="G318" s="1039"/>
      <c r="H318" s="1039"/>
      <c r="I318" s="1039"/>
      <c r="J318" s="1039"/>
      <c r="K318" s="1039"/>
      <c r="L318" s="1039"/>
      <c r="M318" s="1039"/>
      <c r="N318" s="1039"/>
      <c r="O318" s="1039"/>
      <c r="P318" s="1039"/>
      <c r="Q318" s="1040"/>
    </row>
    <row r="319" spans="1:17" s="12" customFormat="1" ht="11.25" customHeight="1">
      <c r="A319" s="718"/>
      <c r="B319" s="1044" t="s">
        <v>239</v>
      </c>
      <c r="C319" s="1045"/>
      <c r="D319" s="1045"/>
      <c r="E319" s="1045"/>
      <c r="F319" s="1045"/>
      <c r="G319" s="1045"/>
      <c r="H319" s="1045"/>
      <c r="I319" s="1045"/>
      <c r="J319" s="1045"/>
      <c r="K319" s="1045"/>
      <c r="L319" s="1045"/>
      <c r="M319" s="1045"/>
      <c r="N319" s="1045"/>
      <c r="O319" s="1045"/>
      <c r="P319" s="1045"/>
      <c r="Q319" s="1046"/>
    </row>
    <row r="320" spans="1:17" s="12" customFormat="1" ht="11.25" customHeight="1">
      <c r="A320" s="718"/>
      <c r="B320" s="1047" t="s">
        <v>425</v>
      </c>
      <c r="C320" s="1048"/>
      <c r="D320" s="1048"/>
      <c r="E320" s="1048"/>
      <c r="F320" s="1048"/>
      <c r="G320" s="1048"/>
      <c r="H320" s="1048"/>
      <c r="I320" s="1048"/>
      <c r="J320" s="1048"/>
      <c r="K320" s="1048"/>
      <c r="L320" s="1048"/>
      <c r="M320" s="1048"/>
      <c r="N320" s="1048"/>
      <c r="O320" s="1048"/>
      <c r="P320" s="1048"/>
      <c r="Q320" s="1049"/>
    </row>
    <row r="321" spans="1:17" s="12" customFormat="1" ht="11.25" customHeight="1">
      <c r="A321" s="718"/>
      <c r="B321" s="1047" t="s">
        <v>422</v>
      </c>
      <c r="C321" s="1048"/>
      <c r="D321" s="1048"/>
      <c r="E321" s="1048"/>
      <c r="F321" s="1048"/>
      <c r="G321" s="1048"/>
      <c r="H321" s="1048"/>
      <c r="I321" s="1048"/>
      <c r="J321" s="1048"/>
      <c r="K321" s="1048"/>
      <c r="L321" s="1048"/>
      <c r="M321" s="1048"/>
      <c r="N321" s="1048"/>
      <c r="O321" s="1048"/>
      <c r="P321" s="1048"/>
      <c r="Q321" s="1049"/>
    </row>
    <row r="322" spans="1:17" s="12" customFormat="1" ht="11.25" customHeight="1">
      <c r="A322" s="718"/>
      <c r="B322" s="1047" t="s">
        <v>426</v>
      </c>
      <c r="C322" s="1048"/>
      <c r="D322" s="1048"/>
      <c r="E322" s="1048"/>
      <c r="F322" s="1048"/>
      <c r="G322" s="1048"/>
      <c r="H322" s="1048"/>
      <c r="I322" s="1048"/>
      <c r="J322" s="1048"/>
      <c r="K322" s="1048"/>
      <c r="L322" s="1048"/>
      <c r="M322" s="1048"/>
      <c r="N322" s="1048"/>
      <c r="O322" s="1048"/>
      <c r="P322" s="1048"/>
      <c r="Q322" s="1049"/>
    </row>
    <row r="323" spans="1:17" s="12" customFormat="1" ht="11.25" customHeight="1">
      <c r="A323" s="718"/>
      <c r="B323" s="637" t="s">
        <v>1026</v>
      </c>
      <c r="C323" s="626" t="s">
        <v>216</v>
      </c>
      <c r="D323" s="729">
        <f>D324+D325</f>
        <v>242371</v>
      </c>
      <c r="E323" s="730">
        <f aca="true" t="shared" si="88" ref="E323:Q323">E324+E325</f>
        <v>137966.1</v>
      </c>
      <c r="F323" s="730">
        <f t="shared" si="88"/>
        <v>20694.88</v>
      </c>
      <c r="G323" s="730">
        <f t="shared" si="88"/>
        <v>117271.22</v>
      </c>
      <c r="H323" s="730">
        <f t="shared" si="88"/>
        <v>137966.1</v>
      </c>
      <c r="I323" s="730">
        <f t="shared" si="88"/>
        <v>20694.88</v>
      </c>
      <c r="J323" s="730">
        <f t="shared" si="88"/>
        <v>0</v>
      </c>
      <c r="K323" s="730">
        <f t="shared" si="88"/>
        <v>0</v>
      </c>
      <c r="L323" s="730">
        <f t="shared" si="88"/>
        <v>20694.88</v>
      </c>
      <c r="M323" s="730">
        <f t="shared" si="88"/>
        <v>117271.22</v>
      </c>
      <c r="N323" s="730">
        <f t="shared" si="88"/>
        <v>0</v>
      </c>
      <c r="O323" s="730">
        <f t="shared" si="88"/>
        <v>0</v>
      </c>
      <c r="P323" s="730">
        <f t="shared" si="88"/>
        <v>0</v>
      </c>
      <c r="Q323" s="895">
        <f t="shared" si="88"/>
        <v>117271.22</v>
      </c>
    </row>
    <row r="324" spans="1:17" s="12" customFormat="1" ht="11.25" customHeight="1">
      <c r="A324" s="718"/>
      <c r="B324" s="637" t="s">
        <v>718</v>
      </c>
      <c r="C324" s="626"/>
      <c r="D324" s="729">
        <v>104405</v>
      </c>
      <c r="E324" s="636"/>
      <c r="F324" s="636"/>
      <c r="G324" s="636"/>
      <c r="H324" s="636"/>
      <c r="I324" s="636"/>
      <c r="J324" s="636"/>
      <c r="K324" s="636"/>
      <c r="L324" s="636"/>
      <c r="M324" s="636"/>
      <c r="N324" s="636"/>
      <c r="O324" s="636"/>
      <c r="P324" s="636"/>
      <c r="Q324" s="891"/>
    </row>
    <row r="325" spans="1:17" s="12" customFormat="1" ht="11.25" customHeight="1">
      <c r="A325" s="718"/>
      <c r="B325" s="626" t="s">
        <v>467</v>
      </c>
      <c r="C325" s="626"/>
      <c r="D325" s="723">
        <f>SUM(D326:D341)</f>
        <v>137966</v>
      </c>
      <c r="E325" s="636">
        <f>SUM(E326:E341)</f>
        <v>137966.1</v>
      </c>
      <c r="F325" s="636">
        <f aca="true" t="shared" si="89" ref="F325:Q325">SUM(F326:F341)</f>
        <v>20694.88</v>
      </c>
      <c r="G325" s="636">
        <f t="shared" si="89"/>
        <v>117271.22</v>
      </c>
      <c r="H325" s="636">
        <f t="shared" si="89"/>
        <v>137966.1</v>
      </c>
      <c r="I325" s="636">
        <f t="shared" si="89"/>
        <v>20694.88</v>
      </c>
      <c r="J325" s="636">
        <f t="shared" si="89"/>
        <v>0</v>
      </c>
      <c r="K325" s="636">
        <f t="shared" si="89"/>
        <v>0</v>
      </c>
      <c r="L325" s="636">
        <f t="shared" si="89"/>
        <v>20694.88</v>
      </c>
      <c r="M325" s="636">
        <f t="shared" si="89"/>
        <v>117271.22</v>
      </c>
      <c r="N325" s="636">
        <f t="shared" si="89"/>
        <v>0</v>
      </c>
      <c r="O325" s="636">
        <f t="shared" si="89"/>
        <v>0</v>
      </c>
      <c r="P325" s="636">
        <f t="shared" si="89"/>
        <v>0</v>
      </c>
      <c r="Q325" s="891">
        <f t="shared" si="89"/>
        <v>117271.22</v>
      </c>
    </row>
    <row r="326" spans="1:17" s="12" customFormat="1" ht="11.25" customHeight="1">
      <c r="A326" s="718"/>
      <c r="B326" s="713" t="s">
        <v>418</v>
      </c>
      <c r="C326" s="485" t="s">
        <v>252</v>
      </c>
      <c r="D326" s="539">
        <v>9950</v>
      </c>
      <c r="E326" s="544">
        <f>F326+G326</f>
        <v>9950.1</v>
      </c>
      <c r="F326" s="544">
        <f>I326</f>
        <v>0</v>
      </c>
      <c r="G326" s="544">
        <f>M326</f>
        <v>9950.1</v>
      </c>
      <c r="H326" s="544">
        <f>I326+M326</f>
        <v>9950.1</v>
      </c>
      <c r="I326" s="544">
        <f>L326</f>
        <v>0</v>
      </c>
      <c r="J326" s="544"/>
      <c r="K326" s="544"/>
      <c r="L326" s="544"/>
      <c r="M326" s="544">
        <f>Q326</f>
        <v>9950.1</v>
      </c>
      <c r="N326" s="544"/>
      <c r="O326" s="544"/>
      <c r="P326" s="544"/>
      <c r="Q326" s="563">
        <v>9950.1</v>
      </c>
    </row>
    <row r="327" spans="1:17" s="12" customFormat="1" ht="11.25" customHeight="1">
      <c r="A327" s="718"/>
      <c r="B327" s="713" t="s">
        <v>418</v>
      </c>
      <c r="C327" s="485" t="s">
        <v>423</v>
      </c>
      <c r="D327" s="539">
        <v>1756</v>
      </c>
      <c r="E327" s="544">
        <f aca="true" t="shared" si="90" ref="E327:E341">F327+G327</f>
        <v>1755.9</v>
      </c>
      <c r="F327" s="544">
        <f aca="true" t="shared" si="91" ref="F327:F341">I327</f>
        <v>1755.9</v>
      </c>
      <c r="G327" s="544">
        <f aca="true" t="shared" si="92" ref="G327:G341">M327</f>
        <v>0</v>
      </c>
      <c r="H327" s="544">
        <f aca="true" t="shared" si="93" ref="H327:H341">I327+M327</f>
        <v>1755.9</v>
      </c>
      <c r="I327" s="544">
        <f aca="true" t="shared" si="94" ref="I327:I341">L327</f>
        <v>1755.9</v>
      </c>
      <c r="J327" s="544"/>
      <c r="K327" s="544"/>
      <c r="L327" s="544">
        <v>1755.9</v>
      </c>
      <c r="M327" s="544">
        <f aca="true" t="shared" si="95" ref="M327:M341">Q327</f>
        <v>0</v>
      </c>
      <c r="N327" s="544"/>
      <c r="O327" s="544"/>
      <c r="P327" s="544"/>
      <c r="Q327" s="563"/>
    </row>
    <row r="328" spans="1:17" s="12" customFormat="1" ht="11.25" customHeight="1">
      <c r="A328" s="718"/>
      <c r="B328" s="713" t="s">
        <v>628</v>
      </c>
      <c r="C328" s="732" t="s">
        <v>253</v>
      </c>
      <c r="D328" s="539">
        <v>5143</v>
      </c>
      <c r="E328" s="544">
        <f t="shared" si="90"/>
        <v>5142.67</v>
      </c>
      <c r="F328" s="544">
        <f t="shared" si="91"/>
        <v>0</v>
      </c>
      <c r="G328" s="544">
        <f t="shared" si="92"/>
        <v>5142.67</v>
      </c>
      <c r="H328" s="544">
        <f t="shared" si="93"/>
        <v>5142.67</v>
      </c>
      <c r="I328" s="544">
        <f t="shared" si="94"/>
        <v>0</v>
      </c>
      <c r="J328" s="544"/>
      <c r="K328" s="544"/>
      <c r="L328" s="544"/>
      <c r="M328" s="544">
        <f t="shared" si="95"/>
        <v>5142.67</v>
      </c>
      <c r="N328" s="544"/>
      <c r="O328" s="544"/>
      <c r="P328" s="544"/>
      <c r="Q328" s="563">
        <v>5142.67</v>
      </c>
    </row>
    <row r="329" spans="1:17" s="12" customFormat="1" ht="11.25" customHeight="1">
      <c r="A329" s="718"/>
      <c r="B329" s="713" t="s">
        <v>628</v>
      </c>
      <c r="C329" s="485" t="s">
        <v>390</v>
      </c>
      <c r="D329" s="539">
        <v>908</v>
      </c>
      <c r="E329" s="544">
        <f t="shared" si="90"/>
        <v>907.53</v>
      </c>
      <c r="F329" s="544">
        <f t="shared" si="91"/>
        <v>907.53</v>
      </c>
      <c r="G329" s="544">
        <f t="shared" si="92"/>
        <v>0</v>
      </c>
      <c r="H329" s="544">
        <f t="shared" si="93"/>
        <v>907.53</v>
      </c>
      <c r="I329" s="544">
        <f t="shared" si="94"/>
        <v>907.53</v>
      </c>
      <c r="J329" s="544"/>
      <c r="K329" s="544"/>
      <c r="L329" s="544">
        <v>907.53</v>
      </c>
      <c r="M329" s="544">
        <f t="shared" si="95"/>
        <v>0</v>
      </c>
      <c r="N329" s="544"/>
      <c r="O329" s="544"/>
      <c r="P329" s="544"/>
      <c r="Q329" s="563"/>
    </row>
    <row r="330" spans="1:17" s="12" customFormat="1" ht="11.25" customHeight="1">
      <c r="A330" s="727" t="s">
        <v>449</v>
      </c>
      <c r="B330" s="713" t="s">
        <v>492</v>
      </c>
      <c r="C330" s="485" t="s">
        <v>254</v>
      </c>
      <c r="D330" s="539">
        <v>820</v>
      </c>
      <c r="E330" s="544">
        <f t="shared" si="90"/>
        <v>820.1</v>
      </c>
      <c r="F330" s="544">
        <f t="shared" si="91"/>
        <v>0</v>
      </c>
      <c r="G330" s="544">
        <f t="shared" si="92"/>
        <v>820.1</v>
      </c>
      <c r="H330" s="544">
        <f t="shared" si="93"/>
        <v>820.1</v>
      </c>
      <c r="I330" s="544">
        <f t="shared" si="94"/>
        <v>0</v>
      </c>
      <c r="J330" s="544"/>
      <c r="K330" s="544"/>
      <c r="L330" s="544"/>
      <c r="M330" s="544">
        <f t="shared" si="95"/>
        <v>820.1</v>
      </c>
      <c r="N330" s="544"/>
      <c r="O330" s="544"/>
      <c r="P330" s="544"/>
      <c r="Q330" s="563">
        <v>820.1</v>
      </c>
    </row>
    <row r="331" spans="1:17" s="12" customFormat="1" ht="11.25" customHeight="1">
      <c r="A331" s="718"/>
      <c r="B331" s="713" t="s">
        <v>492</v>
      </c>
      <c r="C331" s="485" t="s">
        <v>391</v>
      </c>
      <c r="D331" s="539">
        <v>145</v>
      </c>
      <c r="E331" s="544">
        <f t="shared" si="90"/>
        <v>144.72</v>
      </c>
      <c r="F331" s="544">
        <f t="shared" si="91"/>
        <v>144.72</v>
      </c>
      <c r="G331" s="544">
        <f t="shared" si="92"/>
        <v>0</v>
      </c>
      <c r="H331" s="544">
        <f t="shared" si="93"/>
        <v>144.72</v>
      </c>
      <c r="I331" s="544">
        <f t="shared" si="94"/>
        <v>144.72</v>
      </c>
      <c r="J331" s="544"/>
      <c r="K331" s="544"/>
      <c r="L331" s="544">
        <v>144.72</v>
      </c>
      <c r="M331" s="544">
        <f t="shared" si="95"/>
        <v>0</v>
      </c>
      <c r="N331" s="544"/>
      <c r="O331" s="544"/>
      <c r="P331" s="544"/>
      <c r="Q331" s="563"/>
    </row>
    <row r="332" spans="1:17" s="12" customFormat="1" ht="11.25" customHeight="1">
      <c r="A332" s="718"/>
      <c r="B332" s="713" t="s">
        <v>262</v>
      </c>
      <c r="C332" s="485" t="s">
        <v>255</v>
      </c>
      <c r="D332" s="539">
        <v>75268</v>
      </c>
      <c r="E332" s="544">
        <f t="shared" si="90"/>
        <v>75268.11</v>
      </c>
      <c r="F332" s="544">
        <f t="shared" si="91"/>
        <v>0</v>
      </c>
      <c r="G332" s="544">
        <f t="shared" si="92"/>
        <v>75268.11</v>
      </c>
      <c r="H332" s="544">
        <f t="shared" si="93"/>
        <v>75268.11</v>
      </c>
      <c r="I332" s="544">
        <f t="shared" si="94"/>
        <v>0</v>
      </c>
      <c r="J332" s="544"/>
      <c r="K332" s="544"/>
      <c r="L332" s="544"/>
      <c r="M332" s="544">
        <f t="shared" si="95"/>
        <v>75268.11</v>
      </c>
      <c r="N332" s="544"/>
      <c r="O332" s="544"/>
      <c r="P332" s="544"/>
      <c r="Q332" s="563">
        <v>75268.11</v>
      </c>
    </row>
    <row r="333" spans="1:17" s="12" customFormat="1" ht="11.25" customHeight="1">
      <c r="A333" s="718"/>
      <c r="B333" s="713" t="s">
        <v>262</v>
      </c>
      <c r="C333" s="485" t="s">
        <v>392</v>
      </c>
      <c r="D333" s="539">
        <v>13283</v>
      </c>
      <c r="E333" s="544">
        <f t="shared" si="90"/>
        <v>13282.57</v>
      </c>
      <c r="F333" s="544">
        <f t="shared" si="91"/>
        <v>13282.57</v>
      </c>
      <c r="G333" s="544">
        <f t="shared" si="92"/>
        <v>0</v>
      </c>
      <c r="H333" s="544">
        <f t="shared" si="93"/>
        <v>13282.57</v>
      </c>
      <c r="I333" s="544">
        <f t="shared" si="94"/>
        <v>13282.57</v>
      </c>
      <c r="J333" s="544"/>
      <c r="K333" s="544"/>
      <c r="L333" s="544">
        <v>13282.57</v>
      </c>
      <c r="M333" s="544">
        <f t="shared" si="95"/>
        <v>0</v>
      </c>
      <c r="N333" s="544"/>
      <c r="O333" s="544"/>
      <c r="P333" s="544"/>
      <c r="Q333" s="563"/>
    </row>
    <row r="334" spans="1:17" s="12" customFormat="1" ht="11.25" customHeight="1">
      <c r="A334" s="718"/>
      <c r="B334" s="713" t="s">
        <v>494</v>
      </c>
      <c r="C334" s="485" t="s">
        <v>230</v>
      </c>
      <c r="D334" s="539">
        <v>1275</v>
      </c>
      <c r="E334" s="544">
        <f t="shared" si="90"/>
        <v>1275</v>
      </c>
      <c r="F334" s="544">
        <f t="shared" si="91"/>
        <v>0</v>
      </c>
      <c r="G334" s="544">
        <f t="shared" si="92"/>
        <v>1275</v>
      </c>
      <c r="H334" s="544">
        <f t="shared" si="93"/>
        <v>1275</v>
      </c>
      <c r="I334" s="544">
        <f t="shared" si="94"/>
        <v>0</v>
      </c>
      <c r="J334" s="544"/>
      <c r="K334" s="544"/>
      <c r="L334" s="544"/>
      <c r="M334" s="544">
        <f t="shared" si="95"/>
        <v>1275</v>
      </c>
      <c r="N334" s="544"/>
      <c r="O334" s="544"/>
      <c r="P334" s="544"/>
      <c r="Q334" s="563">
        <v>1275</v>
      </c>
    </row>
    <row r="335" spans="1:17" s="12" customFormat="1" ht="11.25" customHeight="1">
      <c r="A335" s="718"/>
      <c r="B335" s="713" t="s">
        <v>494</v>
      </c>
      <c r="C335" s="485" t="s">
        <v>231</v>
      </c>
      <c r="D335" s="539">
        <v>225</v>
      </c>
      <c r="E335" s="544">
        <f t="shared" si="90"/>
        <v>225</v>
      </c>
      <c r="F335" s="544">
        <f t="shared" si="91"/>
        <v>225</v>
      </c>
      <c r="G335" s="544">
        <f t="shared" si="92"/>
        <v>0</v>
      </c>
      <c r="H335" s="544">
        <f t="shared" si="93"/>
        <v>225</v>
      </c>
      <c r="I335" s="544">
        <f t="shared" si="94"/>
        <v>225</v>
      </c>
      <c r="J335" s="544"/>
      <c r="K335" s="544"/>
      <c r="L335" s="544">
        <v>225</v>
      </c>
      <c r="M335" s="544">
        <f t="shared" si="95"/>
        <v>0</v>
      </c>
      <c r="N335" s="544"/>
      <c r="O335" s="544"/>
      <c r="P335" s="544"/>
      <c r="Q335" s="563"/>
    </row>
    <row r="336" spans="1:17" s="12" customFormat="1" ht="11.25" customHeight="1">
      <c r="A336" s="718"/>
      <c r="B336" s="713" t="s">
        <v>649</v>
      </c>
      <c r="C336" s="485" t="s">
        <v>232</v>
      </c>
      <c r="D336" s="539">
        <v>20691</v>
      </c>
      <c r="E336" s="544">
        <f t="shared" si="90"/>
        <v>20691.38</v>
      </c>
      <c r="F336" s="544">
        <f t="shared" si="91"/>
        <v>0</v>
      </c>
      <c r="G336" s="544">
        <f t="shared" si="92"/>
        <v>20691.38</v>
      </c>
      <c r="H336" s="544">
        <f t="shared" si="93"/>
        <v>20691.38</v>
      </c>
      <c r="I336" s="544">
        <f t="shared" si="94"/>
        <v>0</v>
      </c>
      <c r="J336" s="544"/>
      <c r="K336" s="544"/>
      <c r="L336" s="544"/>
      <c r="M336" s="544">
        <f t="shared" si="95"/>
        <v>20691.38</v>
      </c>
      <c r="N336" s="544"/>
      <c r="O336" s="544"/>
      <c r="P336" s="544"/>
      <c r="Q336" s="563">
        <v>20691.38</v>
      </c>
    </row>
    <row r="337" spans="1:17" s="12" customFormat="1" ht="11.25" customHeight="1">
      <c r="A337" s="718"/>
      <c r="B337" s="713" t="s">
        <v>649</v>
      </c>
      <c r="C337" s="485" t="s">
        <v>393</v>
      </c>
      <c r="D337" s="539">
        <v>3651</v>
      </c>
      <c r="E337" s="544">
        <f t="shared" si="90"/>
        <v>3651.42</v>
      </c>
      <c r="F337" s="544">
        <f t="shared" si="91"/>
        <v>3651.42</v>
      </c>
      <c r="G337" s="544">
        <f t="shared" si="92"/>
        <v>0</v>
      </c>
      <c r="H337" s="544">
        <f t="shared" si="93"/>
        <v>3651.42</v>
      </c>
      <c r="I337" s="544">
        <f t="shared" si="94"/>
        <v>3651.42</v>
      </c>
      <c r="J337" s="544"/>
      <c r="K337" s="544"/>
      <c r="L337" s="544">
        <v>3651.42</v>
      </c>
      <c r="M337" s="544">
        <f t="shared" si="95"/>
        <v>0</v>
      </c>
      <c r="N337" s="544"/>
      <c r="O337" s="544"/>
      <c r="P337" s="544"/>
      <c r="Q337" s="563"/>
    </row>
    <row r="338" spans="1:17" s="12" customFormat="1" ht="11.25" customHeight="1">
      <c r="A338" s="718"/>
      <c r="B338" s="713" t="s">
        <v>826</v>
      </c>
      <c r="C338" s="485" t="s">
        <v>202</v>
      </c>
      <c r="D338" s="539">
        <v>459</v>
      </c>
      <c r="E338" s="544">
        <f t="shared" si="90"/>
        <v>459</v>
      </c>
      <c r="F338" s="544">
        <f t="shared" si="91"/>
        <v>0</v>
      </c>
      <c r="G338" s="544">
        <f t="shared" si="92"/>
        <v>459</v>
      </c>
      <c r="H338" s="544">
        <f t="shared" si="93"/>
        <v>459</v>
      </c>
      <c r="I338" s="544">
        <f t="shared" si="94"/>
        <v>0</v>
      </c>
      <c r="J338" s="544"/>
      <c r="K338" s="544"/>
      <c r="L338" s="544"/>
      <c r="M338" s="544">
        <f t="shared" si="95"/>
        <v>459</v>
      </c>
      <c r="N338" s="544"/>
      <c r="O338" s="544"/>
      <c r="P338" s="544"/>
      <c r="Q338" s="563">
        <v>459</v>
      </c>
    </row>
    <row r="339" spans="1:17" s="12" customFormat="1" ht="11.25" customHeight="1">
      <c r="A339" s="718"/>
      <c r="B339" s="713" t="s">
        <v>826</v>
      </c>
      <c r="C339" s="485" t="s">
        <v>394</v>
      </c>
      <c r="D339" s="539">
        <v>81</v>
      </c>
      <c r="E339" s="544">
        <f t="shared" si="90"/>
        <v>81</v>
      </c>
      <c r="F339" s="544">
        <f t="shared" si="91"/>
        <v>81</v>
      </c>
      <c r="G339" s="544">
        <f t="shared" si="92"/>
        <v>0</v>
      </c>
      <c r="H339" s="544">
        <f t="shared" si="93"/>
        <v>81</v>
      </c>
      <c r="I339" s="544">
        <f t="shared" si="94"/>
        <v>81</v>
      </c>
      <c r="J339" s="544"/>
      <c r="K339" s="544"/>
      <c r="L339" s="544">
        <v>81</v>
      </c>
      <c r="M339" s="544">
        <f t="shared" si="95"/>
        <v>0</v>
      </c>
      <c r="N339" s="544"/>
      <c r="O339" s="544"/>
      <c r="P339" s="544"/>
      <c r="Q339" s="563"/>
    </row>
    <row r="340" spans="1:17" s="12" customFormat="1" ht="11.25" customHeight="1">
      <c r="A340" s="718"/>
      <c r="B340" s="713" t="s">
        <v>827</v>
      </c>
      <c r="C340" s="485" t="s">
        <v>274</v>
      </c>
      <c r="D340" s="539">
        <v>3665</v>
      </c>
      <c r="E340" s="544">
        <f t="shared" si="90"/>
        <v>3664.86</v>
      </c>
      <c r="F340" s="544">
        <f t="shared" si="91"/>
        <v>0</v>
      </c>
      <c r="G340" s="544">
        <f t="shared" si="92"/>
        <v>3664.86</v>
      </c>
      <c r="H340" s="544">
        <f t="shared" si="93"/>
        <v>3664.86</v>
      </c>
      <c r="I340" s="544">
        <f t="shared" si="94"/>
        <v>0</v>
      </c>
      <c r="J340" s="544"/>
      <c r="K340" s="544"/>
      <c r="L340" s="544"/>
      <c r="M340" s="544">
        <f t="shared" si="95"/>
        <v>3664.86</v>
      </c>
      <c r="N340" s="544"/>
      <c r="O340" s="544"/>
      <c r="P340" s="544"/>
      <c r="Q340" s="563">
        <v>3664.86</v>
      </c>
    </row>
    <row r="341" spans="1:17" s="12" customFormat="1" ht="11.25" customHeight="1">
      <c r="A341" s="726"/>
      <c r="B341" s="485" t="s">
        <v>827</v>
      </c>
      <c r="C341" s="485" t="s">
        <v>136</v>
      </c>
      <c r="D341" s="539">
        <v>646</v>
      </c>
      <c r="E341" s="544">
        <f t="shared" si="90"/>
        <v>646.74</v>
      </c>
      <c r="F341" s="544">
        <f t="shared" si="91"/>
        <v>646.74</v>
      </c>
      <c r="G341" s="544">
        <f t="shared" si="92"/>
        <v>0</v>
      </c>
      <c r="H341" s="544">
        <f t="shared" si="93"/>
        <v>646.74</v>
      </c>
      <c r="I341" s="544">
        <f t="shared" si="94"/>
        <v>646.74</v>
      </c>
      <c r="J341" s="544"/>
      <c r="K341" s="544"/>
      <c r="L341" s="544">
        <v>646.74</v>
      </c>
      <c r="M341" s="544">
        <f t="shared" si="95"/>
        <v>0</v>
      </c>
      <c r="N341" s="544"/>
      <c r="O341" s="544"/>
      <c r="P341" s="544"/>
      <c r="Q341" s="563"/>
    </row>
    <row r="342" spans="1:17" s="12" customFormat="1" ht="11.25" customHeight="1">
      <c r="A342" s="725"/>
      <c r="B342" s="1041" t="s">
        <v>433</v>
      </c>
      <c r="C342" s="1042"/>
      <c r="D342" s="1042"/>
      <c r="E342" s="1042"/>
      <c r="F342" s="1042"/>
      <c r="G342" s="1042"/>
      <c r="H342" s="1042"/>
      <c r="I342" s="1042"/>
      <c r="J342" s="1042"/>
      <c r="K342" s="1042"/>
      <c r="L342" s="1042"/>
      <c r="M342" s="1042"/>
      <c r="N342" s="1042"/>
      <c r="O342" s="1042"/>
      <c r="P342" s="1042"/>
      <c r="Q342" s="1043"/>
    </row>
    <row r="343" spans="1:17" s="12" customFormat="1" ht="11.25" customHeight="1">
      <c r="A343" s="718"/>
      <c r="B343" s="1044" t="s">
        <v>434</v>
      </c>
      <c r="C343" s="1045"/>
      <c r="D343" s="1045"/>
      <c r="E343" s="1045"/>
      <c r="F343" s="1045"/>
      <c r="G343" s="1045"/>
      <c r="H343" s="1045"/>
      <c r="I343" s="1045"/>
      <c r="J343" s="1045"/>
      <c r="K343" s="1045"/>
      <c r="L343" s="1045"/>
      <c r="M343" s="1045"/>
      <c r="N343" s="1045"/>
      <c r="O343" s="1045"/>
      <c r="P343" s="1045"/>
      <c r="Q343" s="1046"/>
    </row>
    <row r="344" spans="1:17" s="12" customFormat="1" ht="11.25" customHeight="1">
      <c r="A344" s="718"/>
      <c r="B344" s="1047" t="s">
        <v>435</v>
      </c>
      <c r="C344" s="1048"/>
      <c r="D344" s="1048"/>
      <c r="E344" s="1048"/>
      <c r="F344" s="1048"/>
      <c r="G344" s="1048"/>
      <c r="H344" s="1048"/>
      <c r="I344" s="1048"/>
      <c r="J344" s="1048"/>
      <c r="K344" s="1048"/>
      <c r="L344" s="1048"/>
      <c r="M344" s="1048"/>
      <c r="N344" s="1048"/>
      <c r="O344" s="1048"/>
      <c r="P344" s="1048"/>
      <c r="Q344" s="1049"/>
    </row>
    <row r="345" spans="1:17" s="12" customFormat="1" ht="11.25" customHeight="1">
      <c r="A345" s="718"/>
      <c r="B345" s="1047" t="s">
        <v>436</v>
      </c>
      <c r="C345" s="1048"/>
      <c r="D345" s="1048"/>
      <c r="E345" s="1048"/>
      <c r="F345" s="1048"/>
      <c r="G345" s="1048"/>
      <c r="H345" s="1048"/>
      <c r="I345" s="1048"/>
      <c r="J345" s="1048"/>
      <c r="K345" s="1048"/>
      <c r="L345" s="1048"/>
      <c r="M345" s="1048"/>
      <c r="N345" s="1048"/>
      <c r="O345" s="1048"/>
      <c r="P345" s="1048"/>
      <c r="Q345" s="1049"/>
    </row>
    <row r="346" spans="1:17" s="12" customFormat="1" ht="11.25" customHeight="1">
      <c r="A346" s="718"/>
      <c r="B346" s="1047" t="s">
        <v>474</v>
      </c>
      <c r="C346" s="1048"/>
      <c r="D346" s="1048"/>
      <c r="E346" s="1048"/>
      <c r="F346" s="1048"/>
      <c r="G346" s="1048"/>
      <c r="H346" s="1048"/>
      <c r="I346" s="1048"/>
      <c r="J346" s="1048"/>
      <c r="K346" s="1048"/>
      <c r="L346" s="1048"/>
      <c r="M346" s="1048"/>
      <c r="N346" s="1048"/>
      <c r="O346" s="1048"/>
      <c r="P346" s="1048"/>
      <c r="Q346" s="1049"/>
    </row>
    <row r="347" spans="1:17" s="12" customFormat="1" ht="11.25" customHeight="1">
      <c r="A347" s="718"/>
      <c r="B347" s="626" t="s">
        <v>1026</v>
      </c>
      <c r="C347" s="626" t="s">
        <v>216</v>
      </c>
      <c r="D347" s="626">
        <f>D348</f>
        <v>88862</v>
      </c>
      <c r="E347" s="627">
        <f>E348</f>
        <v>88862.44000000002</v>
      </c>
      <c r="F347" s="627">
        <f aca="true" t="shared" si="96" ref="F347:Q347">F348</f>
        <v>13329.36</v>
      </c>
      <c r="G347" s="627">
        <f t="shared" si="96"/>
        <v>75533.08</v>
      </c>
      <c r="H347" s="627">
        <f t="shared" si="96"/>
        <v>88862.44000000002</v>
      </c>
      <c r="I347" s="627">
        <f t="shared" si="96"/>
        <v>13329.36</v>
      </c>
      <c r="J347" s="627">
        <f t="shared" si="96"/>
        <v>0</v>
      </c>
      <c r="K347" s="627">
        <f t="shared" si="96"/>
        <v>0</v>
      </c>
      <c r="L347" s="627">
        <f t="shared" si="96"/>
        <v>13329.36</v>
      </c>
      <c r="M347" s="627">
        <f t="shared" si="96"/>
        <v>75533.08</v>
      </c>
      <c r="N347" s="627">
        <f t="shared" si="96"/>
        <v>0</v>
      </c>
      <c r="O347" s="627">
        <f t="shared" si="96"/>
        <v>0</v>
      </c>
      <c r="P347" s="627">
        <f t="shared" si="96"/>
        <v>0</v>
      </c>
      <c r="Q347" s="893">
        <f t="shared" si="96"/>
        <v>75533.08</v>
      </c>
    </row>
    <row r="348" spans="1:17" s="12" customFormat="1" ht="11.25" customHeight="1">
      <c r="A348" s="718"/>
      <c r="B348" s="626" t="s">
        <v>467</v>
      </c>
      <c r="C348" s="626"/>
      <c r="D348" s="626">
        <f aca="true" t="shared" si="97" ref="D348:Q348">SUM(D349:D372)</f>
        <v>88862</v>
      </c>
      <c r="E348" s="627">
        <f t="shared" si="97"/>
        <v>88862.44000000002</v>
      </c>
      <c r="F348" s="627">
        <f t="shared" si="97"/>
        <v>13329.36</v>
      </c>
      <c r="G348" s="627">
        <f t="shared" si="97"/>
        <v>75533.08</v>
      </c>
      <c r="H348" s="627">
        <f t="shared" si="97"/>
        <v>88862.44000000002</v>
      </c>
      <c r="I348" s="627">
        <f t="shared" si="97"/>
        <v>13329.36</v>
      </c>
      <c r="J348" s="627">
        <f t="shared" si="97"/>
        <v>0</v>
      </c>
      <c r="K348" s="627">
        <f t="shared" si="97"/>
        <v>0</v>
      </c>
      <c r="L348" s="627">
        <f t="shared" si="97"/>
        <v>13329.36</v>
      </c>
      <c r="M348" s="627">
        <f t="shared" si="97"/>
        <v>75533.08</v>
      </c>
      <c r="N348" s="627">
        <f t="shared" si="97"/>
        <v>0</v>
      </c>
      <c r="O348" s="627">
        <f t="shared" si="97"/>
        <v>0</v>
      </c>
      <c r="P348" s="627">
        <f t="shared" si="97"/>
        <v>0</v>
      </c>
      <c r="Q348" s="893">
        <f t="shared" si="97"/>
        <v>75533.08</v>
      </c>
    </row>
    <row r="349" spans="1:17" s="12" customFormat="1" ht="11.25" customHeight="1">
      <c r="A349" s="718"/>
      <c r="B349" s="97" t="s">
        <v>201</v>
      </c>
      <c r="C349" s="485" t="s">
        <v>252</v>
      </c>
      <c r="D349" s="97">
        <v>8499</v>
      </c>
      <c r="E349" s="348">
        <f aca="true" t="shared" si="98" ref="E349:E372">F349+G349</f>
        <v>8499.46</v>
      </c>
      <c r="F349" s="348"/>
      <c r="G349" s="348">
        <f>M349</f>
        <v>8499.46</v>
      </c>
      <c r="H349" s="348">
        <f aca="true" t="shared" si="99" ref="H349:H372">I349+M349</f>
        <v>8499.46</v>
      </c>
      <c r="I349" s="348">
        <f aca="true" t="shared" si="100" ref="I349:I372">L349</f>
        <v>0</v>
      </c>
      <c r="J349" s="348"/>
      <c r="K349" s="348"/>
      <c r="L349" s="348"/>
      <c r="M349" s="354">
        <f>Q349</f>
        <v>8499.46</v>
      </c>
      <c r="N349" s="348"/>
      <c r="O349" s="348"/>
      <c r="P349" s="348"/>
      <c r="Q349" s="362">
        <v>8499.46</v>
      </c>
    </row>
    <row r="350" spans="1:17" s="12" customFormat="1" ht="11.25" customHeight="1">
      <c r="A350" s="718"/>
      <c r="B350" s="97" t="s">
        <v>201</v>
      </c>
      <c r="C350" s="485" t="s">
        <v>423</v>
      </c>
      <c r="D350" s="97">
        <v>1500</v>
      </c>
      <c r="E350" s="348">
        <f t="shared" si="98"/>
        <v>1499.9</v>
      </c>
      <c r="F350" s="348">
        <f>I350</f>
        <v>1499.9</v>
      </c>
      <c r="G350" s="348"/>
      <c r="H350" s="348">
        <f t="shared" si="99"/>
        <v>1499.9</v>
      </c>
      <c r="I350" s="348">
        <f t="shared" si="100"/>
        <v>1499.9</v>
      </c>
      <c r="J350" s="348"/>
      <c r="K350" s="348"/>
      <c r="L350" s="348">
        <v>1499.9</v>
      </c>
      <c r="M350" s="354"/>
      <c r="N350" s="348"/>
      <c r="O350" s="348"/>
      <c r="P350" s="348"/>
      <c r="Q350" s="362"/>
    </row>
    <row r="351" spans="1:17" s="12" customFormat="1" ht="11.25" customHeight="1">
      <c r="A351" s="718"/>
      <c r="B351" s="97" t="s">
        <v>628</v>
      </c>
      <c r="C351" s="485" t="s">
        <v>253</v>
      </c>
      <c r="D351" s="97">
        <v>5914</v>
      </c>
      <c r="E351" s="348">
        <f t="shared" si="98"/>
        <v>5914.32</v>
      </c>
      <c r="F351" s="348"/>
      <c r="G351" s="348">
        <f>M351</f>
        <v>5914.32</v>
      </c>
      <c r="H351" s="348">
        <f t="shared" si="99"/>
        <v>5914.32</v>
      </c>
      <c r="I351" s="348">
        <f t="shared" si="100"/>
        <v>0</v>
      </c>
      <c r="J351" s="348"/>
      <c r="K351" s="348"/>
      <c r="L351" s="348"/>
      <c r="M351" s="354">
        <f>Q351</f>
        <v>5914.32</v>
      </c>
      <c r="N351" s="348"/>
      <c r="O351" s="348"/>
      <c r="P351" s="348"/>
      <c r="Q351" s="362">
        <v>5914.32</v>
      </c>
    </row>
    <row r="352" spans="1:17" s="12" customFormat="1" ht="11.25" customHeight="1">
      <c r="A352" s="718"/>
      <c r="B352" s="97" t="s">
        <v>628</v>
      </c>
      <c r="C352" s="485" t="s">
        <v>390</v>
      </c>
      <c r="D352" s="97">
        <v>1044</v>
      </c>
      <c r="E352" s="348">
        <f t="shared" si="98"/>
        <v>1043.7</v>
      </c>
      <c r="F352" s="348">
        <f>I352</f>
        <v>1043.7</v>
      </c>
      <c r="G352" s="348"/>
      <c r="H352" s="348">
        <f t="shared" si="99"/>
        <v>1043.7</v>
      </c>
      <c r="I352" s="348">
        <f t="shared" si="100"/>
        <v>1043.7</v>
      </c>
      <c r="J352" s="348"/>
      <c r="K352" s="348"/>
      <c r="L352" s="348">
        <v>1043.7</v>
      </c>
      <c r="M352" s="354"/>
      <c r="N352" s="348"/>
      <c r="O352" s="348"/>
      <c r="P352" s="348"/>
      <c r="Q352" s="362"/>
    </row>
    <row r="353" spans="1:17" s="12" customFormat="1" ht="11.25" customHeight="1">
      <c r="A353" s="718"/>
      <c r="B353" s="97" t="s">
        <v>492</v>
      </c>
      <c r="C353" s="485" t="s">
        <v>254</v>
      </c>
      <c r="D353" s="97">
        <v>1087</v>
      </c>
      <c r="E353" s="348">
        <f t="shared" si="98"/>
        <v>1086.91</v>
      </c>
      <c r="F353" s="348"/>
      <c r="G353" s="348">
        <f>M353</f>
        <v>1086.91</v>
      </c>
      <c r="H353" s="348">
        <f t="shared" si="99"/>
        <v>1086.91</v>
      </c>
      <c r="I353" s="348">
        <f t="shared" si="100"/>
        <v>0</v>
      </c>
      <c r="J353" s="348"/>
      <c r="K353" s="348"/>
      <c r="L353" s="348"/>
      <c r="M353" s="354">
        <f>Q353</f>
        <v>1086.91</v>
      </c>
      <c r="N353" s="348"/>
      <c r="O353" s="348"/>
      <c r="P353" s="348"/>
      <c r="Q353" s="362">
        <v>1086.91</v>
      </c>
    </row>
    <row r="354" spans="1:17" s="12" customFormat="1" ht="11.25" customHeight="1">
      <c r="A354" s="718"/>
      <c r="B354" s="97" t="s">
        <v>492</v>
      </c>
      <c r="C354" s="485" t="s">
        <v>391</v>
      </c>
      <c r="D354" s="97">
        <v>192</v>
      </c>
      <c r="E354" s="348">
        <f t="shared" si="98"/>
        <v>191.79</v>
      </c>
      <c r="F354" s="348">
        <f>I354</f>
        <v>191.79</v>
      </c>
      <c r="G354" s="348"/>
      <c r="H354" s="348">
        <f t="shared" si="99"/>
        <v>191.79</v>
      </c>
      <c r="I354" s="348">
        <f t="shared" si="100"/>
        <v>191.79</v>
      </c>
      <c r="J354" s="348"/>
      <c r="K354" s="348"/>
      <c r="L354" s="348">
        <v>191.79</v>
      </c>
      <c r="M354" s="354"/>
      <c r="N354" s="348"/>
      <c r="O354" s="348"/>
      <c r="P354" s="348"/>
      <c r="Q354" s="362"/>
    </row>
    <row r="355" spans="1:17" s="12" customFormat="1" ht="11.25" customHeight="1">
      <c r="A355" s="718"/>
      <c r="B355" s="97" t="s">
        <v>96</v>
      </c>
      <c r="C355" s="485" t="s">
        <v>255</v>
      </c>
      <c r="D355" s="97">
        <v>41650</v>
      </c>
      <c r="E355" s="348">
        <f t="shared" si="98"/>
        <v>41650</v>
      </c>
      <c r="F355" s="348"/>
      <c r="G355" s="348">
        <f>M355</f>
        <v>41650</v>
      </c>
      <c r="H355" s="348">
        <f t="shared" si="99"/>
        <v>41650</v>
      </c>
      <c r="I355" s="348">
        <f t="shared" si="100"/>
        <v>0</v>
      </c>
      <c r="J355" s="348"/>
      <c r="K355" s="348"/>
      <c r="L355" s="348"/>
      <c r="M355" s="354">
        <f>Q355</f>
        <v>41650</v>
      </c>
      <c r="N355" s="348"/>
      <c r="O355" s="348"/>
      <c r="P355" s="348"/>
      <c r="Q355" s="362">
        <v>41650</v>
      </c>
    </row>
    <row r="356" spans="1:17" s="12" customFormat="1" ht="11.25" customHeight="1">
      <c r="A356" s="727" t="s">
        <v>473</v>
      </c>
      <c r="B356" s="97" t="s">
        <v>96</v>
      </c>
      <c r="C356" s="485" t="s">
        <v>392</v>
      </c>
      <c r="D356" s="97">
        <v>7350</v>
      </c>
      <c r="E356" s="348">
        <f t="shared" si="98"/>
        <v>7350</v>
      </c>
      <c r="F356" s="348">
        <f>I356</f>
        <v>7350</v>
      </c>
      <c r="G356" s="348"/>
      <c r="H356" s="348">
        <f t="shared" si="99"/>
        <v>7350</v>
      </c>
      <c r="I356" s="348">
        <f t="shared" si="100"/>
        <v>7350</v>
      </c>
      <c r="J356" s="348"/>
      <c r="K356" s="348"/>
      <c r="L356" s="348">
        <v>7350</v>
      </c>
      <c r="M356" s="354"/>
      <c r="N356" s="348"/>
      <c r="O356" s="348"/>
      <c r="P356" s="348"/>
      <c r="Q356" s="362"/>
    </row>
    <row r="357" spans="1:17" s="12" customFormat="1" ht="11.25" customHeight="1">
      <c r="A357" s="718"/>
      <c r="B357" s="97" t="s">
        <v>494</v>
      </c>
      <c r="C357" s="485" t="s">
        <v>230</v>
      </c>
      <c r="D357" s="97">
        <v>5351</v>
      </c>
      <c r="E357" s="348">
        <f t="shared" si="98"/>
        <v>5350.85</v>
      </c>
      <c r="F357" s="348"/>
      <c r="G357" s="348">
        <f>M357</f>
        <v>5350.85</v>
      </c>
      <c r="H357" s="348">
        <f t="shared" si="99"/>
        <v>5350.85</v>
      </c>
      <c r="I357" s="348">
        <f t="shared" si="100"/>
        <v>0</v>
      </c>
      <c r="J357" s="348"/>
      <c r="K357" s="348"/>
      <c r="L357" s="348"/>
      <c r="M357" s="354">
        <f>Q357</f>
        <v>5350.85</v>
      </c>
      <c r="N357" s="348"/>
      <c r="O357" s="348"/>
      <c r="P357" s="348"/>
      <c r="Q357" s="362">
        <v>5350.85</v>
      </c>
    </row>
    <row r="358" spans="1:17" s="12" customFormat="1" ht="11.25" customHeight="1">
      <c r="A358" s="718"/>
      <c r="B358" s="97" t="s">
        <v>494</v>
      </c>
      <c r="C358" s="485" t="s">
        <v>231</v>
      </c>
      <c r="D358" s="97">
        <v>944</v>
      </c>
      <c r="E358" s="348">
        <f t="shared" si="98"/>
        <v>944.27</v>
      </c>
      <c r="F358" s="348">
        <f>I358</f>
        <v>944.27</v>
      </c>
      <c r="G358" s="348"/>
      <c r="H358" s="348">
        <f t="shared" si="99"/>
        <v>944.27</v>
      </c>
      <c r="I358" s="348">
        <f t="shared" si="100"/>
        <v>944.27</v>
      </c>
      <c r="J358" s="348"/>
      <c r="K358" s="348"/>
      <c r="L358" s="348">
        <v>944.27</v>
      </c>
      <c r="M358" s="354"/>
      <c r="N358" s="348"/>
      <c r="O358" s="348"/>
      <c r="P358" s="348"/>
      <c r="Q358" s="362"/>
    </row>
    <row r="359" spans="1:17" s="12" customFormat="1" ht="11.25" customHeight="1">
      <c r="A359" s="718"/>
      <c r="B359" s="97" t="s">
        <v>649</v>
      </c>
      <c r="C359" s="485" t="s">
        <v>232</v>
      </c>
      <c r="D359" s="97">
        <v>7128</v>
      </c>
      <c r="E359" s="348">
        <f t="shared" si="98"/>
        <v>7127.8</v>
      </c>
      <c r="F359" s="348"/>
      <c r="G359" s="348">
        <f>M359</f>
        <v>7127.8</v>
      </c>
      <c r="H359" s="348">
        <f t="shared" si="99"/>
        <v>7127.8</v>
      </c>
      <c r="I359" s="348">
        <f t="shared" si="100"/>
        <v>0</v>
      </c>
      <c r="J359" s="348"/>
      <c r="K359" s="348"/>
      <c r="L359" s="348"/>
      <c r="M359" s="354">
        <f>Q359</f>
        <v>7127.8</v>
      </c>
      <c r="N359" s="348"/>
      <c r="O359" s="348"/>
      <c r="P359" s="348"/>
      <c r="Q359" s="362">
        <v>7127.8</v>
      </c>
    </row>
    <row r="360" spans="1:17" s="12" customFormat="1" ht="11.25" customHeight="1">
      <c r="A360" s="718"/>
      <c r="B360" s="97" t="s">
        <v>649</v>
      </c>
      <c r="C360" s="485" t="s">
        <v>393</v>
      </c>
      <c r="D360" s="97">
        <v>1258</v>
      </c>
      <c r="E360" s="348">
        <f t="shared" si="98"/>
        <v>1257.85</v>
      </c>
      <c r="F360" s="348">
        <f>I360</f>
        <v>1257.85</v>
      </c>
      <c r="G360" s="348"/>
      <c r="H360" s="348">
        <f t="shared" si="99"/>
        <v>1257.85</v>
      </c>
      <c r="I360" s="348">
        <f t="shared" si="100"/>
        <v>1257.85</v>
      </c>
      <c r="J360" s="348"/>
      <c r="K360" s="348"/>
      <c r="L360" s="348">
        <v>1257.85</v>
      </c>
      <c r="M360" s="354"/>
      <c r="N360" s="348"/>
      <c r="O360" s="348"/>
      <c r="P360" s="348"/>
      <c r="Q360" s="362"/>
    </row>
    <row r="361" spans="1:17" s="12" customFormat="1" ht="11.25" customHeight="1">
      <c r="A361" s="718"/>
      <c r="B361" s="97" t="s">
        <v>98</v>
      </c>
      <c r="C361" s="485" t="s">
        <v>470</v>
      </c>
      <c r="D361" s="97">
        <v>2295</v>
      </c>
      <c r="E361" s="348">
        <f t="shared" si="98"/>
        <v>2295</v>
      </c>
      <c r="F361" s="348"/>
      <c r="G361" s="348">
        <f aca="true" t="shared" si="101" ref="G361:G367">M361</f>
        <v>2295</v>
      </c>
      <c r="H361" s="348">
        <f t="shared" si="99"/>
        <v>2295</v>
      </c>
      <c r="I361" s="348">
        <f t="shared" si="100"/>
        <v>0</v>
      </c>
      <c r="J361" s="348"/>
      <c r="K361" s="348"/>
      <c r="L361" s="348"/>
      <c r="M361" s="354">
        <f>Q361</f>
        <v>2295</v>
      </c>
      <c r="N361" s="348"/>
      <c r="O361" s="348"/>
      <c r="P361" s="348"/>
      <c r="Q361" s="362">
        <v>2295</v>
      </c>
    </row>
    <row r="362" spans="1:17" s="12" customFormat="1" ht="11.25" customHeight="1">
      <c r="A362" s="718"/>
      <c r="B362" s="97" t="s">
        <v>98</v>
      </c>
      <c r="C362" s="485" t="s">
        <v>471</v>
      </c>
      <c r="D362" s="97">
        <v>405</v>
      </c>
      <c r="E362" s="348">
        <f t="shared" si="98"/>
        <v>405</v>
      </c>
      <c r="F362" s="348">
        <f aca="true" t="shared" si="102" ref="F362:F368">I362</f>
        <v>405</v>
      </c>
      <c r="G362" s="348"/>
      <c r="H362" s="348">
        <f t="shared" si="99"/>
        <v>405</v>
      </c>
      <c r="I362" s="348">
        <f t="shared" si="100"/>
        <v>405</v>
      </c>
      <c r="J362" s="348"/>
      <c r="K362" s="348"/>
      <c r="L362" s="348">
        <v>405</v>
      </c>
      <c r="M362" s="354"/>
      <c r="N362" s="348"/>
      <c r="O362" s="348"/>
      <c r="P362" s="348"/>
      <c r="Q362" s="362"/>
    </row>
    <row r="363" spans="1:17" s="12" customFormat="1" ht="11.25" customHeight="1">
      <c r="A363" s="718"/>
      <c r="B363" s="713" t="s">
        <v>825</v>
      </c>
      <c r="C363" s="485" t="s">
        <v>233</v>
      </c>
      <c r="D363" s="97">
        <v>329</v>
      </c>
      <c r="E363" s="348">
        <f t="shared" si="98"/>
        <v>329.13</v>
      </c>
      <c r="F363" s="348"/>
      <c r="G363" s="348">
        <f t="shared" si="101"/>
        <v>329.13</v>
      </c>
      <c r="H363" s="348">
        <f t="shared" si="99"/>
        <v>329.13</v>
      </c>
      <c r="I363" s="348">
        <f t="shared" si="100"/>
        <v>0</v>
      </c>
      <c r="J363" s="348"/>
      <c r="K363" s="348"/>
      <c r="L363" s="348"/>
      <c r="M363" s="354">
        <f>Q363</f>
        <v>329.13</v>
      </c>
      <c r="N363" s="348"/>
      <c r="O363" s="348"/>
      <c r="P363" s="348"/>
      <c r="Q363" s="362">
        <v>329.13</v>
      </c>
    </row>
    <row r="364" spans="1:17" s="12" customFormat="1" ht="11.25" customHeight="1">
      <c r="A364" s="718"/>
      <c r="B364" s="713" t="s">
        <v>825</v>
      </c>
      <c r="C364" s="485" t="s">
        <v>429</v>
      </c>
      <c r="D364" s="97">
        <v>58</v>
      </c>
      <c r="E364" s="348">
        <f t="shared" si="98"/>
        <v>58.09</v>
      </c>
      <c r="F364" s="348">
        <f t="shared" si="102"/>
        <v>58.09</v>
      </c>
      <c r="G364" s="348"/>
      <c r="H364" s="348">
        <f t="shared" si="99"/>
        <v>58.09</v>
      </c>
      <c r="I364" s="348">
        <f t="shared" si="100"/>
        <v>58.09</v>
      </c>
      <c r="J364" s="348"/>
      <c r="K364" s="348"/>
      <c r="L364" s="348">
        <v>58.09</v>
      </c>
      <c r="M364" s="354"/>
      <c r="N364" s="348"/>
      <c r="O364" s="348"/>
      <c r="P364" s="348"/>
      <c r="Q364" s="362"/>
    </row>
    <row r="365" spans="1:17" s="12" customFormat="1" ht="11.25" customHeight="1">
      <c r="A365" s="718"/>
      <c r="B365" s="97" t="s">
        <v>440</v>
      </c>
      <c r="C365" s="485" t="s">
        <v>441</v>
      </c>
      <c r="D365" s="97">
        <v>1700</v>
      </c>
      <c r="E365" s="348">
        <f t="shared" si="98"/>
        <v>1700</v>
      </c>
      <c r="F365" s="348"/>
      <c r="G365" s="348">
        <f t="shared" si="101"/>
        <v>1700</v>
      </c>
      <c r="H365" s="348">
        <f t="shared" si="99"/>
        <v>1700</v>
      </c>
      <c r="I365" s="348">
        <f t="shared" si="100"/>
        <v>0</v>
      </c>
      <c r="J365" s="348"/>
      <c r="K365" s="348"/>
      <c r="L365" s="348"/>
      <c r="M365" s="354">
        <f>Q365</f>
        <v>1700</v>
      </c>
      <c r="N365" s="348"/>
      <c r="O365" s="348"/>
      <c r="P365" s="348"/>
      <c r="Q365" s="362">
        <v>1700</v>
      </c>
    </row>
    <row r="366" spans="1:17" s="12" customFormat="1" ht="11.25" customHeight="1">
      <c r="A366" s="718"/>
      <c r="B366" s="97" t="s">
        <v>440</v>
      </c>
      <c r="C366" s="485" t="s">
        <v>442</v>
      </c>
      <c r="D366" s="97">
        <v>300</v>
      </c>
      <c r="E366" s="348">
        <f t="shared" si="98"/>
        <v>300</v>
      </c>
      <c r="F366" s="348">
        <f t="shared" si="102"/>
        <v>300</v>
      </c>
      <c r="G366" s="348"/>
      <c r="H366" s="348">
        <f t="shared" si="99"/>
        <v>300</v>
      </c>
      <c r="I366" s="348">
        <f t="shared" si="100"/>
        <v>300</v>
      </c>
      <c r="J366" s="348"/>
      <c r="K366" s="348"/>
      <c r="L366" s="348">
        <v>300</v>
      </c>
      <c r="M366" s="354"/>
      <c r="N366" s="348"/>
      <c r="O366" s="348"/>
      <c r="P366" s="348"/>
      <c r="Q366" s="362"/>
    </row>
    <row r="367" spans="1:17" s="12" customFormat="1" ht="11.25" customHeight="1">
      <c r="A367" s="718"/>
      <c r="B367" s="97" t="s">
        <v>502</v>
      </c>
      <c r="C367" s="485" t="s">
        <v>475</v>
      </c>
      <c r="D367" s="97">
        <v>136</v>
      </c>
      <c r="E367" s="348">
        <f t="shared" si="98"/>
        <v>136</v>
      </c>
      <c r="F367" s="348"/>
      <c r="G367" s="348">
        <f t="shared" si="101"/>
        <v>136</v>
      </c>
      <c r="H367" s="348">
        <f t="shared" si="99"/>
        <v>136</v>
      </c>
      <c r="I367" s="348">
        <f t="shared" si="100"/>
        <v>0</v>
      </c>
      <c r="J367" s="348"/>
      <c r="K367" s="348"/>
      <c r="L367" s="348"/>
      <c r="M367" s="354">
        <f>Q367</f>
        <v>136</v>
      </c>
      <c r="N367" s="348"/>
      <c r="O367" s="348"/>
      <c r="P367" s="348"/>
      <c r="Q367" s="362">
        <v>136</v>
      </c>
    </row>
    <row r="368" spans="1:17" s="12" customFormat="1" ht="11.25" customHeight="1">
      <c r="A368" s="718"/>
      <c r="B368" s="97" t="s">
        <v>502</v>
      </c>
      <c r="C368" s="485" t="s">
        <v>476</v>
      </c>
      <c r="D368" s="97">
        <v>24</v>
      </c>
      <c r="E368" s="348">
        <f t="shared" si="98"/>
        <v>24</v>
      </c>
      <c r="F368" s="348">
        <f t="shared" si="102"/>
        <v>24</v>
      </c>
      <c r="G368" s="348"/>
      <c r="H368" s="348">
        <f t="shared" si="99"/>
        <v>24</v>
      </c>
      <c r="I368" s="348">
        <f t="shared" si="100"/>
        <v>24</v>
      </c>
      <c r="J368" s="348"/>
      <c r="K368" s="348"/>
      <c r="L368" s="348">
        <v>24</v>
      </c>
      <c r="M368" s="354"/>
      <c r="N368" s="348"/>
      <c r="O368" s="348"/>
      <c r="P368" s="348"/>
      <c r="Q368" s="362"/>
    </row>
    <row r="369" spans="1:17" s="12" customFormat="1" ht="11.25" customHeight="1">
      <c r="A369" s="718"/>
      <c r="B369" s="97" t="s">
        <v>826</v>
      </c>
      <c r="C369" s="485" t="s">
        <v>202</v>
      </c>
      <c r="D369" s="97">
        <v>83</v>
      </c>
      <c r="E369" s="348">
        <f t="shared" si="98"/>
        <v>83.62</v>
      </c>
      <c r="F369" s="348"/>
      <c r="G369" s="348">
        <f>M369</f>
        <v>83.62</v>
      </c>
      <c r="H369" s="348">
        <f t="shared" si="99"/>
        <v>83.62</v>
      </c>
      <c r="I369" s="348">
        <f t="shared" si="100"/>
        <v>0</v>
      </c>
      <c r="J369" s="348"/>
      <c r="K369" s="348"/>
      <c r="L369" s="348"/>
      <c r="M369" s="354">
        <f>Q369</f>
        <v>83.62</v>
      </c>
      <c r="N369" s="348"/>
      <c r="O369" s="348"/>
      <c r="P369" s="348"/>
      <c r="Q369" s="362">
        <v>83.62</v>
      </c>
    </row>
    <row r="370" spans="1:17" s="12" customFormat="1" ht="11.25" customHeight="1">
      <c r="A370" s="718"/>
      <c r="B370" s="97" t="s">
        <v>826</v>
      </c>
      <c r="C370" s="485" t="s">
        <v>394</v>
      </c>
      <c r="D370" s="97">
        <v>15</v>
      </c>
      <c r="E370" s="348">
        <f t="shared" si="98"/>
        <v>14.76</v>
      </c>
      <c r="F370" s="348">
        <f>I370</f>
        <v>14.76</v>
      </c>
      <c r="G370" s="348"/>
      <c r="H370" s="348">
        <f t="shared" si="99"/>
        <v>14.76</v>
      </c>
      <c r="I370" s="348">
        <f t="shared" si="100"/>
        <v>14.76</v>
      </c>
      <c r="J370" s="348"/>
      <c r="K370" s="348"/>
      <c r="L370" s="348">
        <v>14.76</v>
      </c>
      <c r="M370" s="354"/>
      <c r="N370" s="348"/>
      <c r="O370" s="348"/>
      <c r="P370" s="348"/>
      <c r="Q370" s="362"/>
    </row>
    <row r="371" spans="1:17" s="12" customFormat="1" ht="11.25" customHeight="1">
      <c r="A371" s="718"/>
      <c r="B371" s="97" t="s">
        <v>827</v>
      </c>
      <c r="C371" s="485" t="s">
        <v>234</v>
      </c>
      <c r="D371" s="97">
        <v>1360</v>
      </c>
      <c r="E371" s="348">
        <f t="shared" si="98"/>
        <v>1359.99</v>
      </c>
      <c r="F371" s="348"/>
      <c r="G371" s="348">
        <f>M371</f>
        <v>1359.99</v>
      </c>
      <c r="H371" s="348">
        <f t="shared" si="99"/>
        <v>1359.99</v>
      </c>
      <c r="I371" s="348">
        <f t="shared" si="100"/>
        <v>0</v>
      </c>
      <c r="J371" s="348"/>
      <c r="K371" s="348"/>
      <c r="L371" s="348"/>
      <c r="M371" s="354">
        <f>Q371</f>
        <v>1359.99</v>
      </c>
      <c r="N371" s="348"/>
      <c r="O371" s="348"/>
      <c r="P371" s="348"/>
      <c r="Q371" s="362">
        <v>1359.99</v>
      </c>
    </row>
    <row r="372" spans="1:17" s="12" customFormat="1" ht="11.25" customHeight="1" thickBot="1">
      <c r="A372" s="799"/>
      <c r="B372" s="639" t="s">
        <v>827</v>
      </c>
      <c r="C372" s="800" t="s">
        <v>443</v>
      </c>
      <c r="D372" s="639">
        <v>240</v>
      </c>
      <c r="E372" s="640">
        <f t="shared" si="98"/>
        <v>240</v>
      </c>
      <c r="F372" s="640">
        <f>I372</f>
        <v>240</v>
      </c>
      <c r="G372" s="640"/>
      <c r="H372" s="640">
        <f t="shared" si="99"/>
        <v>240</v>
      </c>
      <c r="I372" s="640">
        <f t="shared" si="100"/>
        <v>240</v>
      </c>
      <c r="J372" s="640"/>
      <c r="K372" s="640"/>
      <c r="L372" s="640">
        <v>240</v>
      </c>
      <c r="M372" s="641"/>
      <c r="N372" s="640"/>
      <c r="O372" s="640"/>
      <c r="P372" s="640"/>
      <c r="Q372" s="901"/>
    </row>
    <row r="373" spans="1:17" s="12" customFormat="1" ht="11.25" customHeight="1">
      <c r="A373" s="725"/>
      <c r="B373" s="1039" t="s">
        <v>601</v>
      </c>
      <c r="C373" s="1039"/>
      <c r="D373" s="1039"/>
      <c r="E373" s="1039"/>
      <c r="F373" s="1039"/>
      <c r="G373" s="1039"/>
      <c r="H373" s="1039"/>
      <c r="I373" s="1039"/>
      <c r="J373" s="1039"/>
      <c r="K373" s="1039"/>
      <c r="L373" s="1039"/>
      <c r="M373" s="1039"/>
      <c r="N373" s="1039"/>
      <c r="O373" s="1039"/>
      <c r="P373" s="1039"/>
      <c r="Q373" s="1040"/>
    </row>
    <row r="374" spans="1:17" s="12" customFormat="1" ht="11.25" customHeight="1">
      <c r="A374" s="718"/>
      <c r="B374" s="1044" t="s">
        <v>239</v>
      </c>
      <c r="C374" s="1045"/>
      <c r="D374" s="1045"/>
      <c r="E374" s="1045"/>
      <c r="F374" s="1045"/>
      <c r="G374" s="1045"/>
      <c r="H374" s="1045"/>
      <c r="I374" s="1045"/>
      <c r="J374" s="1045"/>
      <c r="K374" s="1045"/>
      <c r="L374" s="1045"/>
      <c r="M374" s="1045"/>
      <c r="N374" s="1045"/>
      <c r="O374" s="1045"/>
      <c r="P374" s="1045"/>
      <c r="Q374" s="1046"/>
    </row>
    <row r="375" spans="1:17" s="12" customFormat="1" ht="11.25" customHeight="1">
      <c r="A375" s="718"/>
      <c r="B375" s="1047" t="s">
        <v>240</v>
      </c>
      <c r="C375" s="1048"/>
      <c r="D375" s="1048"/>
      <c r="E375" s="1048"/>
      <c r="F375" s="1048"/>
      <c r="G375" s="1048"/>
      <c r="H375" s="1048"/>
      <c r="I375" s="1048"/>
      <c r="J375" s="1048"/>
      <c r="K375" s="1048"/>
      <c r="L375" s="1048"/>
      <c r="M375" s="1048"/>
      <c r="N375" s="1048"/>
      <c r="O375" s="1048"/>
      <c r="P375" s="1048"/>
      <c r="Q375" s="1049"/>
    </row>
    <row r="376" spans="1:17" s="12" customFormat="1" ht="11.25" customHeight="1">
      <c r="A376" s="718"/>
      <c r="B376" s="1047" t="s">
        <v>427</v>
      </c>
      <c r="C376" s="1048"/>
      <c r="D376" s="1048"/>
      <c r="E376" s="1048"/>
      <c r="F376" s="1048"/>
      <c r="G376" s="1048"/>
      <c r="H376" s="1048"/>
      <c r="I376" s="1048"/>
      <c r="J376" s="1048"/>
      <c r="K376" s="1048"/>
      <c r="L376" s="1048"/>
      <c r="M376" s="1048"/>
      <c r="N376" s="1048"/>
      <c r="O376" s="1048"/>
      <c r="P376" s="1048"/>
      <c r="Q376" s="1049"/>
    </row>
    <row r="377" spans="1:17" s="12" customFormat="1" ht="11.25" customHeight="1">
      <c r="A377" s="718"/>
      <c r="B377" s="637" t="s">
        <v>1026</v>
      </c>
      <c r="C377" s="626" t="s">
        <v>216</v>
      </c>
      <c r="D377" s="729">
        <f>D378+D379</f>
        <v>116352</v>
      </c>
      <c r="E377" s="730">
        <f>E378+E379</f>
        <v>58489</v>
      </c>
      <c r="F377" s="730">
        <f aca="true" t="shared" si="103" ref="F377:Q377">F378+F379</f>
        <v>12971.52</v>
      </c>
      <c r="G377" s="730">
        <f t="shared" si="103"/>
        <v>45517.479999999996</v>
      </c>
      <c r="H377" s="730">
        <f t="shared" si="103"/>
        <v>58489</v>
      </c>
      <c r="I377" s="730">
        <f t="shared" si="103"/>
        <v>12971.52</v>
      </c>
      <c r="J377" s="730">
        <f t="shared" si="103"/>
        <v>0</v>
      </c>
      <c r="K377" s="730">
        <f t="shared" si="103"/>
        <v>0</v>
      </c>
      <c r="L377" s="730">
        <f t="shared" si="103"/>
        <v>12971.52</v>
      </c>
      <c r="M377" s="730">
        <f t="shared" si="103"/>
        <v>45517.479999999996</v>
      </c>
      <c r="N377" s="730">
        <f t="shared" si="103"/>
        <v>0</v>
      </c>
      <c r="O377" s="730">
        <f t="shared" si="103"/>
        <v>0</v>
      </c>
      <c r="P377" s="730">
        <f t="shared" si="103"/>
        <v>0</v>
      </c>
      <c r="Q377" s="895">
        <f t="shared" si="103"/>
        <v>45517.479999999996</v>
      </c>
    </row>
    <row r="378" spans="1:17" s="12" customFormat="1" ht="11.25" customHeight="1">
      <c r="A378" s="718"/>
      <c r="B378" s="637" t="s">
        <v>718</v>
      </c>
      <c r="C378" s="626"/>
      <c r="D378" s="729">
        <v>57863</v>
      </c>
      <c r="E378" s="636"/>
      <c r="F378" s="636"/>
      <c r="G378" s="636"/>
      <c r="H378" s="636"/>
      <c r="I378" s="636"/>
      <c r="J378" s="636"/>
      <c r="K378" s="636"/>
      <c r="L378" s="636"/>
      <c r="M378" s="636"/>
      <c r="N378" s="636"/>
      <c r="O378" s="636"/>
      <c r="P378" s="636"/>
      <c r="Q378" s="891"/>
    </row>
    <row r="379" spans="1:17" s="12" customFormat="1" ht="11.25" customHeight="1">
      <c r="A379" s="718"/>
      <c r="B379" s="626" t="s">
        <v>598</v>
      </c>
      <c r="C379" s="626"/>
      <c r="D379" s="723">
        <f>SUM(D380:D397)</f>
        <v>58489</v>
      </c>
      <c r="E379" s="636">
        <f>SUM(E380:E397)</f>
        <v>58489</v>
      </c>
      <c r="F379" s="636">
        <f aca="true" t="shared" si="104" ref="F379:Q379">SUM(F380:F397)</f>
        <v>12971.52</v>
      </c>
      <c r="G379" s="636">
        <f t="shared" si="104"/>
        <v>45517.479999999996</v>
      </c>
      <c r="H379" s="636">
        <f t="shared" si="104"/>
        <v>58489</v>
      </c>
      <c r="I379" s="636">
        <f t="shared" si="104"/>
        <v>12971.52</v>
      </c>
      <c r="J379" s="636">
        <f t="shared" si="104"/>
        <v>0</v>
      </c>
      <c r="K379" s="636">
        <f t="shared" si="104"/>
        <v>0</v>
      </c>
      <c r="L379" s="636">
        <f t="shared" si="104"/>
        <v>12971.52</v>
      </c>
      <c r="M379" s="636">
        <f t="shared" si="104"/>
        <v>45517.479999999996</v>
      </c>
      <c r="N379" s="636">
        <f t="shared" si="104"/>
        <v>0</v>
      </c>
      <c r="O379" s="636">
        <f t="shared" si="104"/>
        <v>0</v>
      </c>
      <c r="P379" s="636">
        <f t="shared" si="104"/>
        <v>0</v>
      </c>
      <c r="Q379" s="891">
        <f t="shared" si="104"/>
        <v>45517.479999999996</v>
      </c>
    </row>
    <row r="380" spans="1:17" s="12" customFormat="1" ht="11.25" customHeight="1">
      <c r="A380" s="718"/>
      <c r="B380" s="97" t="s">
        <v>803</v>
      </c>
      <c r="C380" s="485" t="s">
        <v>469</v>
      </c>
      <c r="D380" s="539">
        <v>101</v>
      </c>
      <c r="E380" s="544">
        <f>F380+G380</f>
        <v>101.2</v>
      </c>
      <c r="F380" s="544">
        <f>I380</f>
        <v>0</v>
      </c>
      <c r="G380" s="544">
        <f>M380</f>
        <v>101.2</v>
      </c>
      <c r="H380" s="544">
        <f>I380+M380</f>
        <v>101.2</v>
      </c>
      <c r="I380" s="544">
        <f>L380</f>
        <v>0</v>
      </c>
      <c r="J380" s="544"/>
      <c r="K380" s="544"/>
      <c r="L380" s="544"/>
      <c r="M380" s="544">
        <f>Q380</f>
        <v>101.2</v>
      </c>
      <c r="N380" s="544"/>
      <c r="O380" s="544"/>
      <c r="P380" s="544"/>
      <c r="Q380" s="563">
        <v>101.2</v>
      </c>
    </row>
    <row r="381" spans="1:17" s="12" customFormat="1" ht="11.25" customHeight="1">
      <c r="A381" s="718"/>
      <c r="B381" s="97" t="s">
        <v>803</v>
      </c>
      <c r="C381" s="485" t="s">
        <v>428</v>
      </c>
      <c r="D381" s="539">
        <v>11903</v>
      </c>
      <c r="E381" s="544">
        <f>F381+G381</f>
        <v>11902.37</v>
      </c>
      <c r="F381" s="544">
        <f>I381</f>
        <v>11902.37</v>
      </c>
      <c r="G381" s="544">
        <f>M381</f>
        <v>0</v>
      </c>
      <c r="H381" s="544">
        <f>I381+M381</f>
        <v>11902.37</v>
      </c>
      <c r="I381" s="544">
        <f>L381</f>
        <v>11902.37</v>
      </c>
      <c r="J381" s="544"/>
      <c r="K381" s="544"/>
      <c r="L381" s="544">
        <v>11902.37</v>
      </c>
      <c r="M381" s="544">
        <f>Q381</f>
        <v>0</v>
      </c>
      <c r="N381" s="544"/>
      <c r="O381" s="544"/>
      <c r="P381" s="544"/>
      <c r="Q381" s="563"/>
    </row>
    <row r="382" spans="1:17" s="12" customFormat="1" ht="11.25" customHeight="1">
      <c r="A382" s="718"/>
      <c r="B382" s="97" t="s">
        <v>201</v>
      </c>
      <c r="C382" s="485" t="s">
        <v>252</v>
      </c>
      <c r="D382" s="539">
        <v>9344</v>
      </c>
      <c r="E382" s="544">
        <f>F382+G382</f>
        <v>9344.34</v>
      </c>
      <c r="F382" s="544">
        <f>I382</f>
        <v>0</v>
      </c>
      <c r="G382" s="544">
        <f>M382</f>
        <v>9344.34</v>
      </c>
      <c r="H382" s="544">
        <f>I382+M382</f>
        <v>9344.34</v>
      </c>
      <c r="I382" s="544">
        <f>L382</f>
        <v>0</v>
      </c>
      <c r="J382" s="544"/>
      <c r="K382" s="544"/>
      <c r="L382" s="544"/>
      <c r="M382" s="544">
        <f>Q382</f>
        <v>9344.34</v>
      </c>
      <c r="N382" s="544"/>
      <c r="O382" s="544"/>
      <c r="P382" s="544"/>
      <c r="Q382" s="563">
        <v>9344.34</v>
      </c>
    </row>
    <row r="383" spans="1:17" s="12" customFormat="1" ht="11.25" customHeight="1">
      <c r="A383" s="718"/>
      <c r="B383" s="97" t="s">
        <v>201</v>
      </c>
      <c r="C383" s="485" t="s">
        <v>423</v>
      </c>
      <c r="D383" s="539">
        <v>220</v>
      </c>
      <c r="E383" s="544">
        <f>F383+G383</f>
        <v>219.98</v>
      </c>
      <c r="F383" s="544">
        <f>I383</f>
        <v>219.98</v>
      </c>
      <c r="G383" s="544">
        <f>M383</f>
        <v>0</v>
      </c>
      <c r="H383" s="544">
        <f>I383+M383</f>
        <v>219.98</v>
      </c>
      <c r="I383" s="544">
        <f>L383</f>
        <v>219.98</v>
      </c>
      <c r="J383" s="544"/>
      <c r="K383" s="544"/>
      <c r="L383" s="544">
        <v>219.98</v>
      </c>
      <c r="M383" s="544">
        <f>Q383</f>
        <v>0</v>
      </c>
      <c r="N383" s="544"/>
      <c r="O383" s="544"/>
      <c r="P383" s="544"/>
      <c r="Q383" s="563"/>
    </row>
    <row r="384" spans="1:17" s="12" customFormat="1" ht="11.25" customHeight="1">
      <c r="A384" s="718"/>
      <c r="B384" s="713" t="s">
        <v>628</v>
      </c>
      <c r="C384" s="485" t="s">
        <v>253</v>
      </c>
      <c r="D384" s="539">
        <v>1601</v>
      </c>
      <c r="E384" s="544">
        <f aca="true" t="shared" si="105" ref="E384:E397">F384+G384</f>
        <v>1600.7</v>
      </c>
      <c r="F384" s="544">
        <f aca="true" t="shared" si="106" ref="F384:F397">I384</f>
        <v>0</v>
      </c>
      <c r="G384" s="544">
        <f aca="true" t="shared" si="107" ref="G384:G397">M384</f>
        <v>1600.7</v>
      </c>
      <c r="H384" s="544">
        <f aca="true" t="shared" si="108" ref="H384:H397">I384+M384</f>
        <v>1600.7</v>
      </c>
      <c r="I384" s="544">
        <f aca="true" t="shared" si="109" ref="I384:I397">L384</f>
        <v>0</v>
      </c>
      <c r="J384" s="544"/>
      <c r="K384" s="544"/>
      <c r="L384" s="544"/>
      <c r="M384" s="544">
        <f aca="true" t="shared" si="110" ref="M384:M397">Q384</f>
        <v>1600.7</v>
      </c>
      <c r="N384" s="544"/>
      <c r="O384" s="544"/>
      <c r="P384" s="544"/>
      <c r="Q384" s="563">
        <v>1600.7</v>
      </c>
    </row>
    <row r="385" spans="1:17" s="12" customFormat="1" ht="11.25" customHeight="1">
      <c r="A385" s="718"/>
      <c r="B385" s="713" t="s">
        <v>628</v>
      </c>
      <c r="C385" s="485" t="s">
        <v>390</v>
      </c>
      <c r="D385" s="539">
        <v>38</v>
      </c>
      <c r="E385" s="544">
        <f t="shared" si="105"/>
        <v>37.68</v>
      </c>
      <c r="F385" s="544">
        <f t="shared" si="106"/>
        <v>37.68</v>
      </c>
      <c r="G385" s="544">
        <f t="shared" si="107"/>
        <v>0</v>
      </c>
      <c r="H385" s="544">
        <f t="shared" si="108"/>
        <v>37.68</v>
      </c>
      <c r="I385" s="544">
        <f t="shared" si="109"/>
        <v>37.68</v>
      </c>
      <c r="J385" s="544"/>
      <c r="K385" s="544"/>
      <c r="L385" s="544">
        <v>37.68</v>
      </c>
      <c r="M385" s="544">
        <f t="shared" si="110"/>
        <v>0</v>
      </c>
      <c r="N385" s="544"/>
      <c r="O385" s="544"/>
      <c r="P385" s="544"/>
      <c r="Q385" s="563"/>
    </row>
    <row r="386" spans="1:17" s="12" customFormat="1" ht="11.25" customHeight="1">
      <c r="A386" s="718"/>
      <c r="B386" s="713" t="s">
        <v>492</v>
      </c>
      <c r="C386" s="485" t="s">
        <v>254</v>
      </c>
      <c r="D386" s="539">
        <v>256</v>
      </c>
      <c r="E386" s="544">
        <f t="shared" si="105"/>
        <v>256.4</v>
      </c>
      <c r="F386" s="544">
        <f t="shared" si="106"/>
        <v>0</v>
      </c>
      <c r="G386" s="544">
        <f t="shared" si="107"/>
        <v>256.4</v>
      </c>
      <c r="H386" s="544">
        <f t="shared" si="108"/>
        <v>256.4</v>
      </c>
      <c r="I386" s="544">
        <f t="shared" si="109"/>
        <v>0</v>
      </c>
      <c r="J386" s="544"/>
      <c r="K386" s="544"/>
      <c r="L386" s="544"/>
      <c r="M386" s="544">
        <f t="shared" si="110"/>
        <v>256.4</v>
      </c>
      <c r="N386" s="544"/>
      <c r="O386" s="544"/>
      <c r="P386" s="544"/>
      <c r="Q386" s="563">
        <v>256.4</v>
      </c>
    </row>
    <row r="387" spans="1:17" s="12" customFormat="1" ht="11.25" customHeight="1">
      <c r="A387" s="727" t="s">
        <v>472</v>
      </c>
      <c r="B387" s="713" t="s">
        <v>492</v>
      </c>
      <c r="C387" s="485" t="s">
        <v>391</v>
      </c>
      <c r="D387" s="539">
        <v>6</v>
      </c>
      <c r="E387" s="544">
        <f t="shared" si="105"/>
        <v>6.05</v>
      </c>
      <c r="F387" s="544">
        <f t="shared" si="106"/>
        <v>6.05</v>
      </c>
      <c r="G387" s="544">
        <f t="shared" si="107"/>
        <v>0</v>
      </c>
      <c r="H387" s="544">
        <f t="shared" si="108"/>
        <v>6.05</v>
      </c>
      <c r="I387" s="544">
        <f t="shared" si="109"/>
        <v>6.05</v>
      </c>
      <c r="J387" s="544"/>
      <c r="K387" s="544"/>
      <c r="L387" s="544">
        <v>6.05</v>
      </c>
      <c r="M387" s="544">
        <f t="shared" si="110"/>
        <v>0</v>
      </c>
      <c r="N387" s="544"/>
      <c r="O387" s="544"/>
      <c r="P387" s="544"/>
      <c r="Q387" s="563"/>
    </row>
    <row r="388" spans="1:17" s="12" customFormat="1" ht="11.25" customHeight="1">
      <c r="A388" s="718"/>
      <c r="B388" s="713" t="s">
        <v>262</v>
      </c>
      <c r="C388" s="485" t="s">
        <v>255</v>
      </c>
      <c r="D388" s="539">
        <v>1369</v>
      </c>
      <c r="E388" s="544">
        <f t="shared" si="105"/>
        <v>1369.25</v>
      </c>
      <c r="F388" s="544">
        <f t="shared" si="106"/>
        <v>0</v>
      </c>
      <c r="G388" s="544">
        <f t="shared" si="107"/>
        <v>1369.25</v>
      </c>
      <c r="H388" s="544">
        <f t="shared" si="108"/>
        <v>1369.25</v>
      </c>
      <c r="I388" s="544">
        <f t="shared" si="109"/>
        <v>0</v>
      </c>
      <c r="J388" s="544"/>
      <c r="K388" s="544"/>
      <c r="L388" s="544"/>
      <c r="M388" s="544">
        <f t="shared" si="110"/>
        <v>1369.25</v>
      </c>
      <c r="N388" s="544"/>
      <c r="O388" s="544"/>
      <c r="P388" s="544"/>
      <c r="Q388" s="563">
        <v>1369.25</v>
      </c>
    </row>
    <row r="389" spans="1:17" s="12" customFormat="1" ht="11.25" customHeight="1">
      <c r="A389" s="718"/>
      <c r="B389" s="713" t="s">
        <v>262</v>
      </c>
      <c r="C389" s="485" t="s">
        <v>392</v>
      </c>
      <c r="D389" s="539">
        <v>32</v>
      </c>
      <c r="E389" s="544">
        <f t="shared" si="105"/>
        <v>32.23</v>
      </c>
      <c r="F389" s="544">
        <f t="shared" si="106"/>
        <v>32.23</v>
      </c>
      <c r="G389" s="544">
        <f t="shared" si="107"/>
        <v>0</v>
      </c>
      <c r="H389" s="544">
        <f t="shared" si="108"/>
        <v>32.23</v>
      </c>
      <c r="I389" s="544">
        <f t="shared" si="109"/>
        <v>32.23</v>
      </c>
      <c r="J389" s="544"/>
      <c r="K389" s="544"/>
      <c r="L389" s="544">
        <v>32.23</v>
      </c>
      <c r="M389" s="544">
        <f t="shared" si="110"/>
        <v>0</v>
      </c>
      <c r="N389" s="544"/>
      <c r="O389" s="544"/>
      <c r="P389" s="544"/>
      <c r="Q389" s="563"/>
    </row>
    <row r="390" spans="1:17" s="12" customFormat="1" ht="11.25" customHeight="1">
      <c r="A390" s="718"/>
      <c r="B390" s="713" t="s">
        <v>494</v>
      </c>
      <c r="C390" s="485" t="s">
        <v>230</v>
      </c>
      <c r="D390" s="539">
        <v>15260</v>
      </c>
      <c r="E390" s="544">
        <f t="shared" si="105"/>
        <v>15260.01</v>
      </c>
      <c r="F390" s="544">
        <f t="shared" si="106"/>
        <v>0</v>
      </c>
      <c r="G390" s="544">
        <f t="shared" si="107"/>
        <v>15260.01</v>
      </c>
      <c r="H390" s="544">
        <f t="shared" si="108"/>
        <v>15260.01</v>
      </c>
      <c r="I390" s="544">
        <f t="shared" si="109"/>
        <v>0</v>
      </c>
      <c r="J390" s="544"/>
      <c r="K390" s="544"/>
      <c r="L390" s="544"/>
      <c r="M390" s="544">
        <f t="shared" si="110"/>
        <v>15260.01</v>
      </c>
      <c r="N390" s="544"/>
      <c r="O390" s="544"/>
      <c r="P390" s="544"/>
      <c r="Q390" s="563">
        <v>15260.01</v>
      </c>
    </row>
    <row r="391" spans="1:17" s="12" customFormat="1" ht="11.25" customHeight="1">
      <c r="A391" s="718"/>
      <c r="B391" s="713" t="s">
        <v>494</v>
      </c>
      <c r="C391" s="485" t="s">
        <v>231</v>
      </c>
      <c r="D391" s="539">
        <v>359</v>
      </c>
      <c r="E391" s="544">
        <f t="shared" si="105"/>
        <v>359.23</v>
      </c>
      <c r="F391" s="544">
        <f t="shared" si="106"/>
        <v>359.23</v>
      </c>
      <c r="G391" s="544">
        <f t="shared" si="107"/>
        <v>0</v>
      </c>
      <c r="H391" s="544">
        <f t="shared" si="108"/>
        <v>359.23</v>
      </c>
      <c r="I391" s="544">
        <f t="shared" si="109"/>
        <v>359.23</v>
      </c>
      <c r="J391" s="544"/>
      <c r="K391" s="544"/>
      <c r="L391" s="544">
        <v>359.23</v>
      </c>
      <c r="M391" s="544">
        <f t="shared" si="110"/>
        <v>0</v>
      </c>
      <c r="N391" s="544"/>
      <c r="O391" s="544"/>
      <c r="P391" s="544"/>
      <c r="Q391" s="563"/>
    </row>
    <row r="392" spans="1:17" s="12" customFormat="1" ht="11.25" customHeight="1">
      <c r="A392" s="718"/>
      <c r="B392" s="713" t="s">
        <v>649</v>
      </c>
      <c r="C392" s="485" t="s">
        <v>232</v>
      </c>
      <c r="D392" s="539">
        <v>16490</v>
      </c>
      <c r="E392" s="544">
        <f t="shared" si="105"/>
        <v>16489.94</v>
      </c>
      <c r="F392" s="544">
        <f t="shared" si="106"/>
        <v>0</v>
      </c>
      <c r="G392" s="544">
        <f t="shared" si="107"/>
        <v>16489.94</v>
      </c>
      <c r="H392" s="544">
        <f t="shared" si="108"/>
        <v>16489.94</v>
      </c>
      <c r="I392" s="544">
        <f t="shared" si="109"/>
        <v>0</v>
      </c>
      <c r="J392" s="544"/>
      <c r="K392" s="544"/>
      <c r="L392" s="544"/>
      <c r="M392" s="544">
        <f t="shared" si="110"/>
        <v>16489.94</v>
      </c>
      <c r="N392" s="544"/>
      <c r="O392" s="544"/>
      <c r="P392" s="544"/>
      <c r="Q392" s="563">
        <v>16489.94</v>
      </c>
    </row>
    <row r="393" spans="1:17" s="12" customFormat="1" ht="11.25" customHeight="1">
      <c r="A393" s="718"/>
      <c r="B393" s="713" t="s">
        <v>649</v>
      </c>
      <c r="C393" s="485" t="s">
        <v>393</v>
      </c>
      <c r="D393" s="539">
        <v>388</v>
      </c>
      <c r="E393" s="544">
        <f t="shared" si="105"/>
        <v>388.19</v>
      </c>
      <c r="F393" s="544">
        <f t="shared" si="106"/>
        <v>388.19</v>
      </c>
      <c r="G393" s="544">
        <f t="shared" si="107"/>
        <v>0</v>
      </c>
      <c r="H393" s="544">
        <f t="shared" si="108"/>
        <v>388.19</v>
      </c>
      <c r="I393" s="544">
        <f t="shared" si="109"/>
        <v>388.19</v>
      </c>
      <c r="J393" s="544"/>
      <c r="K393" s="544"/>
      <c r="L393" s="544">
        <v>388.19</v>
      </c>
      <c r="M393" s="544">
        <f t="shared" si="110"/>
        <v>0</v>
      </c>
      <c r="N393" s="544"/>
      <c r="O393" s="544"/>
      <c r="P393" s="544"/>
      <c r="Q393" s="563"/>
    </row>
    <row r="394" spans="1:17" s="12" customFormat="1" ht="11.25" customHeight="1">
      <c r="A394" s="718"/>
      <c r="B394" s="713" t="s">
        <v>825</v>
      </c>
      <c r="C394" s="485" t="s">
        <v>233</v>
      </c>
      <c r="D394" s="539">
        <v>705</v>
      </c>
      <c r="E394" s="544">
        <f t="shared" si="105"/>
        <v>704.84</v>
      </c>
      <c r="F394" s="544">
        <f t="shared" si="106"/>
        <v>0</v>
      </c>
      <c r="G394" s="544">
        <f t="shared" si="107"/>
        <v>704.84</v>
      </c>
      <c r="H394" s="544">
        <f t="shared" si="108"/>
        <v>704.84</v>
      </c>
      <c r="I394" s="544">
        <f t="shared" si="109"/>
        <v>0</v>
      </c>
      <c r="J394" s="544"/>
      <c r="K394" s="544"/>
      <c r="L394" s="544"/>
      <c r="M394" s="544">
        <f t="shared" si="110"/>
        <v>704.84</v>
      </c>
      <c r="N394" s="544"/>
      <c r="O394" s="544"/>
      <c r="P394" s="544"/>
      <c r="Q394" s="563">
        <v>704.84</v>
      </c>
    </row>
    <row r="395" spans="1:17" s="12" customFormat="1" ht="11.25" customHeight="1">
      <c r="A395" s="718"/>
      <c r="B395" s="713" t="s">
        <v>825</v>
      </c>
      <c r="C395" s="485" t="s">
        <v>429</v>
      </c>
      <c r="D395" s="539">
        <v>17</v>
      </c>
      <c r="E395" s="544">
        <f t="shared" si="105"/>
        <v>16.59</v>
      </c>
      <c r="F395" s="544">
        <f t="shared" si="106"/>
        <v>16.59</v>
      </c>
      <c r="G395" s="544">
        <f t="shared" si="107"/>
        <v>0</v>
      </c>
      <c r="H395" s="544">
        <f t="shared" si="108"/>
        <v>16.59</v>
      </c>
      <c r="I395" s="544">
        <f t="shared" si="109"/>
        <v>16.59</v>
      </c>
      <c r="J395" s="544"/>
      <c r="K395" s="544"/>
      <c r="L395" s="544">
        <v>16.59</v>
      </c>
      <c r="M395" s="544">
        <f t="shared" si="110"/>
        <v>0</v>
      </c>
      <c r="N395" s="544"/>
      <c r="O395" s="544"/>
      <c r="P395" s="544"/>
      <c r="Q395" s="563"/>
    </row>
    <row r="396" spans="1:17" s="12" customFormat="1" ht="11.25" customHeight="1">
      <c r="A396" s="718"/>
      <c r="B396" s="713" t="s">
        <v>827</v>
      </c>
      <c r="C396" s="485" t="s">
        <v>274</v>
      </c>
      <c r="D396" s="539">
        <v>391</v>
      </c>
      <c r="E396" s="544">
        <f t="shared" si="105"/>
        <v>390.8</v>
      </c>
      <c r="F396" s="544">
        <f t="shared" si="106"/>
        <v>0</v>
      </c>
      <c r="G396" s="544">
        <f t="shared" si="107"/>
        <v>390.8</v>
      </c>
      <c r="H396" s="544">
        <f t="shared" si="108"/>
        <v>390.8</v>
      </c>
      <c r="I396" s="544">
        <f t="shared" si="109"/>
        <v>0</v>
      </c>
      <c r="J396" s="544"/>
      <c r="K396" s="544"/>
      <c r="L396" s="544"/>
      <c r="M396" s="544">
        <f t="shared" si="110"/>
        <v>390.8</v>
      </c>
      <c r="N396" s="544"/>
      <c r="O396" s="544"/>
      <c r="P396" s="544"/>
      <c r="Q396" s="563">
        <v>390.8</v>
      </c>
    </row>
    <row r="397" spans="1:17" s="12" customFormat="1" ht="11.25" customHeight="1">
      <c r="A397" s="726"/>
      <c r="B397" s="485" t="s">
        <v>827</v>
      </c>
      <c r="C397" s="485" t="s">
        <v>136</v>
      </c>
      <c r="D397" s="539">
        <v>9</v>
      </c>
      <c r="E397" s="544">
        <f t="shared" si="105"/>
        <v>9.2</v>
      </c>
      <c r="F397" s="544">
        <f t="shared" si="106"/>
        <v>9.2</v>
      </c>
      <c r="G397" s="544">
        <f t="shared" si="107"/>
        <v>0</v>
      </c>
      <c r="H397" s="544">
        <f t="shared" si="108"/>
        <v>9.2</v>
      </c>
      <c r="I397" s="544">
        <f t="shared" si="109"/>
        <v>9.2</v>
      </c>
      <c r="J397" s="544"/>
      <c r="K397" s="544"/>
      <c r="L397" s="544">
        <v>9.2</v>
      </c>
      <c r="M397" s="544">
        <f t="shared" si="110"/>
        <v>0</v>
      </c>
      <c r="N397" s="544"/>
      <c r="O397" s="544"/>
      <c r="P397" s="544"/>
      <c r="Q397" s="563"/>
    </row>
    <row r="398" spans="1:17" s="12" customFormat="1" ht="12.75">
      <c r="A398" s="1056" t="s">
        <v>477</v>
      </c>
      <c r="B398" s="1041" t="s">
        <v>433</v>
      </c>
      <c r="C398" s="1042"/>
      <c r="D398" s="1042"/>
      <c r="E398" s="1042"/>
      <c r="F398" s="1042"/>
      <c r="G398" s="1042"/>
      <c r="H398" s="1042"/>
      <c r="I398" s="1042"/>
      <c r="J398" s="1042"/>
      <c r="K398" s="1042"/>
      <c r="L398" s="1042"/>
      <c r="M398" s="1042"/>
      <c r="N398" s="1042"/>
      <c r="O398" s="1042"/>
      <c r="P398" s="1042"/>
      <c r="Q398" s="1043"/>
    </row>
    <row r="399" spans="1:17" s="12" customFormat="1" ht="12.75">
      <c r="A399" s="1057"/>
      <c r="B399" s="1044" t="s">
        <v>434</v>
      </c>
      <c r="C399" s="1045"/>
      <c r="D399" s="1045"/>
      <c r="E399" s="1045"/>
      <c r="F399" s="1045"/>
      <c r="G399" s="1045"/>
      <c r="H399" s="1045"/>
      <c r="I399" s="1045"/>
      <c r="J399" s="1045"/>
      <c r="K399" s="1045"/>
      <c r="L399" s="1045"/>
      <c r="M399" s="1045"/>
      <c r="N399" s="1045"/>
      <c r="O399" s="1045"/>
      <c r="P399" s="1045"/>
      <c r="Q399" s="1046"/>
    </row>
    <row r="400" spans="1:17" s="12" customFormat="1" ht="12.75">
      <c r="A400" s="1057"/>
      <c r="B400" s="1047" t="s">
        <v>435</v>
      </c>
      <c r="C400" s="1048"/>
      <c r="D400" s="1048"/>
      <c r="E400" s="1048"/>
      <c r="F400" s="1048"/>
      <c r="G400" s="1048"/>
      <c r="H400" s="1048"/>
      <c r="I400" s="1048"/>
      <c r="J400" s="1048"/>
      <c r="K400" s="1048"/>
      <c r="L400" s="1048"/>
      <c r="M400" s="1048"/>
      <c r="N400" s="1048"/>
      <c r="O400" s="1048"/>
      <c r="P400" s="1048"/>
      <c r="Q400" s="1049"/>
    </row>
    <row r="401" spans="1:17" s="12" customFormat="1" ht="12.75">
      <c r="A401" s="1057"/>
      <c r="B401" s="1047" t="s">
        <v>436</v>
      </c>
      <c r="C401" s="1048"/>
      <c r="D401" s="1048"/>
      <c r="E401" s="1048"/>
      <c r="F401" s="1048"/>
      <c r="G401" s="1048"/>
      <c r="H401" s="1048"/>
      <c r="I401" s="1048"/>
      <c r="J401" s="1048"/>
      <c r="K401" s="1048"/>
      <c r="L401" s="1048"/>
      <c r="M401" s="1048"/>
      <c r="N401" s="1048"/>
      <c r="O401" s="1048"/>
      <c r="P401" s="1048"/>
      <c r="Q401" s="1049"/>
    </row>
    <row r="402" spans="1:17" s="12" customFormat="1" ht="12.75">
      <c r="A402" s="1057"/>
      <c r="B402" s="1047" t="s">
        <v>437</v>
      </c>
      <c r="C402" s="1048"/>
      <c r="D402" s="1048"/>
      <c r="E402" s="1048"/>
      <c r="F402" s="1048"/>
      <c r="G402" s="1048"/>
      <c r="H402" s="1048"/>
      <c r="I402" s="1048"/>
      <c r="J402" s="1048"/>
      <c r="K402" s="1048"/>
      <c r="L402" s="1048"/>
      <c r="M402" s="1048"/>
      <c r="N402" s="1048"/>
      <c r="O402" s="1048"/>
      <c r="P402" s="1048"/>
      <c r="Q402" s="1049"/>
    </row>
    <row r="403" spans="1:17" s="12" customFormat="1" ht="12.75">
      <c r="A403" s="1057"/>
      <c r="B403" s="626" t="s">
        <v>1026</v>
      </c>
      <c r="C403" s="626" t="s">
        <v>216</v>
      </c>
      <c r="D403" s="626">
        <f>D404+D405</f>
        <v>336362</v>
      </c>
      <c r="E403" s="627">
        <f>E404+E405</f>
        <v>285461.48</v>
      </c>
      <c r="F403" s="627">
        <f aca="true" t="shared" si="111" ref="F403:Q403">F405</f>
        <v>42819.25000000001</v>
      </c>
      <c r="G403" s="627">
        <f t="shared" si="111"/>
        <v>242642.22999999998</v>
      </c>
      <c r="H403" s="627">
        <f t="shared" si="111"/>
        <v>285461.48</v>
      </c>
      <c r="I403" s="627">
        <f t="shared" si="111"/>
        <v>42819.25000000001</v>
      </c>
      <c r="J403" s="627">
        <f t="shared" si="111"/>
        <v>0</v>
      </c>
      <c r="K403" s="627">
        <f t="shared" si="111"/>
        <v>0</v>
      </c>
      <c r="L403" s="627">
        <f t="shared" si="111"/>
        <v>42819.25000000001</v>
      </c>
      <c r="M403" s="627">
        <f t="shared" si="111"/>
        <v>242642.22999999998</v>
      </c>
      <c r="N403" s="627">
        <f t="shared" si="111"/>
        <v>0</v>
      </c>
      <c r="O403" s="627">
        <f t="shared" si="111"/>
        <v>0</v>
      </c>
      <c r="P403" s="627">
        <f t="shared" si="111"/>
        <v>0</v>
      </c>
      <c r="Q403" s="893">
        <f t="shared" si="111"/>
        <v>242642.22999999998</v>
      </c>
    </row>
    <row r="404" spans="1:17" s="12" customFormat="1" ht="12.75">
      <c r="A404" s="1057"/>
      <c r="B404" s="626" t="s">
        <v>718</v>
      </c>
      <c r="C404" s="626"/>
      <c r="D404" s="626">
        <v>50900</v>
      </c>
      <c r="E404" s="627"/>
      <c r="F404" s="627"/>
      <c r="G404" s="627"/>
      <c r="H404" s="627"/>
      <c r="I404" s="627"/>
      <c r="J404" s="627"/>
      <c r="K404" s="627"/>
      <c r="L404" s="627"/>
      <c r="M404" s="627"/>
      <c r="N404" s="627"/>
      <c r="O404" s="627"/>
      <c r="P404" s="627"/>
      <c r="Q404" s="893"/>
    </row>
    <row r="405" spans="1:17" s="12" customFormat="1" ht="12.75">
      <c r="A405" s="1057"/>
      <c r="B405" s="626" t="s">
        <v>447</v>
      </c>
      <c r="C405" s="626"/>
      <c r="D405" s="626">
        <f>SUM(D406:D427)</f>
        <v>285462</v>
      </c>
      <c r="E405" s="627">
        <f>SUM(E406:E427)</f>
        <v>285461.48</v>
      </c>
      <c r="F405" s="627">
        <f aca="true" t="shared" si="112" ref="F405:Q405">SUM(F406:F427)</f>
        <v>42819.25000000001</v>
      </c>
      <c r="G405" s="627">
        <f t="shared" si="112"/>
        <v>242642.22999999998</v>
      </c>
      <c r="H405" s="627">
        <f t="shared" si="112"/>
        <v>285461.48</v>
      </c>
      <c r="I405" s="627">
        <f t="shared" si="112"/>
        <v>42819.25000000001</v>
      </c>
      <c r="J405" s="627">
        <f t="shared" si="112"/>
        <v>0</v>
      </c>
      <c r="K405" s="627">
        <f t="shared" si="112"/>
        <v>0</v>
      </c>
      <c r="L405" s="627">
        <f t="shared" si="112"/>
        <v>42819.25000000001</v>
      </c>
      <c r="M405" s="627">
        <f t="shared" si="112"/>
        <v>242642.22999999998</v>
      </c>
      <c r="N405" s="627">
        <f t="shared" si="112"/>
        <v>0</v>
      </c>
      <c r="O405" s="627">
        <f t="shared" si="112"/>
        <v>0</v>
      </c>
      <c r="P405" s="627">
        <f t="shared" si="112"/>
        <v>0</v>
      </c>
      <c r="Q405" s="893">
        <f t="shared" si="112"/>
        <v>242642.22999999998</v>
      </c>
    </row>
    <row r="406" spans="1:17" s="12" customFormat="1" ht="12.75">
      <c r="A406" s="1057"/>
      <c r="B406" s="97" t="s">
        <v>201</v>
      </c>
      <c r="C406" s="485" t="s">
        <v>252</v>
      </c>
      <c r="D406" s="97">
        <v>15028</v>
      </c>
      <c r="E406" s="348">
        <f>F406+G406</f>
        <v>15028</v>
      </c>
      <c r="F406" s="348"/>
      <c r="G406" s="348">
        <f>M406</f>
        <v>15028</v>
      </c>
      <c r="H406" s="348">
        <f>I406+M406</f>
        <v>15028</v>
      </c>
      <c r="I406" s="348">
        <f>L406</f>
        <v>0</v>
      </c>
      <c r="J406" s="348"/>
      <c r="K406" s="348"/>
      <c r="L406" s="348"/>
      <c r="M406" s="354">
        <f>Q406</f>
        <v>15028</v>
      </c>
      <c r="N406" s="348"/>
      <c r="O406" s="348"/>
      <c r="P406" s="348"/>
      <c r="Q406" s="362">
        <v>15028</v>
      </c>
    </row>
    <row r="407" spans="1:17" s="12" customFormat="1" ht="12.75">
      <c r="A407" s="1057"/>
      <c r="B407" s="97" t="s">
        <v>201</v>
      </c>
      <c r="C407" s="485" t="s">
        <v>423</v>
      </c>
      <c r="D407" s="97">
        <v>2652</v>
      </c>
      <c r="E407" s="348">
        <f aca="true" t="shared" si="113" ref="E407:E427">F407+G407</f>
        <v>2652</v>
      </c>
      <c r="F407" s="348">
        <f aca="true" t="shared" si="114" ref="F407:F425">I407</f>
        <v>2652</v>
      </c>
      <c r="G407" s="348"/>
      <c r="H407" s="348">
        <f aca="true" t="shared" si="115" ref="H407:H427">I407+M407</f>
        <v>2652</v>
      </c>
      <c r="I407" s="348">
        <f aca="true" t="shared" si="116" ref="I407:I427">L407</f>
        <v>2652</v>
      </c>
      <c r="J407" s="348"/>
      <c r="K407" s="348"/>
      <c r="L407" s="348">
        <v>2652</v>
      </c>
      <c r="M407" s="354"/>
      <c r="N407" s="348"/>
      <c r="O407" s="348"/>
      <c r="P407" s="348"/>
      <c r="Q407" s="362"/>
    </row>
    <row r="408" spans="1:17" s="12" customFormat="1" ht="12.75">
      <c r="A408" s="1057"/>
      <c r="B408" s="97" t="s">
        <v>628</v>
      </c>
      <c r="C408" s="485" t="s">
        <v>253</v>
      </c>
      <c r="D408" s="97">
        <v>11480</v>
      </c>
      <c r="E408" s="348">
        <f t="shared" si="113"/>
        <v>11479.63</v>
      </c>
      <c r="F408" s="348"/>
      <c r="G408" s="348">
        <f aca="true" t="shared" si="117" ref="G408:G426">M408</f>
        <v>11479.63</v>
      </c>
      <c r="H408" s="348">
        <f t="shared" si="115"/>
        <v>11479.63</v>
      </c>
      <c r="I408" s="348">
        <f t="shared" si="116"/>
        <v>0</v>
      </c>
      <c r="J408" s="348"/>
      <c r="K408" s="348"/>
      <c r="L408" s="348"/>
      <c r="M408" s="354">
        <f>Q408</f>
        <v>11479.63</v>
      </c>
      <c r="N408" s="348"/>
      <c r="O408" s="348"/>
      <c r="P408" s="348"/>
      <c r="Q408" s="362">
        <v>11479.63</v>
      </c>
    </row>
    <row r="409" spans="1:17" s="12" customFormat="1" ht="12.75">
      <c r="A409" s="1057"/>
      <c r="B409" s="97" t="s">
        <v>628</v>
      </c>
      <c r="C409" s="485" t="s">
        <v>390</v>
      </c>
      <c r="D409" s="97">
        <v>2026</v>
      </c>
      <c r="E409" s="348">
        <f t="shared" si="113"/>
        <v>2025.84</v>
      </c>
      <c r="F409" s="348">
        <f t="shared" si="114"/>
        <v>2025.84</v>
      </c>
      <c r="G409" s="348"/>
      <c r="H409" s="348">
        <f t="shared" si="115"/>
        <v>2025.84</v>
      </c>
      <c r="I409" s="348">
        <f t="shared" si="116"/>
        <v>2025.84</v>
      </c>
      <c r="J409" s="348"/>
      <c r="K409" s="348"/>
      <c r="L409" s="348">
        <v>2025.84</v>
      </c>
      <c r="M409" s="354"/>
      <c r="N409" s="348"/>
      <c r="O409" s="348"/>
      <c r="P409" s="348"/>
      <c r="Q409" s="362"/>
    </row>
    <row r="410" spans="1:17" s="12" customFormat="1" ht="12.75">
      <c r="A410" s="1057"/>
      <c r="B410" s="97" t="s">
        <v>492</v>
      </c>
      <c r="C410" s="485" t="s">
        <v>254</v>
      </c>
      <c r="D410" s="97">
        <v>1852</v>
      </c>
      <c r="E410" s="348">
        <f t="shared" si="113"/>
        <v>1851.66</v>
      </c>
      <c r="F410" s="348"/>
      <c r="G410" s="348">
        <f t="shared" si="117"/>
        <v>1851.66</v>
      </c>
      <c r="H410" s="348">
        <f t="shared" si="115"/>
        <v>1851.66</v>
      </c>
      <c r="I410" s="348">
        <f t="shared" si="116"/>
        <v>0</v>
      </c>
      <c r="J410" s="348"/>
      <c r="K410" s="348"/>
      <c r="L410" s="348"/>
      <c r="M410" s="354">
        <f>Q410</f>
        <v>1851.66</v>
      </c>
      <c r="N410" s="348"/>
      <c r="O410" s="348"/>
      <c r="P410" s="348"/>
      <c r="Q410" s="362">
        <v>1851.66</v>
      </c>
    </row>
    <row r="411" spans="1:17" s="12" customFormat="1" ht="12.75">
      <c r="A411" s="1057"/>
      <c r="B411" s="97" t="s">
        <v>492</v>
      </c>
      <c r="C411" s="485" t="s">
        <v>391</v>
      </c>
      <c r="D411" s="97">
        <v>326</v>
      </c>
      <c r="E411" s="348">
        <f t="shared" si="113"/>
        <v>326.73</v>
      </c>
      <c r="F411" s="348">
        <f t="shared" si="114"/>
        <v>326.73</v>
      </c>
      <c r="G411" s="348"/>
      <c r="H411" s="348">
        <f t="shared" si="115"/>
        <v>326.73</v>
      </c>
      <c r="I411" s="348">
        <f t="shared" si="116"/>
        <v>326.73</v>
      </c>
      <c r="J411" s="348"/>
      <c r="K411" s="348"/>
      <c r="L411" s="348">
        <v>326.73</v>
      </c>
      <c r="M411" s="354"/>
      <c r="N411" s="348"/>
      <c r="O411" s="348"/>
      <c r="P411" s="348"/>
      <c r="Q411" s="362"/>
    </row>
    <row r="412" spans="1:17" s="12" customFormat="1" ht="12.75">
      <c r="A412" s="1057"/>
      <c r="B412" s="97" t="s">
        <v>96</v>
      </c>
      <c r="C412" s="485" t="s">
        <v>255</v>
      </c>
      <c r="D412" s="97">
        <v>73635</v>
      </c>
      <c r="E412" s="348">
        <f t="shared" si="113"/>
        <v>73635.49</v>
      </c>
      <c r="F412" s="348"/>
      <c r="G412" s="348">
        <f t="shared" si="117"/>
        <v>73635.49</v>
      </c>
      <c r="H412" s="348">
        <f t="shared" si="115"/>
        <v>73635.49</v>
      </c>
      <c r="I412" s="348">
        <f t="shared" si="116"/>
        <v>0</v>
      </c>
      <c r="J412" s="348"/>
      <c r="K412" s="348"/>
      <c r="L412" s="348"/>
      <c r="M412" s="354">
        <f>Q412</f>
        <v>73635.49</v>
      </c>
      <c r="N412" s="348"/>
      <c r="O412" s="348"/>
      <c r="P412" s="348"/>
      <c r="Q412" s="362">
        <v>73635.49</v>
      </c>
    </row>
    <row r="413" spans="1:17" s="12" customFormat="1" ht="12.75">
      <c r="A413" s="1057"/>
      <c r="B413" s="97" t="s">
        <v>96</v>
      </c>
      <c r="C413" s="485" t="s">
        <v>392</v>
      </c>
      <c r="D413" s="97">
        <v>12995</v>
      </c>
      <c r="E413" s="348">
        <f t="shared" si="113"/>
        <v>12994.51</v>
      </c>
      <c r="F413" s="348">
        <f t="shared" si="114"/>
        <v>12994.51</v>
      </c>
      <c r="G413" s="348"/>
      <c r="H413" s="348">
        <f t="shared" si="115"/>
        <v>12994.51</v>
      </c>
      <c r="I413" s="348">
        <f t="shared" si="116"/>
        <v>12994.51</v>
      </c>
      <c r="J413" s="348"/>
      <c r="K413" s="348"/>
      <c r="L413" s="348">
        <v>12994.51</v>
      </c>
      <c r="M413" s="354"/>
      <c r="N413" s="348"/>
      <c r="O413" s="348"/>
      <c r="P413" s="348"/>
      <c r="Q413" s="362"/>
    </row>
    <row r="414" spans="1:17" s="12" customFormat="1" ht="12.75">
      <c r="A414" s="1057"/>
      <c r="B414" s="97" t="s">
        <v>494</v>
      </c>
      <c r="C414" s="485" t="s">
        <v>230</v>
      </c>
      <c r="D414" s="97">
        <v>9670</v>
      </c>
      <c r="E414" s="348">
        <f t="shared" si="113"/>
        <v>9669.64</v>
      </c>
      <c r="F414" s="348"/>
      <c r="G414" s="348">
        <f t="shared" si="117"/>
        <v>9669.64</v>
      </c>
      <c r="H414" s="348">
        <f t="shared" si="115"/>
        <v>9669.64</v>
      </c>
      <c r="I414" s="348">
        <f t="shared" si="116"/>
        <v>0</v>
      </c>
      <c r="J414" s="348"/>
      <c r="K414" s="348"/>
      <c r="L414" s="348"/>
      <c r="M414" s="354">
        <f>Q414</f>
        <v>9669.64</v>
      </c>
      <c r="N414" s="348"/>
      <c r="O414" s="348"/>
      <c r="P414" s="348"/>
      <c r="Q414" s="362">
        <v>9669.64</v>
      </c>
    </row>
    <row r="415" spans="1:17" s="12" customFormat="1" ht="12.75">
      <c r="A415" s="1057"/>
      <c r="B415" s="97" t="s">
        <v>494</v>
      </c>
      <c r="C415" s="485" t="s">
        <v>231</v>
      </c>
      <c r="D415" s="97">
        <v>1706</v>
      </c>
      <c r="E415" s="348">
        <f t="shared" si="113"/>
        <v>1706.41</v>
      </c>
      <c r="F415" s="348">
        <f t="shared" si="114"/>
        <v>1706.41</v>
      </c>
      <c r="G415" s="348"/>
      <c r="H415" s="348">
        <f t="shared" si="115"/>
        <v>1706.41</v>
      </c>
      <c r="I415" s="348">
        <f t="shared" si="116"/>
        <v>1706.41</v>
      </c>
      <c r="J415" s="348"/>
      <c r="K415" s="348"/>
      <c r="L415" s="348">
        <v>1706.41</v>
      </c>
      <c r="M415" s="354"/>
      <c r="N415" s="348"/>
      <c r="O415" s="348"/>
      <c r="P415" s="348"/>
      <c r="Q415" s="362"/>
    </row>
    <row r="416" spans="1:17" s="12" customFormat="1" ht="12.75">
      <c r="A416" s="1057"/>
      <c r="B416" s="97" t="s">
        <v>635</v>
      </c>
      <c r="C416" s="485" t="s">
        <v>438</v>
      </c>
      <c r="D416" s="97">
        <v>4301</v>
      </c>
      <c r="E416" s="348">
        <f t="shared" si="113"/>
        <v>4301</v>
      </c>
      <c r="F416" s="348"/>
      <c r="G416" s="348">
        <f t="shared" si="117"/>
        <v>4301</v>
      </c>
      <c r="H416" s="348">
        <f t="shared" si="115"/>
        <v>4301</v>
      </c>
      <c r="I416" s="348">
        <f t="shared" si="116"/>
        <v>0</v>
      </c>
      <c r="J416" s="348"/>
      <c r="K416" s="348"/>
      <c r="L416" s="348"/>
      <c r="M416" s="354">
        <f>Q416</f>
        <v>4301</v>
      </c>
      <c r="N416" s="348"/>
      <c r="O416" s="348"/>
      <c r="P416" s="348"/>
      <c r="Q416" s="362">
        <v>4301</v>
      </c>
    </row>
    <row r="417" spans="1:17" s="12" customFormat="1" ht="12.75">
      <c r="A417" s="1057"/>
      <c r="B417" s="97" t="s">
        <v>635</v>
      </c>
      <c r="C417" s="485" t="s">
        <v>439</v>
      </c>
      <c r="D417" s="97">
        <v>759</v>
      </c>
      <c r="E417" s="348">
        <f t="shared" si="113"/>
        <v>759</v>
      </c>
      <c r="F417" s="348">
        <f t="shared" si="114"/>
        <v>759</v>
      </c>
      <c r="G417" s="348"/>
      <c r="H417" s="348">
        <f t="shared" si="115"/>
        <v>759</v>
      </c>
      <c r="I417" s="348">
        <f t="shared" si="116"/>
        <v>759</v>
      </c>
      <c r="J417" s="348"/>
      <c r="K417" s="348"/>
      <c r="L417" s="348">
        <v>759</v>
      </c>
      <c r="M417" s="354"/>
      <c r="N417" s="348"/>
      <c r="O417" s="348"/>
      <c r="P417" s="348"/>
      <c r="Q417" s="362"/>
    </row>
    <row r="418" spans="1:17" s="12" customFormat="1" ht="12.75">
      <c r="A418" s="1057"/>
      <c r="B418" s="97" t="s">
        <v>649</v>
      </c>
      <c r="C418" s="485" t="s">
        <v>232</v>
      </c>
      <c r="D418" s="97">
        <v>119750</v>
      </c>
      <c r="E418" s="348">
        <f t="shared" si="113"/>
        <v>119749.55</v>
      </c>
      <c r="F418" s="348"/>
      <c r="G418" s="348">
        <f t="shared" si="117"/>
        <v>119749.55</v>
      </c>
      <c r="H418" s="348">
        <f t="shared" si="115"/>
        <v>119749.55</v>
      </c>
      <c r="I418" s="348">
        <f t="shared" si="116"/>
        <v>0</v>
      </c>
      <c r="J418" s="348"/>
      <c r="K418" s="348"/>
      <c r="L418" s="348"/>
      <c r="M418" s="354">
        <f>Q418</f>
        <v>119749.55</v>
      </c>
      <c r="N418" s="348"/>
      <c r="O418" s="348"/>
      <c r="P418" s="348"/>
      <c r="Q418" s="362">
        <v>119749.55</v>
      </c>
    </row>
    <row r="419" spans="1:17" s="12" customFormat="1" ht="12.75">
      <c r="A419" s="1057"/>
      <c r="B419" s="97" t="s">
        <v>649</v>
      </c>
      <c r="C419" s="485" t="s">
        <v>393</v>
      </c>
      <c r="D419" s="97">
        <v>21132</v>
      </c>
      <c r="E419" s="348">
        <f t="shared" si="113"/>
        <v>21132.3</v>
      </c>
      <c r="F419" s="348">
        <f t="shared" si="114"/>
        <v>21132.3</v>
      </c>
      <c r="G419" s="348"/>
      <c r="H419" s="348">
        <f t="shared" si="115"/>
        <v>21132.3</v>
      </c>
      <c r="I419" s="348">
        <f t="shared" si="116"/>
        <v>21132.3</v>
      </c>
      <c r="J419" s="348"/>
      <c r="K419" s="348"/>
      <c r="L419" s="348">
        <v>21132.3</v>
      </c>
      <c r="M419" s="354"/>
      <c r="N419" s="348"/>
      <c r="O419" s="348"/>
      <c r="P419" s="348"/>
      <c r="Q419" s="362"/>
    </row>
    <row r="420" spans="1:17" s="12" customFormat="1" ht="12.75">
      <c r="A420" s="1057"/>
      <c r="B420" s="97" t="s">
        <v>825</v>
      </c>
      <c r="C420" s="485" t="s">
        <v>233</v>
      </c>
      <c r="D420" s="97">
        <v>708</v>
      </c>
      <c r="E420" s="348">
        <f t="shared" si="113"/>
        <v>707.75</v>
      </c>
      <c r="F420" s="348"/>
      <c r="G420" s="348">
        <f t="shared" si="117"/>
        <v>707.75</v>
      </c>
      <c r="H420" s="348">
        <f t="shared" si="115"/>
        <v>707.75</v>
      </c>
      <c r="I420" s="348">
        <f t="shared" si="116"/>
        <v>0</v>
      </c>
      <c r="J420" s="348"/>
      <c r="K420" s="348"/>
      <c r="L420" s="348"/>
      <c r="M420" s="354">
        <f>Q420</f>
        <v>707.75</v>
      </c>
      <c r="N420" s="348"/>
      <c r="O420" s="348"/>
      <c r="P420" s="348"/>
      <c r="Q420" s="362">
        <v>707.75</v>
      </c>
    </row>
    <row r="421" spans="1:17" s="12" customFormat="1" ht="12.75">
      <c r="A421" s="1057"/>
      <c r="B421" s="97" t="s">
        <v>825</v>
      </c>
      <c r="C421" s="485" t="s">
        <v>429</v>
      </c>
      <c r="D421" s="97">
        <v>125</v>
      </c>
      <c r="E421" s="348">
        <f t="shared" si="113"/>
        <v>124.91</v>
      </c>
      <c r="F421" s="348">
        <f t="shared" si="114"/>
        <v>124.91</v>
      </c>
      <c r="G421" s="348"/>
      <c r="H421" s="348">
        <f t="shared" si="115"/>
        <v>124.91</v>
      </c>
      <c r="I421" s="348">
        <f t="shared" si="116"/>
        <v>124.91</v>
      </c>
      <c r="J421" s="348"/>
      <c r="K421" s="348"/>
      <c r="L421" s="348">
        <v>124.91</v>
      </c>
      <c r="M421" s="354"/>
      <c r="N421" s="348"/>
      <c r="O421" s="348"/>
      <c r="P421" s="348"/>
      <c r="Q421" s="362"/>
    </row>
    <row r="422" spans="1:17" s="12" customFormat="1" ht="12.75">
      <c r="A422" s="1057"/>
      <c r="B422" s="97" t="s">
        <v>440</v>
      </c>
      <c r="C422" s="485" t="s">
        <v>441</v>
      </c>
      <c r="D422" s="97">
        <v>2738</v>
      </c>
      <c r="E422" s="348">
        <f t="shared" si="113"/>
        <v>2737.68</v>
      </c>
      <c r="F422" s="348"/>
      <c r="G422" s="348">
        <f t="shared" si="117"/>
        <v>2737.68</v>
      </c>
      <c r="H422" s="348">
        <f t="shared" si="115"/>
        <v>2737.68</v>
      </c>
      <c r="I422" s="348">
        <f t="shared" si="116"/>
        <v>0</v>
      </c>
      <c r="J422" s="348"/>
      <c r="K422" s="348"/>
      <c r="L422" s="348"/>
      <c r="M422" s="354">
        <f>Q422</f>
        <v>2737.68</v>
      </c>
      <c r="N422" s="348"/>
      <c r="O422" s="348"/>
      <c r="P422" s="348"/>
      <c r="Q422" s="362">
        <v>2737.68</v>
      </c>
    </row>
    <row r="423" spans="1:17" s="12" customFormat="1" ht="12.75">
      <c r="A423" s="1057"/>
      <c r="B423" s="97" t="s">
        <v>440</v>
      </c>
      <c r="C423" s="485" t="s">
        <v>442</v>
      </c>
      <c r="D423" s="97">
        <v>483</v>
      </c>
      <c r="E423" s="348">
        <f t="shared" si="113"/>
        <v>483.12</v>
      </c>
      <c r="F423" s="348">
        <f t="shared" si="114"/>
        <v>483.12</v>
      </c>
      <c r="G423" s="348"/>
      <c r="H423" s="348">
        <f t="shared" si="115"/>
        <v>483.12</v>
      </c>
      <c r="I423" s="348">
        <f t="shared" si="116"/>
        <v>483.12</v>
      </c>
      <c r="J423" s="348"/>
      <c r="K423" s="348"/>
      <c r="L423" s="348">
        <v>483.12</v>
      </c>
      <c r="M423" s="354"/>
      <c r="N423" s="348"/>
      <c r="O423" s="348"/>
      <c r="P423" s="348"/>
      <c r="Q423" s="362"/>
    </row>
    <row r="424" spans="1:17" s="12" customFormat="1" ht="12.75">
      <c r="A424" s="1057"/>
      <c r="B424" s="97" t="s">
        <v>826</v>
      </c>
      <c r="C424" s="485" t="s">
        <v>202</v>
      </c>
      <c r="D424" s="97">
        <v>190</v>
      </c>
      <c r="E424" s="348">
        <f t="shared" si="113"/>
        <v>189.81</v>
      </c>
      <c r="F424" s="348"/>
      <c r="G424" s="348">
        <f t="shared" si="117"/>
        <v>189.81</v>
      </c>
      <c r="H424" s="348">
        <f t="shared" si="115"/>
        <v>189.81</v>
      </c>
      <c r="I424" s="348">
        <f t="shared" si="116"/>
        <v>0</v>
      </c>
      <c r="J424" s="348"/>
      <c r="K424" s="348"/>
      <c r="L424" s="348"/>
      <c r="M424" s="354">
        <f>Q424</f>
        <v>189.81</v>
      </c>
      <c r="N424" s="348"/>
      <c r="O424" s="348"/>
      <c r="P424" s="348"/>
      <c r="Q424" s="362">
        <v>189.81</v>
      </c>
    </row>
    <row r="425" spans="1:17" s="12" customFormat="1" ht="12.75">
      <c r="A425" s="1057"/>
      <c r="B425" s="97" t="s">
        <v>826</v>
      </c>
      <c r="C425" s="485" t="s">
        <v>394</v>
      </c>
      <c r="D425" s="97">
        <v>33</v>
      </c>
      <c r="E425" s="348">
        <f t="shared" si="113"/>
        <v>33.49</v>
      </c>
      <c r="F425" s="348">
        <f t="shared" si="114"/>
        <v>33.49</v>
      </c>
      <c r="G425" s="348"/>
      <c r="H425" s="348">
        <f t="shared" si="115"/>
        <v>33.49</v>
      </c>
      <c r="I425" s="348">
        <f t="shared" si="116"/>
        <v>33.49</v>
      </c>
      <c r="J425" s="348"/>
      <c r="K425" s="348"/>
      <c r="L425" s="348">
        <v>33.49</v>
      </c>
      <c r="M425" s="354"/>
      <c r="N425" s="348"/>
      <c r="O425" s="348"/>
      <c r="P425" s="348"/>
      <c r="Q425" s="362"/>
    </row>
    <row r="426" spans="1:17" s="12" customFormat="1" ht="12.75">
      <c r="A426" s="1057"/>
      <c r="B426" s="97" t="s">
        <v>827</v>
      </c>
      <c r="C426" s="485" t="s">
        <v>234</v>
      </c>
      <c r="D426" s="97">
        <v>3292</v>
      </c>
      <c r="E426" s="348">
        <f t="shared" si="113"/>
        <v>3292.02</v>
      </c>
      <c r="F426" s="348"/>
      <c r="G426" s="348">
        <f t="shared" si="117"/>
        <v>3292.02</v>
      </c>
      <c r="H426" s="348">
        <f t="shared" si="115"/>
        <v>3292.02</v>
      </c>
      <c r="I426" s="348">
        <f t="shared" si="116"/>
        <v>0</v>
      </c>
      <c r="J426" s="348"/>
      <c r="K426" s="348"/>
      <c r="L426" s="348"/>
      <c r="M426" s="354">
        <f>Q426</f>
        <v>3292.02</v>
      </c>
      <c r="N426" s="348"/>
      <c r="O426" s="348"/>
      <c r="P426" s="348"/>
      <c r="Q426" s="362">
        <v>3292.02</v>
      </c>
    </row>
    <row r="427" spans="1:17" s="12" customFormat="1" ht="13.5" thickBot="1">
      <c r="A427" s="1058"/>
      <c r="B427" s="639" t="s">
        <v>827</v>
      </c>
      <c r="C427" s="800" t="s">
        <v>443</v>
      </c>
      <c r="D427" s="639">
        <v>581</v>
      </c>
      <c r="E427" s="640">
        <f t="shared" si="113"/>
        <v>580.94</v>
      </c>
      <c r="F427" s="640">
        <f>I427</f>
        <v>580.94</v>
      </c>
      <c r="G427" s="640"/>
      <c r="H427" s="640">
        <f t="shared" si="115"/>
        <v>580.94</v>
      </c>
      <c r="I427" s="640">
        <f t="shared" si="116"/>
        <v>580.94</v>
      </c>
      <c r="J427" s="640"/>
      <c r="K427" s="640"/>
      <c r="L427" s="640">
        <v>580.94</v>
      </c>
      <c r="M427" s="641"/>
      <c r="N427" s="640"/>
      <c r="O427" s="640"/>
      <c r="P427" s="640"/>
      <c r="Q427" s="901"/>
    </row>
    <row r="428" spans="1:18" s="12" customFormat="1" ht="13.5" customHeight="1">
      <c r="A428" s="1082" t="s">
        <v>478</v>
      </c>
      <c r="B428" s="630" t="s">
        <v>167</v>
      </c>
      <c r="C428" s="631"/>
      <c r="D428" s="631"/>
      <c r="E428" s="631"/>
      <c r="F428" s="631"/>
      <c r="G428" s="631"/>
      <c r="H428" s="631"/>
      <c r="I428" s="631"/>
      <c r="J428" s="631"/>
      <c r="K428" s="631"/>
      <c r="L428" s="631"/>
      <c r="M428" s="631"/>
      <c r="N428" s="631"/>
      <c r="O428" s="631"/>
      <c r="P428" s="631"/>
      <c r="Q428" s="896"/>
      <c r="R428" s="65"/>
    </row>
    <row r="429" spans="1:18" s="12" customFormat="1" ht="12.75">
      <c r="A429" s="1082"/>
      <c r="B429" s="628" t="s">
        <v>168</v>
      </c>
      <c r="C429" s="629"/>
      <c r="D429" s="629"/>
      <c r="E429" s="629"/>
      <c r="F429" s="629"/>
      <c r="G429" s="629"/>
      <c r="H429" s="629"/>
      <c r="I429" s="629"/>
      <c r="J429" s="629"/>
      <c r="K429" s="629"/>
      <c r="L429" s="629"/>
      <c r="M429" s="629"/>
      <c r="N429" s="629"/>
      <c r="O429" s="629"/>
      <c r="P429" s="629"/>
      <c r="Q429" s="897"/>
      <c r="R429" s="65"/>
    </row>
    <row r="430" spans="1:17" s="12" customFormat="1" ht="12.75">
      <c r="A430" s="1082"/>
      <c r="B430" s="633" t="s">
        <v>1026</v>
      </c>
      <c r="C430" s="632" t="s">
        <v>169</v>
      </c>
      <c r="D430" s="729">
        <f>D431+D432</f>
        <v>56767</v>
      </c>
      <c r="E430" s="730">
        <f>E431+E432</f>
        <v>16756</v>
      </c>
      <c r="F430" s="730">
        <v>0</v>
      </c>
      <c r="G430" s="730">
        <v>56697</v>
      </c>
      <c r="H430" s="730">
        <v>45861</v>
      </c>
      <c r="I430" s="730">
        <v>0</v>
      </c>
      <c r="J430" s="730">
        <v>0</v>
      </c>
      <c r="K430" s="730">
        <v>0</v>
      </c>
      <c r="L430" s="730">
        <v>0</v>
      </c>
      <c r="M430" s="730">
        <v>45861</v>
      </c>
      <c r="N430" s="730">
        <v>0</v>
      </c>
      <c r="O430" s="730">
        <v>0</v>
      </c>
      <c r="P430" s="730">
        <v>0</v>
      </c>
      <c r="Q430" s="895">
        <v>0</v>
      </c>
    </row>
    <row r="431" spans="1:17" s="12" customFormat="1" ht="12.75">
      <c r="A431" s="1082"/>
      <c r="B431" s="535" t="s">
        <v>718</v>
      </c>
      <c r="C431" s="535"/>
      <c r="D431" s="535">
        <v>40011</v>
      </c>
      <c r="E431" s="634"/>
      <c r="F431" s="634">
        <f>I431</f>
        <v>0</v>
      </c>
      <c r="G431" s="634"/>
      <c r="H431" s="634"/>
      <c r="I431" s="634">
        <f>L431</f>
        <v>0</v>
      </c>
      <c r="J431" s="634"/>
      <c r="K431" s="634"/>
      <c r="L431" s="634"/>
      <c r="M431" s="634">
        <f>Q431</f>
        <v>0</v>
      </c>
      <c r="N431" s="634"/>
      <c r="O431" s="634"/>
      <c r="P431" s="634"/>
      <c r="Q431" s="890"/>
    </row>
    <row r="432" spans="1:17" s="12" customFormat="1" ht="12.75">
      <c r="A432" s="1082"/>
      <c r="B432" s="626" t="s">
        <v>446</v>
      </c>
      <c r="C432" s="626"/>
      <c r="D432" s="626">
        <f>SUM(D433:D436)</f>
        <v>16756</v>
      </c>
      <c r="E432" s="636">
        <f>SUM(E433:E436)</f>
        <v>16756</v>
      </c>
      <c r="F432" s="636">
        <f aca="true" t="shared" si="118" ref="F432:Q432">SUM(F433:F436)</f>
        <v>0</v>
      </c>
      <c r="G432" s="636">
        <f t="shared" si="118"/>
        <v>16756</v>
      </c>
      <c r="H432" s="636">
        <f t="shared" si="118"/>
        <v>16756</v>
      </c>
      <c r="I432" s="636">
        <f t="shared" si="118"/>
        <v>0</v>
      </c>
      <c r="J432" s="636">
        <f t="shared" si="118"/>
        <v>0</v>
      </c>
      <c r="K432" s="636">
        <f t="shared" si="118"/>
        <v>0</v>
      </c>
      <c r="L432" s="636">
        <f t="shared" si="118"/>
        <v>0</v>
      </c>
      <c r="M432" s="636">
        <f t="shared" si="118"/>
        <v>16756</v>
      </c>
      <c r="N432" s="636">
        <f t="shared" si="118"/>
        <v>0</v>
      </c>
      <c r="O432" s="636">
        <f t="shared" si="118"/>
        <v>0</v>
      </c>
      <c r="P432" s="636">
        <f t="shared" si="118"/>
        <v>0</v>
      </c>
      <c r="Q432" s="891">
        <f t="shared" si="118"/>
        <v>16756</v>
      </c>
    </row>
    <row r="433" spans="1:17" s="12" customFormat="1" ht="12.75">
      <c r="A433" s="1082"/>
      <c r="B433" s="536" t="s">
        <v>494</v>
      </c>
      <c r="C433" s="467" t="s">
        <v>134</v>
      </c>
      <c r="D433" s="254">
        <v>3611</v>
      </c>
      <c r="E433" s="352">
        <f>F433+G433</f>
        <v>3610.68</v>
      </c>
      <c r="F433" s="352"/>
      <c r="G433" s="352">
        <f>M433</f>
        <v>3610.68</v>
      </c>
      <c r="H433" s="352">
        <f>M433+I433</f>
        <v>3610.68</v>
      </c>
      <c r="I433" s="352"/>
      <c r="J433" s="352"/>
      <c r="K433" s="352"/>
      <c r="L433" s="352"/>
      <c r="M433" s="352">
        <f>N433+O433+P433+Q433</f>
        <v>3610.68</v>
      </c>
      <c r="N433" s="352"/>
      <c r="O433" s="352"/>
      <c r="P433" s="352"/>
      <c r="Q433" s="505">
        <f>'Z 1. 2 '!E710</f>
        <v>3610.68</v>
      </c>
    </row>
    <row r="434" spans="1:17" s="12" customFormat="1" ht="12.75">
      <c r="A434" s="1082"/>
      <c r="B434" s="97" t="s">
        <v>649</v>
      </c>
      <c r="C434" s="485" t="s">
        <v>135</v>
      </c>
      <c r="D434" s="97">
        <v>9920</v>
      </c>
      <c r="E434" s="352">
        <f>F434+G434</f>
        <v>9920.75</v>
      </c>
      <c r="F434" s="352"/>
      <c r="G434" s="352">
        <f>M434</f>
        <v>9920.75</v>
      </c>
      <c r="H434" s="352">
        <f>M434+I434</f>
        <v>9920.75</v>
      </c>
      <c r="I434" s="352"/>
      <c r="J434" s="351"/>
      <c r="K434" s="351"/>
      <c r="L434" s="351"/>
      <c r="M434" s="352">
        <f>N434+O434+P434+Q434</f>
        <v>9920.75</v>
      </c>
      <c r="N434" s="351"/>
      <c r="O434" s="351"/>
      <c r="P434" s="351"/>
      <c r="Q434" s="505">
        <f>'Z 1. 2 '!E711</f>
        <v>9920.75</v>
      </c>
    </row>
    <row r="435" spans="1:17" s="12" customFormat="1" ht="12.75">
      <c r="A435" s="1082"/>
      <c r="B435" s="97" t="s">
        <v>826</v>
      </c>
      <c r="C435" s="485" t="s">
        <v>444</v>
      </c>
      <c r="D435" s="97">
        <v>150</v>
      </c>
      <c r="E435" s="352">
        <f>F435+G435</f>
        <v>149.57</v>
      </c>
      <c r="F435" s="352"/>
      <c r="G435" s="352">
        <f>M435</f>
        <v>149.57</v>
      </c>
      <c r="H435" s="352">
        <f>M435+I435</f>
        <v>149.57</v>
      </c>
      <c r="I435" s="352"/>
      <c r="J435" s="351"/>
      <c r="K435" s="351"/>
      <c r="L435" s="351"/>
      <c r="M435" s="352">
        <f>N435+O435+P435+Q435</f>
        <v>149.57</v>
      </c>
      <c r="N435" s="351"/>
      <c r="O435" s="351"/>
      <c r="P435" s="351"/>
      <c r="Q435" s="505">
        <f>'Z 1. 2 '!E713</f>
        <v>149.57</v>
      </c>
    </row>
    <row r="436" spans="1:17" s="12" customFormat="1" ht="12.75">
      <c r="A436" s="1082"/>
      <c r="B436" s="97" t="s">
        <v>827</v>
      </c>
      <c r="C436" s="485" t="s">
        <v>445</v>
      </c>
      <c r="D436" s="97">
        <v>3075</v>
      </c>
      <c r="E436" s="352">
        <f>F436+G436</f>
        <v>3075</v>
      </c>
      <c r="F436" s="352"/>
      <c r="G436" s="352">
        <f>M436</f>
        <v>3075</v>
      </c>
      <c r="H436" s="352">
        <f>M436+I436</f>
        <v>3075</v>
      </c>
      <c r="I436" s="352"/>
      <c r="J436" s="351"/>
      <c r="K436" s="351"/>
      <c r="L436" s="351"/>
      <c r="M436" s="352">
        <f>N436+O436+P436+Q436</f>
        <v>3075</v>
      </c>
      <c r="N436" s="351"/>
      <c r="O436" s="351"/>
      <c r="P436" s="351"/>
      <c r="Q436" s="505">
        <f>'Z 1. 2 '!E714</f>
        <v>3075</v>
      </c>
    </row>
    <row r="437" spans="1:17" s="12" customFormat="1" ht="17.25" customHeight="1" thickBot="1">
      <c r="A437" s="624"/>
      <c r="B437" s="625" t="s">
        <v>721</v>
      </c>
      <c r="C437" s="625"/>
      <c r="D437" s="733">
        <f aca="true" t="shared" si="119" ref="D437:Q437">D11+D64</f>
        <v>7000421</v>
      </c>
      <c r="E437" s="635">
        <f t="shared" si="119"/>
        <v>6996694.21</v>
      </c>
      <c r="F437" s="635">
        <f t="shared" si="119"/>
        <v>2780924</v>
      </c>
      <c r="G437" s="635">
        <f t="shared" si="119"/>
        <v>4210682.95</v>
      </c>
      <c r="H437" s="635">
        <f t="shared" si="119"/>
        <v>6991606.95</v>
      </c>
      <c r="I437" s="635">
        <f t="shared" si="119"/>
        <v>2780924</v>
      </c>
      <c r="J437" s="635">
        <f t="shared" si="119"/>
        <v>0</v>
      </c>
      <c r="K437" s="635">
        <f t="shared" si="119"/>
        <v>0</v>
      </c>
      <c r="L437" s="635">
        <f t="shared" si="119"/>
        <v>2780924</v>
      </c>
      <c r="M437" s="635">
        <f t="shared" si="119"/>
        <v>4210682.95</v>
      </c>
      <c r="N437" s="635">
        <f t="shared" si="119"/>
        <v>0</v>
      </c>
      <c r="O437" s="635">
        <f t="shared" si="119"/>
        <v>0</v>
      </c>
      <c r="P437" s="635">
        <f t="shared" si="119"/>
        <v>0</v>
      </c>
      <c r="Q437" s="798">
        <f t="shared" si="119"/>
        <v>4210682.95</v>
      </c>
    </row>
    <row r="438" spans="1:17" ht="12.75" customHeight="1">
      <c r="A438" s="47"/>
      <c r="B438" s="40"/>
      <c r="C438" s="40"/>
      <c r="D438" s="40"/>
      <c r="E438" s="68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1:17" ht="11.25" customHeight="1">
      <c r="A439" s="47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63"/>
      <c r="N439" s="61"/>
      <c r="O439" s="987" t="s">
        <v>479</v>
      </c>
      <c r="P439" s="987"/>
      <c r="Q439" s="40"/>
    </row>
    <row r="440" spans="1:17" ht="13.5" customHeight="1">
      <c r="A440" s="47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19"/>
      <c r="O440" s="40"/>
      <c r="P440" s="40"/>
      <c r="Q440" s="40"/>
    </row>
    <row r="441" spans="1:16" ht="12.75">
      <c r="A441" s="12"/>
      <c r="O441" s="987" t="s">
        <v>480</v>
      </c>
      <c r="P441" s="987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</sheetData>
  <mergeCells count="129">
    <mergeCell ref="B49:Q49"/>
    <mergeCell ref="B54:Q54"/>
    <mergeCell ref="B55:Q55"/>
    <mergeCell ref="B57:Q57"/>
    <mergeCell ref="B22:Q22"/>
    <mergeCell ref="B23:Q23"/>
    <mergeCell ref="B24:Q24"/>
    <mergeCell ref="A52:A53"/>
    <mergeCell ref="B46:Q46"/>
    <mergeCell ref="B39:Q39"/>
    <mergeCell ref="B40:Q40"/>
    <mergeCell ref="B41:Q41"/>
    <mergeCell ref="B47:Q47"/>
    <mergeCell ref="B48:Q48"/>
    <mergeCell ref="B399:Q399"/>
    <mergeCell ref="B398:Q398"/>
    <mergeCell ref="A398:A427"/>
    <mergeCell ref="B400:Q400"/>
    <mergeCell ref="B401:Q401"/>
    <mergeCell ref="B402:Q402"/>
    <mergeCell ref="B346:Q346"/>
    <mergeCell ref="B376:Q376"/>
    <mergeCell ref="B373:Q373"/>
    <mergeCell ref="B374:Q374"/>
    <mergeCell ref="B375:Q375"/>
    <mergeCell ref="B322:Q322"/>
    <mergeCell ref="B343:Q343"/>
    <mergeCell ref="B344:Q344"/>
    <mergeCell ref="B345:Q345"/>
    <mergeCell ref="B281:Q281"/>
    <mergeCell ref="B282:Q282"/>
    <mergeCell ref="B261:Q261"/>
    <mergeCell ref="B278:Q278"/>
    <mergeCell ref="B279:Q279"/>
    <mergeCell ref="B280:Q280"/>
    <mergeCell ref="B258:Q258"/>
    <mergeCell ref="B259:Q259"/>
    <mergeCell ref="B260:Q260"/>
    <mergeCell ref="B237:Q237"/>
    <mergeCell ref="B238:Q238"/>
    <mergeCell ref="B239:Q239"/>
    <mergeCell ref="B241:Q241"/>
    <mergeCell ref="B240:Q240"/>
    <mergeCell ref="B195:Q195"/>
    <mergeCell ref="B215:Q215"/>
    <mergeCell ref="B216:Q216"/>
    <mergeCell ref="B217:Q217"/>
    <mergeCell ref="O441:P441"/>
    <mergeCell ref="A428:A436"/>
    <mergeCell ref="B293:Q293"/>
    <mergeCell ref="B294:Q294"/>
    <mergeCell ref="B295:Q295"/>
    <mergeCell ref="B342:Q342"/>
    <mergeCell ref="B318:Q318"/>
    <mergeCell ref="B319:Q319"/>
    <mergeCell ref="B320:Q320"/>
    <mergeCell ref="B321:Q321"/>
    <mergeCell ref="A89:A95"/>
    <mergeCell ref="B56:Q56"/>
    <mergeCell ref="B99:Q99"/>
    <mergeCell ref="B89:Q89"/>
    <mergeCell ref="B91:Q91"/>
    <mergeCell ref="B92:Q92"/>
    <mergeCell ref="B90:Q90"/>
    <mergeCell ref="B58:Q58"/>
    <mergeCell ref="A65:A88"/>
    <mergeCell ref="A54:A63"/>
    <mergeCell ref="C4:C9"/>
    <mergeCell ref="B4:B9"/>
    <mergeCell ref="O439:P439"/>
    <mergeCell ref="H4:Q4"/>
    <mergeCell ref="H6:H9"/>
    <mergeCell ref="I8:I9"/>
    <mergeCell ref="I7:L7"/>
    <mergeCell ref="H5:Q5"/>
    <mergeCell ref="B12:Q12"/>
    <mergeCell ref="B170:Q170"/>
    <mergeCell ref="M8:M9"/>
    <mergeCell ref="M7:Q7"/>
    <mergeCell ref="J8:L8"/>
    <mergeCell ref="E4:E9"/>
    <mergeCell ref="B16:Q16"/>
    <mergeCell ref="B25:Q25"/>
    <mergeCell ref="B26:Q26"/>
    <mergeCell ref="O1:Q1"/>
    <mergeCell ref="F4:G4"/>
    <mergeCell ref="A2:Q2"/>
    <mergeCell ref="A4:A9"/>
    <mergeCell ref="F5:F9"/>
    <mergeCell ref="G5:G9"/>
    <mergeCell ref="N8:Q8"/>
    <mergeCell ref="B100:Q100"/>
    <mergeCell ref="A96:A103"/>
    <mergeCell ref="B96:Q96"/>
    <mergeCell ref="B97:Q97"/>
    <mergeCell ref="B98:Q98"/>
    <mergeCell ref="D4:D9"/>
    <mergeCell ref="B67:Q67"/>
    <mergeCell ref="B66:Q66"/>
    <mergeCell ref="B65:Q65"/>
    <mergeCell ref="B32:Q32"/>
    <mergeCell ref="B33:Q33"/>
    <mergeCell ref="B34:Q34"/>
    <mergeCell ref="B13:Q13"/>
    <mergeCell ref="B14:Q14"/>
    <mergeCell ref="B15:Q15"/>
    <mergeCell ref="B107:Q107"/>
    <mergeCell ref="B104:Q104"/>
    <mergeCell ref="B105:Q105"/>
    <mergeCell ref="B106:Q106"/>
    <mergeCell ref="B126:Q126"/>
    <mergeCell ref="B127:Q127"/>
    <mergeCell ref="B128:Q128"/>
    <mergeCell ref="B129:Q129"/>
    <mergeCell ref="B146:Q146"/>
    <mergeCell ref="B147:Q147"/>
    <mergeCell ref="B148:Q148"/>
    <mergeCell ref="B150:Q150"/>
    <mergeCell ref="B149:Q149"/>
    <mergeCell ref="A166:A168"/>
    <mergeCell ref="B169:Q169"/>
    <mergeCell ref="B291:Q291"/>
    <mergeCell ref="B292:Q292"/>
    <mergeCell ref="B171:Q171"/>
    <mergeCell ref="B172:Q172"/>
    <mergeCell ref="B218:Q218"/>
    <mergeCell ref="B192:Q192"/>
    <mergeCell ref="B193:Q193"/>
    <mergeCell ref="B194:Q194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71" r:id="rId1"/>
  <headerFooter alignWithMargins="0">
    <oddFooter>&amp;CStrona &amp;P</oddFooter>
  </headerFooter>
  <rowBreaks count="9" manualBreakCount="9">
    <brk id="45" max="16" man="1"/>
    <brk id="88" max="16" man="1"/>
    <brk id="125" max="16" man="1"/>
    <brk id="168" max="16" man="1"/>
    <brk id="214" max="16" man="1"/>
    <brk id="257" max="16" man="1"/>
    <brk id="290" max="16" man="1"/>
    <brk id="341" max="16" man="1"/>
    <brk id="397" max="16" man="1"/>
  </rowBreaks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8">
      <selection activeCell="E21" sqref="E21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12.125" style="0" customWidth="1"/>
    <col min="4" max="4" width="19.75390625" style="0" customWidth="1"/>
    <col min="5" max="5" width="21.0039062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532" t="s">
        <v>319</v>
      </c>
      <c r="F2" s="262"/>
      <c r="G2" s="52"/>
      <c r="H2" s="52"/>
    </row>
    <row r="3" spans="1:11" ht="46.5" customHeight="1">
      <c r="A3" s="232"/>
      <c r="B3" s="1092" t="s">
        <v>351</v>
      </c>
      <c r="C3" s="1093"/>
      <c r="D3" s="1093"/>
      <c r="E3" s="1093"/>
      <c r="F3" s="232"/>
      <c r="G3" s="232"/>
      <c r="H3" s="232"/>
      <c r="I3" s="232"/>
      <c r="J3" s="232"/>
      <c r="K3" s="232"/>
    </row>
    <row r="4" ht="21.75" customHeight="1" thickBot="1">
      <c r="B4" s="28"/>
    </row>
    <row r="5" spans="1:11" ht="24.75" customHeight="1">
      <c r="A5" s="1095" t="s">
        <v>972</v>
      </c>
      <c r="B5" s="1088" t="s">
        <v>973</v>
      </c>
      <c r="C5" s="1086" t="s">
        <v>974</v>
      </c>
      <c r="D5" s="1097" t="s">
        <v>958</v>
      </c>
      <c r="E5" s="1090" t="s">
        <v>356</v>
      </c>
      <c r="F5" s="133"/>
      <c r="G5" s="23"/>
      <c r="H5" s="23"/>
      <c r="I5" s="1085"/>
      <c r="J5" s="1085"/>
      <c r="K5" s="1085"/>
    </row>
    <row r="6" spans="1:11" ht="18.75" customHeight="1">
      <c r="A6" s="1096"/>
      <c r="B6" s="1089"/>
      <c r="C6" s="1087"/>
      <c r="D6" s="1098"/>
      <c r="E6" s="1091"/>
      <c r="F6" s="133"/>
      <c r="G6" s="23"/>
      <c r="H6" s="23"/>
      <c r="I6" s="1085"/>
      <c r="J6" s="1085"/>
      <c r="K6" s="1085"/>
    </row>
    <row r="7" spans="1:8" ht="13.5" customHeight="1">
      <c r="A7" s="268">
        <v>1</v>
      </c>
      <c r="B7" s="269">
        <v>2</v>
      </c>
      <c r="C7" s="294">
        <v>3</v>
      </c>
      <c r="D7" s="295">
        <v>5</v>
      </c>
      <c r="E7" s="296">
        <v>6</v>
      </c>
      <c r="F7" s="136"/>
      <c r="G7" s="53"/>
      <c r="H7" s="53"/>
    </row>
    <row r="8" spans="1:8" ht="21.75" customHeight="1">
      <c r="A8" s="233" t="s">
        <v>975</v>
      </c>
      <c r="B8" s="285" t="s">
        <v>976</v>
      </c>
      <c r="C8" s="289"/>
      <c r="D8" s="283">
        <f>'Z 1. 1'!F177</f>
        <v>41381590.71</v>
      </c>
      <c r="E8" s="319">
        <f>'Z 1. 1'!G177</f>
        <v>41271933.279999994</v>
      </c>
      <c r="F8" s="280"/>
      <c r="G8" s="12"/>
      <c r="H8" s="12"/>
    </row>
    <row r="9" spans="1:8" ht="22.5" customHeight="1">
      <c r="A9" s="233" t="s">
        <v>977</v>
      </c>
      <c r="B9" s="285" t="s">
        <v>978</v>
      </c>
      <c r="C9" s="289"/>
      <c r="D9" s="283">
        <f>'Z 1. 2 '!D724</f>
        <v>44389507</v>
      </c>
      <c r="E9" s="319">
        <f>'Z 1. 2 '!E724</f>
        <v>44213181.21999999</v>
      </c>
      <c r="F9" s="280"/>
      <c r="G9" s="12"/>
      <c r="H9" s="12"/>
    </row>
    <row r="10" spans="1:8" ht="21" customHeight="1">
      <c r="A10" s="17"/>
      <c r="B10" s="227" t="s">
        <v>979</v>
      </c>
      <c r="C10" s="6"/>
      <c r="D10" s="231">
        <f>D8-D9</f>
        <v>-3007916.289999999</v>
      </c>
      <c r="E10" s="313">
        <f>E8-E9</f>
        <v>-2941247.9399999976</v>
      </c>
      <c r="F10" s="281"/>
      <c r="G10" s="12"/>
      <c r="H10" s="12"/>
    </row>
    <row r="11" spans="1:8" ht="25.5" customHeight="1">
      <c r="A11" s="226"/>
      <c r="B11" s="286" t="s">
        <v>294</v>
      </c>
      <c r="C11" s="290"/>
      <c r="D11" s="231">
        <f>D12-D22</f>
        <v>3007916</v>
      </c>
      <c r="E11" s="313">
        <f>E12-E22</f>
        <v>3007916.5599999996</v>
      </c>
      <c r="F11" s="281"/>
      <c r="G11" s="12"/>
      <c r="H11" s="12"/>
    </row>
    <row r="12" spans="1:8" ht="20.25" customHeight="1">
      <c r="A12" s="225" t="s">
        <v>980</v>
      </c>
      <c r="B12" s="285" t="s">
        <v>981</v>
      </c>
      <c r="C12" s="291"/>
      <c r="D12" s="230">
        <f>D13+D14+D15+D16+D17+D18+D19+D20+D21</f>
        <v>6735367</v>
      </c>
      <c r="E12" s="312">
        <f>E13+E14+E15+E16+E17+E18+E19+E20+E21</f>
        <v>6735366.56</v>
      </c>
      <c r="F12" s="282"/>
      <c r="G12" s="20"/>
      <c r="H12" s="20"/>
    </row>
    <row r="13" spans="1:8" ht="25.5" customHeight="1">
      <c r="A13" s="17" t="s">
        <v>982</v>
      </c>
      <c r="B13" s="227" t="s">
        <v>162</v>
      </c>
      <c r="C13" s="288" t="s">
        <v>295</v>
      </c>
      <c r="D13" s="231">
        <v>0</v>
      </c>
      <c r="E13" s="313">
        <v>0</v>
      </c>
      <c r="F13" s="279"/>
      <c r="G13" s="12"/>
      <c r="H13" s="12"/>
    </row>
    <row r="14" spans="1:8" ht="16.5" customHeight="1">
      <c r="A14" s="17" t="s">
        <v>983</v>
      </c>
      <c r="B14" s="227" t="s">
        <v>984</v>
      </c>
      <c r="C14" s="288" t="s">
        <v>295</v>
      </c>
      <c r="D14" s="231">
        <v>200000</v>
      </c>
      <c r="E14" s="313">
        <v>200000</v>
      </c>
      <c r="F14" s="279"/>
      <c r="G14" s="12"/>
      <c r="H14" s="12"/>
    </row>
    <row r="15" spans="1:8" ht="36.75" customHeight="1">
      <c r="A15" s="17" t="s">
        <v>985</v>
      </c>
      <c r="B15" s="227" t="s">
        <v>88</v>
      </c>
      <c r="C15" s="288" t="s">
        <v>84</v>
      </c>
      <c r="D15" s="231"/>
      <c r="E15" s="313">
        <v>0</v>
      </c>
      <c r="F15" s="279"/>
      <c r="G15" s="12"/>
      <c r="H15" s="12"/>
    </row>
    <row r="16" spans="1:8" ht="16.5" customHeight="1">
      <c r="A16" s="17" t="s">
        <v>987</v>
      </c>
      <c r="B16" s="227" t="s">
        <v>986</v>
      </c>
      <c r="C16" s="288" t="s">
        <v>296</v>
      </c>
      <c r="D16" s="231">
        <v>0</v>
      </c>
      <c r="E16" s="313"/>
      <c r="F16" s="279"/>
      <c r="G16" s="12"/>
      <c r="H16" s="12"/>
    </row>
    <row r="17" spans="1:8" ht="26.25" customHeight="1">
      <c r="A17" s="17" t="s">
        <v>989</v>
      </c>
      <c r="B17" s="227" t="s">
        <v>988</v>
      </c>
      <c r="C17" s="288" t="s">
        <v>297</v>
      </c>
      <c r="D17" s="231">
        <v>0</v>
      </c>
      <c r="E17" s="313"/>
      <c r="F17" s="279"/>
      <c r="G17" s="12"/>
      <c r="H17" s="12"/>
    </row>
    <row r="18" spans="1:8" ht="18.75" customHeight="1">
      <c r="A18" s="17" t="s">
        <v>1002</v>
      </c>
      <c r="B18" s="227" t="s">
        <v>991</v>
      </c>
      <c r="C18" s="288" t="s">
        <v>298</v>
      </c>
      <c r="D18" s="231">
        <v>0</v>
      </c>
      <c r="E18" s="313"/>
      <c r="F18" s="279"/>
      <c r="G18" s="12"/>
      <c r="H18" s="12"/>
    </row>
    <row r="19" spans="1:8" ht="24" customHeight="1">
      <c r="A19" s="17" t="s">
        <v>1003</v>
      </c>
      <c r="B19" s="227" t="s">
        <v>178</v>
      </c>
      <c r="C19" s="288" t="s">
        <v>179</v>
      </c>
      <c r="D19" s="231">
        <v>6200000</v>
      </c>
      <c r="E19" s="313">
        <v>6200000</v>
      </c>
      <c r="F19" s="279"/>
      <c r="G19" s="12"/>
      <c r="H19" s="12"/>
    </row>
    <row r="20" spans="1:8" ht="23.25" customHeight="1">
      <c r="A20" s="17" t="s">
        <v>993</v>
      </c>
      <c r="B20" s="227" t="s">
        <v>992</v>
      </c>
      <c r="C20" s="288" t="s">
        <v>299</v>
      </c>
      <c r="D20" s="231">
        <v>0</v>
      </c>
      <c r="E20" s="313"/>
      <c r="F20" s="279"/>
      <c r="G20" s="12"/>
      <c r="H20" s="12"/>
    </row>
    <row r="21" spans="1:8" ht="21.75" customHeight="1">
      <c r="A21" s="17" t="s">
        <v>6</v>
      </c>
      <c r="B21" s="227" t="s">
        <v>994</v>
      </c>
      <c r="C21" s="288" t="s">
        <v>296</v>
      </c>
      <c r="D21" s="231">
        <v>335367</v>
      </c>
      <c r="E21" s="313">
        <v>335366.56</v>
      </c>
      <c r="F21" s="281"/>
      <c r="G21" s="12"/>
      <c r="H21" s="12"/>
    </row>
    <row r="22" spans="1:8" ht="21" customHeight="1">
      <c r="A22" s="225" t="s">
        <v>995</v>
      </c>
      <c r="B22" s="285" t="s">
        <v>996</v>
      </c>
      <c r="C22" s="292"/>
      <c r="D22" s="230">
        <f>D23+D24+D25+D26+D27+D28+D29</f>
        <v>3727451</v>
      </c>
      <c r="E22" s="312">
        <f>E23+E24+E25+E26+E27+E28+E29</f>
        <v>3727450</v>
      </c>
      <c r="F22" s="282"/>
      <c r="G22" s="20"/>
      <c r="H22" s="20"/>
    </row>
    <row r="23" spans="1:8" ht="15.75" customHeight="1">
      <c r="A23" s="17" t="s">
        <v>982</v>
      </c>
      <c r="B23" s="227" t="s">
        <v>997</v>
      </c>
      <c r="C23" s="288" t="s">
        <v>300</v>
      </c>
      <c r="D23" s="231">
        <v>3715451</v>
      </c>
      <c r="E23" s="313">
        <v>3715450</v>
      </c>
      <c r="F23" s="279"/>
      <c r="G23" s="12"/>
      <c r="H23" s="12"/>
    </row>
    <row r="24" spans="1:8" ht="15.75" customHeight="1">
      <c r="A24" s="17" t="s">
        <v>983</v>
      </c>
      <c r="B24" s="227" t="s">
        <v>998</v>
      </c>
      <c r="C24" s="288" t="s">
        <v>301</v>
      </c>
      <c r="D24" s="231">
        <v>0</v>
      </c>
      <c r="E24" s="313">
        <v>0</v>
      </c>
      <c r="F24" s="279"/>
      <c r="G24" s="12"/>
      <c r="H24" s="12"/>
    </row>
    <row r="25" spans="1:8" ht="15.75" customHeight="1">
      <c r="A25" s="17" t="s">
        <v>985</v>
      </c>
      <c r="B25" s="227" t="s">
        <v>753</v>
      </c>
      <c r="C25" s="288" t="s">
        <v>300</v>
      </c>
      <c r="D25" s="231">
        <v>12000</v>
      </c>
      <c r="E25" s="313">
        <v>12000</v>
      </c>
      <c r="F25" s="279"/>
      <c r="G25" s="12"/>
      <c r="H25" s="12"/>
    </row>
    <row r="26" spans="1:8" ht="47.25" customHeight="1">
      <c r="A26" s="17" t="s">
        <v>987</v>
      </c>
      <c r="B26" s="227" t="s">
        <v>716</v>
      </c>
      <c r="C26" s="288" t="s">
        <v>89</v>
      </c>
      <c r="D26" s="231">
        <v>0</v>
      </c>
      <c r="E26" s="313"/>
      <c r="F26" s="279"/>
      <c r="G26" s="12"/>
      <c r="H26" s="12"/>
    </row>
    <row r="27" spans="1:14" ht="18" customHeight="1">
      <c r="A27" s="17" t="s">
        <v>989</v>
      </c>
      <c r="B27" s="227" t="s">
        <v>999</v>
      </c>
      <c r="C27" s="288" t="s">
        <v>302</v>
      </c>
      <c r="D27" s="231">
        <v>0</v>
      </c>
      <c r="E27" s="313"/>
      <c r="F27" s="279"/>
      <c r="G27" s="12"/>
      <c r="H27" s="12"/>
      <c r="N27" s="12"/>
    </row>
    <row r="28" spans="1:8" ht="19.5" customHeight="1">
      <c r="A28" s="17" t="s">
        <v>1002</v>
      </c>
      <c r="B28" s="227" t="s">
        <v>1000</v>
      </c>
      <c r="C28" s="288" t="s">
        <v>303</v>
      </c>
      <c r="D28" s="231">
        <v>0</v>
      </c>
      <c r="E28" s="313"/>
      <c r="F28" s="279"/>
      <c r="G28" s="12"/>
      <c r="H28" s="12"/>
    </row>
    <row r="29" spans="1:8" ht="21" customHeight="1" thickBot="1">
      <c r="A29" s="14" t="s">
        <v>1003</v>
      </c>
      <c r="B29" s="287" t="s">
        <v>1001</v>
      </c>
      <c r="C29" s="293" t="s">
        <v>304</v>
      </c>
      <c r="D29" s="284">
        <v>0</v>
      </c>
      <c r="E29" s="315"/>
      <c r="F29" s="279"/>
      <c r="G29" s="12"/>
      <c r="H29" s="12"/>
    </row>
    <row r="30" spans="4:5" ht="21.75" customHeight="1">
      <c r="D30" s="1094" t="s">
        <v>479</v>
      </c>
      <c r="E30" s="1094"/>
    </row>
    <row r="31" spans="4:5" ht="24" customHeight="1">
      <c r="D31" s="964" t="s">
        <v>480</v>
      </c>
      <c r="E31" s="964"/>
    </row>
    <row r="32" ht="33.75" customHeight="1"/>
    <row r="33" ht="14.25" customHeight="1"/>
  </sheetData>
  <mergeCells count="9">
    <mergeCell ref="B3:E3"/>
    <mergeCell ref="D30:E30"/>
    <mergeCell ref="D31:E31"/>
    <mergeCell ref="A5:A6"/>
    <mergeCell ref="D5:D6"/>
    <mergeCell ref="I5:K6"/>
    <mergeCell ref="C5:C6"/>
    <mergeCell ref="B5:B6"/>
    <mergeCell ref="E5:E6"/>
  </mergeCells>
  <printOptions/>
  <pageMargins left="0.472440944881889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20">
      <selection activeCell="A7" sqref="A7:N13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6.125" style="0" customWidth="1"/>
    <col min="5" max="5" width="12.375" style="0" customWidth="1"/>
    <col min="6" max="6" width="12.00390625" style="0" customWidth="1"/>
    <col min="7" max="7" width="12.625" style="0" customWidth="1"/>
    <col min="8" max="9" width="11.75390625" style="0" customWidth="1"/>
    <col min="10" max="11" width="12.625" style="0" customWidth="1"/>
    <col min="12" max="12" width="11.00390625" style="0" customWidth="1"/>
    <col min="13" max="13" width="11.375" style="0" customWidth="1"/>
  </cols>
  <sheetData>
    <row r="1" spans="5:13" ht="18" customHeight="1">
      <c r="E1" s="1099" t="s">
        <v>320</v>
      </c>
      <c r="F1" s="1099"/>
      <c r="G1" s="1099"/>
      <c r="H1" s="1099"/>
      <c r="I1" s="1099"/>
      <c r="J1" s="1099"/>
      <c r="K1" s="1099"/>
      <c r="L1" s="1099"/>
      <c r="M1" s="1099"/>
    </row>
    <row r="2" ht="3" customHeight="1" hidden="1"/>
    <row r="3" ht="12.75" hidden="1"/>
    <row r="4" ht="12.75" hidden="1"/>
    <row r="5" spans="1:13" ht="19.5" customHeight="1">
      <c r="A5" s="1100" t="s">
        <v>352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</row>
    <row r="6" s="12" customFormat="1" ht="10.5" customHeight="1" thickBot="1"/>
    <row r="7" spans="1:13" ht="12.75">
      <c r="A7" s="1107" t="s">
        <v>922</v>
      </c>
      <c r="B7" s="1108"/>
      <c r="C7" s="1108"/>
      <c r="D7" s="1105" t="s">
        <v>923</v>
      </c>
      <c r="E7" s="1109" t="s">
        <v>957</v>
      </c>
      <c r="F7" s="1109" t="s">
        <v>357</v>
      </c>
      <c r="G7" s="1115" t="s">
        <v>956</v>
      </c>
      <c r="H7" s="1115" t="s">
        <v>359</v>
      </c>
      <c r="I7" s="1117" t="s">
        <v>888</v>
      </c>
      <c r="J7" s="1117"/>
      <c r="K7" s="1117"/>
      <c r="L7" s="1117"/>
      <c r="M7" s="1103" t="s">
        <v>852</v>
      </c>
    </row>
    <row r="8" spans="1:13" ht="12.75" customHeight="1">
      <c r="A8" s="176"/>
      <c r="B8" s="173"/>
      <c r="C8" s="173"/>
      <c r="D8" s="1106"/>
      <c r="E8" s="1110"/>
      <c r="F8" s="1110"/>
      <c r="G8" s="1116"/>
      <c r="H8" s="1116"/>
      <c r="I8" s="1111" t="s">
        <v>107</v>
      </c>
      <c r="J8" s="1112" t="s">
        <v>970</v>
      </c>
      <c r="K8" s="1112"/>
      <c r="L8" s="1112"/>
      <c r="M8" s="1104"/>
    </row>
    <row r="9" spans="1:13" ht="32.25" customHeight="1">
      <c r="A9" s="177" t="s">
        <v>925</v>
      </c>
      <c r="B9" s="172" t="s">
        <v>926</v>
      </c>
      <c r="C9" s="172" t="s">
        <v>192</v>
      </c>
      <c r="D9" s="1106"/>
      <c r="E9" s="1110"/>
      <c r="F9" s="1110"/>
      <c r="G9" s="1116"/>
      <c r="H9" s="1116"/>
      <c r="I9" s="1111"/>
      <c r="J9" s="175" t="s">
        <v>686</v>
      </c>
      <c r="K9" s="174" t="s">
        <v>1028</v>
      </c>
      <c r="L9" s="174" t="s">
        <v>1059</v>
      </c>
      <c r="M9" s="1104"/>
    </row>
    <row r="10" spans="1:13" ht="11.25" customHeight="1">
      <c r="A10" s="268">
        <v>1</v>
      </c>
      <c r="B10" s="269">
        <v>2</v>
      </c>
      <c r="C10" s="269">
        <v>3</v>
      </c>
      <c r="D10" s="269">
        <v>4</v>
      </c>
      <c r="E10" s="269">
        <v>5</v>
      </c>
      <c r="F10" s="269">
        <v>6</v>
      </c>
      <c r="G10" s="269">
        <v>7</v>
      </c>
      <c r="H10" s="269">
        <v>8</v>
      </c>
      <c r="I10" s="269">
        <v>9</v>
      </c>
      <c r="J10" s="269">
        <v>10</v>
      </c>
      <c r="K10" s="269">
        <v>11</v>
      </c>
      <c r="L10" s="269">
        <v>12</v>
      </c>
      <c r="M10" s="171">
        <v>14</v>
      </c>
    </row>
    <row r="11" spans="1:14" ht="17.25" customHeight="1">
      <c r="A11" s="243" t="s">
        <v>927</v>
      </c>
      <c r="B11" s="1113" t="s">
        <v>928</v>
      </c>
      <c r="C11" s="1113"/>
      <c r="D11" s="1113"/>
      <c r="E11" s="580">
        <f>E12+E13</f>
        <v>289479</v>
      </c>
      <c r="F11" s="620">
        <f>SUM(F12:F16)</f>
        <v>514016.49</v>
      </c>
      <c r="G11" s="580">
        <v>0</v>
      </c>
      <c r="H11" s="580">
        <v>0</v>
      </c>
      <c r="I11" s="580"/>
      <c r="J11" s="580"/>
      <c r="K11" s="580"/>
      <c r="L11" s="580"/>
      <c r="M11" s="581">
        <f>M12+M13+M14+M15+M16</f>
        <v>514016.49</v>
      </c>
      <c r="N11" t="s">
        <v>140</v>
      </c>
    </row>
    <row r="12" spans="1:13" ht="21" customHeight="1">
      <c r="A12" s="810" t="s">
        <v>193</v>
      </c>
      <c r="B12" s="811" t="s">
        <v>82</v>
      </c>
      <c r="C12" s="239"/>
      <c r="D12" s="239" t="s">
        <v>83</v>
      </c>
      <c r="E12" s="812">
        <f>'z 1.17'!G9</f>
        <v>479</v>
      </c>
      <c r="F12" s="812">
        <f>'z 1.17'!H9</f>
        <v>480.13</v>
      </c>
      <c r="G12" s="582">
        <v>0</v>
      </c>
      <c r="H12" s="582"/>
      <c r="I12" s="582"/>
      <c r="J12" s="582"/>
      <c r="K12" s="582"/>
      <c r="L12" s="582"/>
      <c r="M12" s="583">
        <f>F12</f>
        <v>480.13</v>
      </c>
    </row>
    <row r="13" spans="1:13" ht="12.75">
      <c r="A13" s="810">
        <v>700</v>
      </c>
      <c r="B13" s="811">
        <v>70005</v>
      </c>
      <c r="C13" s="811">
        <v>2350</v>
      </c>
      <c r="D13" s="813" t="s">
        <v>537</v>
      </c>
      <c r="E13" s="814">
        <f>'z 1.17'!G13</f>
        <v>289000</v>
      </c>
      <c r="F13" s="812">
        <f>'z 1.17'!H13</f>
        <v>450028.62</v>
      </c>
      <c r="G13" s="582">
        <v>0</v>
      </c>
      <c r="H13" s="582"/>
      <c r="I13" s="582"/>
      <c r="J13" s="582"/>
      <c r="K13" s="582"/>
      <c r="L13" s="582"/>
      <c r="M13" s="583">
        <f>F13</f>
        <v>450028.62</v>
      </c>
    </row>
    <row r="14" spans="1:13" ht="18.75" customHeight="1">
      <c r="A14" s="810"/>
      <c r="B14" s="811">
        <v>71015</v>
      </c>
      <c r="C14" s="239"/>
      <c r="D14" s="813" t="s">
        <v>546</v>
      </c>
      <c r="E14" s="814"/>
      <c r="F14" s="812">
        <f>'z 1.17'!H21</f>
        <v>180.03</v>
      </c>
      <c r="G14" s="582"/>
      <c r="H14" s="582"/>
      <c r="I14" s="582"/>
      <c r="J14" s="582"/>
      <c r="K14" s="582"/>
      <c r="L14" s="582"/>
      <c r="M14" s="583">
        <f>F14</f>
        <v>180.03</v>
      </c>
    </row>
    <row r="15" spans="1:13" ht="24" customHeight="1">
      <c r="A15" s="810"/>
      <c r="B15" s="811">
        <v>75011</v>
      </c>
      <c r="C15" s="239"/>
      <c r="D15" s="813" t="s">
        <v>551</v>
      </c>
      <c r="E15" s="814"/>
      <c r="F15" s="812">
        <f>'z 1.17'!H25</f>
        <v>106.36</v>
      </c>
      <c r="G15" s="582"/>
      <c r="H15" s="582"/>
      <c r="I15" s="582"/>
      <c r="J15" s="582"/>
      <c r="K15" s="582"/>
      <c r="L15" s="582"/>
      <c r="M15" s="583">
        <f>F15</f>
        <v>106.36</v>
      </c>
    </row>
    <row r="16" spans="1:13" ht="31.5" customHeight="1">
      <c r="A16" s="810"/>
      <c r="B16" s="811">
        <v>75411</v>
      </c>
      <c r="C16" s="239"/>
      <c r="D16" s="813" t="s">
        <v>947</v>
      </c>
      <c r="E16" s="814"/>
      <c r="F16" s="812">
        <f>'z 1.17'!H28</f>
        <v>63221.34999999999</v>
      </c>
      <c r="G16" s="582"/>
      <c r="H16" s="582"/>
      <c r="I16" s="582"/>
      <c r="J16" s="582"/>
      <c r="K16" s="582"/>
      <c r="L16" s="582"/>
      <c r="M16" s="583">
        <f>F16</f>
        <v>63221.34999999999</v>
      </c>
    </row>
    <row r="17" spans="1:13" ht="28.5" customHeight="1">
      <c r="A17" s="243" t="s">
        <v>929</v>
      </c>
      <c r="B17" s="1118" t="s">
        <v>930</v>
      </c>
      <c r="C17" s="1118"/>
      <c r="D17" s="1118"/>
      <c r="E17" s="1118"/>
      <c r="F17" s="1118"/>
      <c r="G17" s="1118"/>
      <c r="H17" s="244"/>
      <c r="I17" s="244"/>
      <c r="J17" s="244"/>
      <c r="K17" s="244"/>
      <c r="L17" s="244"/>
      <c r="M17" s="245"/>
    </row>
    <row r="18" spans="1:13" ht="30.75" customHeight="1">
      <c r="A18" s="815" t="s">
        <v>193</v>
      </c>
      <c r="B18" s="240" t="s">
        <v>507</v>
      </c>
      <c r="C18" s="240" t="s">
        <v>740</v>
      </c>
      <c r="D18" s="816" t="s">
        <v>931</v>
      </c>
      <c r="E18" s="240">
        <f>'Z 1. 1'!F11</f>
        <v>65000</v>
      </c>
      <c r="F18" s="584">
        <f>'Z 1. 1'!G11</f>
        <v>65000</v>
      </c>
      <c r="G18" s="240">
        <f aca="true" t="shared" si="0" ref="G18:M18">G19</f>
        <v>65000</v>
      </c>
      <c r="H18" s="584">
        <f t="shared" si="0"/>
        <v>65000</v>
      </c>
      <c r="I18" s="584">
        <f t="shared" si="0"/>
        <v>65000</v>
      </c>
      <c r="J18" s="584">
        <f t="shared" si="0"/>
        <v>0</v>
      </c>
      <c r="K18" s="584">
        <f t="shared" si="0"/>
        <v>0</v>
      </c>
      <c r="L18" s="584">
        <f t="shared" si="0"/>
        <v>0</v>
      </c>
      <c r="M18" s="585">
        <f t="shared" si="0"/>
        <v>0</v>
      </c>
    </row>
    <row r="19" spans="1:13" ht="17.25" customHeight="1">
      <c r="A19" s="246"/>
      <c r="B19" s="231"/>
      <c r="C19" s="228" t="s">
        <v>499</v>
      </c>
      <c r="D19" s="247" t="s">
        <v>649</v>
      </c>
      <c r="E19" s="228">
        <v>0</v>
      </c>
      <c r="F19" s="228"/>
      <c r="G19" s="228">
        <f>'Z 1. 2 '!D10</f>
        <v>65000</v>
      </c>
      <c r="H19" s="343">
        <f>'Z 1. 2 '!E10</f>
        <v>65000</v>
      </c>
      <c r="I19" s="343">
        <f>H19</f>
        <v>65000</v>
      </c>
      <c r="J19" s="228"/>
      <c r="K19" s="228"/>
      <c r="L19" s="228"/>
      <c r="M19" s="586"/>
    </row>
    <row r="20" spans="1:13" ht="27" customHeight="1">
      <c r="A20" s="815" t="s">
        <v>535</v>
      </c>
      <c r="B20" s="240" t="s">
        <v>536</v>
      </c>
      <c r="C20" s="240" t="s">
        <v>740</v>
      </c>
      <c r="D20" s="816" t="s">
        <v>537</v>
      </c>
      <c r="E20" s="240">
        <f>'Z 1. 1'!F32</f>
        <v>66000</v>
      </c>
      <c r="F20" s="584">
        <f>'Z 1. 1'!G32</f>
        <v>66000</v>
      </c>
      <c r="G20" s="582">
        <f aca="true" t="shared" si="1" ref="G20:M20">SUM(G21:G27)</f>
        <v>66000</v>
      </c>
      <c r="H20" s="587">
        <f t="shared" si="1"/>
        <v>66000</v>
      </c>
      <c r="I20" s="587">
        <f t="shared" si="1"/>
        <v>66000</v>
      </c>
      <c r="J20" s="587">
        <f t="shared" si="1"/>
        <v>2550</v>
      </c>
      <c r="K20" s="587">
        <f t="shared" si="1"/>
        <v>0</v>
      </c>
      <c r="L20" s="587">
        <f t="shared" si="1"/>
        <v>0</v>
      </c>
      <c r="M20" s="588">
        <f t="shared" si="1"/>
        <v>0</v>
      </c>
    </row>
    <row r="21" spans="1:13" ht="17.25" customHeight="1">
      <c r="A21" s="250"/>
      <c r="B21" s="251"/>
      <c r="C21" s="258" t="s">
        <v>95</v>
      </c>
      <c r="D21" s="270" t="s">
        <v>96</v>
      </c>
      <c r="E21" s="589">
        <v>0</v>
      </c>
      <c r="F21" s="589"/>
      <c r="G21" s="589">
        <v>2550</v>
      </c>
      <c r="H21" s="590">
        <v>2550</v>
      </c>
      <c r="I21" s="590">
        <f>H21</f>
        <v>2550</v>
      </c>
      <c r="J21" s="590">
        <f>I21</f>
        <v>2550</v>
      </c>
      <c r="K21" s="589"/>
      <c r="L21" s="589"/>
      <c r="M21" s="591"/>
    </row>
    <row r="22" spans="1:13" ht="15" customHeight="1">
      <c r="A22" s="250"/>
      <c r="B22" s="251"/>
      <c r="C22" s="258" t="s">
        <v>493</v>
      </c>
      <c r="D22" s="257" t="s">
        <v>494</v>
      </c>
      <c r="E22" s="592" t="s">
        <v>481</v>
      </c>
      <c r="F22" s="592"/>
      <c r="G22" s="592">
        <v>3180</v>
      </c>
      <c r="H22" s="590">
        <v>3179.98</v>
      </c>
      <c r="I22" s="590">
        <f aca="true" t="shared" si="2" ref="I22:I27">H22</f>
        <v>3179.98</v>
      </c>
      <c r="J22" s="258"/>
      <c r="K22" s="258"/>
      <c r="L22" s="258"/>
      <c r="M22" s="593"/>
    </row>
    <row r="23" spans="1:13" ht="15" customHeight="1">
      <c r="A23" s="248"/>
      <c r="B23" s="249"/>
      <c r="C23" s="228" t="s">
        <v>495</v>
      </c>
      <c r="D23" s="271" t="s">
        <v>647</v>
      </c>
      <c r="E23" s="228">
        <v>0</v>
      </c>
      <c r="F23" s="228"/>
      <c r="G23" s="228">
        <v>2898</v>
      </c>
      <c r="H23" s="590">
        <v>2898.36</v>
      </c>
      <c r="I23" s="590">
        <f t="shared" si="2"/>
        <v>2898.36</v>
      </c>
      <c r="J23" s="228"/>
      <c r="K23" s="228"/>
      <c r="L23" s="228"/>
      <c r="M23" s="594"/>
    </row>
    <row r="24" spans="1:13" ht="17.25" customHeight="1">
      <c r="A24" s="252"/>
      <c r="B24" s="236"/>
      <c r="C24" s="228" t="s">
        <v>499</v>
      </c>
      <c r="D24" s="271" t="s">
        <v>649</v>
      </c>
      <c r="E24" s="228">
        <v>0</v>
      </c>
      <c r="F24" s="228"/>
      <c r="G24" s="228">
        <v>51115</v>
      </c>
      <c r="H24" s="590">
        <v>51114.66</v>
      </c>
      <c r="I24" s="590">
        <f t="shared" si="2"/>
        <v>51114.66</v>
      </c>
      <c r="J24" s="228"/>
      <c r="K24" s="228"/>
      <c r="L24" s="228"/>
      <c r="M24" s="594"/>
    </row>
    <row r="25" spans="1:13" ht="17.25" customHeight="1">
      <c r="A25" s="252"/>
      <c r="B25" s="236"/>
      <c r="C25" s="575">
        <v>4430</v>
      </c>
      <c r="D25" s="271" t="s">
        <v>238</v>
      </c>
      <c r="E25" s="228"/>
      <c r="F25" s="228"/>
      <c r="G25" s="228">
        <v>104</v>
      </c>
      <c r="H25" s="590">
        <v>104</v>
      </c>
      <c r="I25" s="590">
        <f t="shared" si="2"/>
        <v>104</v>
      </c>
      <c r="J25" s="228"/>
      <c r="K25" s="228"/>
      <c r="L25" s="228"/>
      <c r="M25" s="594"/>
    </row>
    <row r="26" spans="1:13" ht="15.75" customHeight="1">
      <c r="A26" s="248"/>
      <c r="B26" s="249"/>
      <c r="C26" s="228" t="s">
        <v>531</v>
      </c>
      <c r="D26" s="271" t="s">
        <v>532</v>
      </c>
      <c r="E26" s="228">
        <v>0</v>
      </c>
      <c r="F26" s="228"/>
      <c r="G26" s="228">
        <v>2107</v>
      </c>
      <c r="H26" s="590">
        <v>2107</v>
      </c>
      <c r="I26" s="590">
        <f t="shared" si="2"/>
        <v>2107</v>
      </c>
      <c r="J26" s="228"/>
      <c r="K26" s="228"/>
      <c r="L26" s="228"/>
      <c r="M26" s="586"/>
    </row>
    <row r="27" spans="1:13" ht="15" customHeight="1">
      <c r="A27" s="248"/>
      <c r="B27" s="249"/>
      <c r="C27" s="228" t="s">
        <v>633</v>
      </c>
      <c r="D27" s="271" t="s">
        <v>638</v>
      </c>
      <c r="E27" s="228">
        <v>0</v>
      </c>
      <c r="F27" s="228"/>
      <c r="G27" s="228">
        <v>4046</v>
      </c>
      <c r="H27" s="590">
        <v>4046</v>
      </c>
      <c r="I27" s="590">
        <f t="shared" si="2"/>
        <v>4046</v>
      </c>
      <c r="J27" s="228"/>
      <c r="K27" s="228"/>
      <c r="L27" s="228"/>
      <c r="M27" s="586"/>
    </row>
    <row r="28" spans="1:13" ht="30.75" customHeight="1">
      <c r="A28" s="815" t="s">
        <v>539</v>
      </c>
      <c r="B28" s="240" t="s">
        <v>541</v>
      </c>
      <c r="C28" s="240" t="s">
        <v>740</v>
      </c>
      <c r="D28" s="816" t="s">
        <v>542</v>
      </c>
      <c r="E28" s="240">
        <f>'Z 1. 1'!F35</f>
        <v>46000</v>
      </c>
      <c r="F28" s="584">
        <f>'Z 1. 1'!G35</f>
        <v>46000</v>
      </c>
      <c r="G28" s="240">
        <f aca="true" t="shared" si="3" ref="G28:M28">G29</f>
        <v>46000</v>
      </c>
      <c r="H28" s="584">
        <f t="shared" si="3"/>
        <v>46000</v>
      </c>
      <c r="I28" s="584">
        <f t="shared" si="3"/>
        <v>46000</v>
      </c>
      <c r="J28" s="584">
        <f t="shared" si="3"/>
        <v>0</v>
      </c>
      <c r="K28" s="584">
        <f t="shared" si="3"/>
        <v>0</v>
      </c>
      <c r="L28" s="584">
        <f t="shared" si="3"/>
        <v>0</v>
      </c>
      <c r="M28" s="585">
        <f t="shared" si="3"/>
        <v>0</v>
      </c>
    </row>
    <row r="29" spans="1:13" ht="18" customHeight="1">
      <c r="A29" s="248"/>
      <c r="B29" s="249"/>
      <c r="C29" s="228" t="s">
        <v>499</v>
      </c>
      <c r="D29" s="271" t="s">
        <v>649</v>
      </c>
      <c r="E29" s="228">
        <v>0</v>
      </c>
      <c r="F29" s="228"/>
      <c r="G29" s="258">
        <f>'Z 1. 2 '!D64</f>
        <v>46000</v>
      </c>
      <c r="H29" s="595">
        <f>'Z 1. 2 '!E64</f>
        <v>46000</v>
      </c>
      <c r="I29" s="595">
        <f>H29</f>
        <v>46000</v>
      </c>
      <c r="J29" s="228"/>
      <c r="K29" s="228"/>
      <c r="L29" s="228"/>
      <c r="M29" s="586"/>
    </row>
    <row r="30" spans="1:13" ht="29.25" customHeight="1">
      <c r="A30" s="815" t="s">
        <v>539</v>
      </c>
      <c r="B30" s="240" t="s">
        <v>543</v>
      </c>
      <c r="C30" s="240" t="s">
        <v>740</v>
      </c>
      <c r="D30" s="816" t="s">
        <v>544</v>
      </c>
      <c r="E30" s="240">
        <f>'Z 1. 1'!F37</f>
        <v>19000</v>
      </c>
      <c r="F30" s="584">
        <f>'Z 1. 1'!G37</f>
        <v>19000</v>
      </c>
      <c r="G30" s="240">
        <f aca="true" t="shared" si="4" ref="G30:M30">G31</f>
        <v>19000</v>
      </c>
      <c r="H30" s="584">
        <f t="shared" si="4"/>
        <v>19000</v>
      </c>
      <c r="I30" s="584">
        <f t="shared" si="4"/>
        <v>19000</v>
      </c>
      <c r="J30" s="584">
        <f t="shared" si="4"/>
        <v>0</v>
      </c>
      <c r="K30" s="584">
        <f t="shared" si="4"/>
        <v>0</v>
      </c>
      <c r="L30" s="584">
        <f t="shared" si="4"/>
        <v>0</v>
      </c>
      <c r="M30" s="585">
        <f t="shared" si="4"/>
        <v>0</v>
      </c>
    </row>
    <row r="31" spans="1:13" ht="18.75" customHeight="1">
      <c r="A31" s="252"/>
      <c r="B31" s="236"/>
      <c r="C31" s="228" t="s">
        <v>499</v>
      </c>
      <c r="D31" s="247" t="s">
        <v>649</v>
      </c>
      <c r="E31" s="228">
        <v>0</v>
      </c>
      <c r="F31" s="228"/>
      <c r="G31" s="228">
        <f>'Z 1. 2 '!D66</f>
        <v>19000</v>
      </c>
      <c r="H31" s="343">
        <f>'Z 1. 2 '!E66</f>
        <v>19000</v>
      </c>
      <c r="I31" s="343">
        <f>H31</f>
        <v>19000</v>
      </c>
      <c r="J31" s="228"/>
      <c r="K31" s="228"/>
      <c r="L31" s="228"/>
      <c r="M31" s="586"/>
    </row>
    <row r="32" spans="1:13" ht="20.25" customHeight="1">
      <c r="A32" s="815" t="s">
        <v>539</v>
      </c>
      <c r="B32" s="240" t="s">
        <v>545</v>
      </c>
      <c r="C32" s="240" t="s">
        <v>740</v>
      </c>
      <c r="D32" s="240" t="s">
        <v>546</v>
      </c>
      <c r="E32" s="240">
        <f>'Z 1. 1'!F40</f>
        <v>262981</v>
      </c>
      <c r="F32" s="584">
        <f>'Z 1. 1'!G40</f>
        <v>262869.13</v>
      </c>
      <c r="G32" s="240">
        <f aca="true" t="shared" si="5" ref="G32:M32">SUM(G33:G50)</f>
        <v>262981</v>
      </c>
      <c r="H32" s="584">
        <f t="shared" si="5"/>
        <v>262869.13</v>
      </c>
      <c r="I32" s="584">
        <f t="shared" si="5"/>
        <v>262869.13</v>
      </c>
      <c r="J32" s="584">
        <f t="shared" si="5"/>
        <v>203422.31999999998</v>
      </c>
      <c r="K32" s="584">
        <f t="shared" si="5"/>
        <v>35569.05</v>
      </c>
      <c r="L32" s="584">
        <f t="shared" si="5"/>
        <v>0</v>
      </c>
      <c r="M32" s="585">
        <f t="shared" si="5"/>
        <v>0</v>
      </c>
    </row>
    <row r="33" spans="1:13" ht="19.5" customHeight="1">
      <c r="A33" s="246"/>
      <c r="B33" s="249"/>
      <c r="C33" s="575" t="s">
        <v>486</v>
      </c>
      <c r="D33" s="247" t="s">
        <v>487</v>
      </c>
      <c r="E33" s="228">
        <v>0</v>
      </c>
      <c r="F33" s="228"/>
      <c r="G33" s="228">
        <f>'Z 1. 2 '!D68</f>
        <v>82195</v>
      </c>
      <c r="H33" s="343">
        <f>'Z 1. 2 '!E68</f>
        <v>82195</v>
      </c>
      <c r="I33" s="343">
        <f aca="true" t="shared" si="6" ref="I33:J35">H33</f>
        <v>82195</v>
      </c>
      <c r="J33" s="343">
        <f t="shared" si="6"/>
        <v>82195</v>
      </c>
      <c r="K33" s="228"/>
      <c r="L33" s="228"/>
      <c r="M33" s="586"/>
    </row>
    <row r="34" spans="1:13" ht="18" customHeight="1">
      <c r="A34" s="246"/>
      <c r="B34" s="249"/>
      <c r="C34" s="575" t="s">
        <v>488</v>
      </c>
      <c r="D34" s="247" t="s">
        <v>342</v>
      </c>
      <c r="E34" s="228">
        <v>0</v>
      </c>
      <c r="F34" s="228"/>
      <c r="G34" s="228">
        <f>'Z 1. 2 '!D69</f>
        <v>107620</v>
      </c>
      <c r="H34" s="343">
        <f>'Z 1. 2 '!E69</f>
        <v>107525.17</v>
      </c>
      <c r="I34" s="343">
        <f t="shared" si="6"/>
        <v>107525.17</v>
      </c>
      <c r="J34" s="343">
        <f t="shared" si="6"/>
        <v>107525.17</v>
      </c>
      <c r="K34" s="228"/>
      <c r="L34" s="228"/>
      <c r="M34" s="586"/>
    </row>
    <row r="35" spans="1:13" ht="17.25" customHeight="1">
      <c r="A35" s="246"/>
      <c r="B35" s="249"/>
      <c r="C35" s="575" t="s">
        <v>489</v>
      </c>
      <c r="D35" s="97" t="s">
        <v>937</v>
      </c>
      <c r="E35" s="228">
        <v>0</v>
      </c>
      <c r="F35" s="228"/>
      <c r="G35" s="228">
        <f>'Z 1. 2 '!D70</f>
        <v>13702</v>
      </c>
      <c r="H35" s="343">
        <f>'Z 1. 2 '!E70</f>
        <v>13702.15</v>
      </c>
      <c r="I35" s="343">
        <f t="shared" si="6"/>
        <v>13702.15</v>
      </c>
      <c r="J35" s="343">
        <f t="shared" si="6"/>
        <v>13702.15</v>
      </c>
      <c r="K35" s="228"/>
      <c r="L35" s="228"/>
      <c r="M35" s="586"/>
    </row>
    <row r="36" spans="1:13" ht="14.25" customHeight="1">
      <c r="A36" s="246"/>
      <c r="B36" s="249"/>
      <c r="C36" s="579" t="s">
        <v>516</v>
      </c>
      <c r="D36" s="247" t="s">
        <v>628</v>
      </c>
      <c r="E36" s="228">
        <v>0</v>
      </c>
      <c r="F36" s="228"/>
      <c r="G36" s="228">
        <f>'Z 1. 2 '!D71</f>
        <v>30853</v>
      </c>
      <c r="H36" s="343">
        <f>'Z 1. 2 '!E71</f>
        <v>30838.03</v>
      </c>
      <c r="I36" s="343">
        <f aca="true" t="shared" si="7" ref="I36:I50">H36</f>
        <v>30838.03</v>
      </c>
      <c r="J36" s="228"/>
      <c r="K36" s="343">
        <f>I36</f>
        <v>30838.03</v>
      </c>
      <c r="L36" s="228"/>
      <c r="M36" s="586"/>
    </row>
    <row r="37" spans="1:13" ht="15.75" customHeight="1">
      <c r="A37" s="246"/>
      <c r="B37" s="249"/>
      <c r="C37" s="579" t="s">
        <v>491</v>
      </c>
      <c r="D37" s="247" t="s">
        <v>492</v>
      </c>
      <c r="E37" s="228">
        <v>0</v>
      </c>
      <c r="F37" s="228"/>
      <c r="G37" s="228">
        <f>'Z 1. 2 '!D72</f>
        <v>4733</v>
      </c>
      <c r="H37" s="343">
        <f>'Z 1. 2 '!E72</f>
        <v>4731.02</v>
      </c>
      <c r="I37" s="343">
        <f t="shared" si="7"/>
        <v>4731.02</v>
      </c>
      <c r="J37" s="228"/>
      <c r="K37" s="343">
        <f>I37</f>
        <v>4731.02</v>
      </c>
      <c r="L37" s="228"/>
      <c r="M37" s="586"/>
    </row>
    <row r="38" spans="1:13" ht="17.25" customHeight="1">
      <c r="A38" s="246"/>
      <c r="B38" s="249"/>
      <c r="C38" s="575" t="s">
        <v>493</v>
      </c>
      <c r="D38" s="97" t="s">
        <v>494</v>
      </c>
      <c r="E38" s="228">
        <v>0</v>
      </c>
      <c r="F38" s="228"/>
      <c r="G38" s="228">
        <f>'Z 1. 2 '!D73</f>
        <v>5188</v>
      </c>
      <c r="H38" s="343">
        <f>'Z 1. 2 '!E73</f>
        <v>5188.01</v>
      </c>
      <c r="I38" s="343">
        <f t="shared" si="7"/>
        <v>5188.01</v>
      </c>
      <c r="J38" s="228"/>
      <c r="K38" s="228"/>
      <c r="L38" s="228"/>
      <c r="M38" s="586"/>
    </row>
    <row r="39" spans="1:13" ht="15" customHeight="1">
      <c r="A39" s="246"/>
      <c r="B39" s="249"/>
      <c r="C39" s="575" t="s">
        <v>495</v>
      </c>
      <c r="D39" s="247" t="s">
        <v>647</v>
      </c>
      <c r="E39" s="228">
        <v>0</v>
      </c>
      <c r="F39" s="228"/>
      <c r="G39" s="228">
        <f>'Z 1. 2 '!D74</f>
        <v>2778</v>
      </c>
      <c r="H39" s="343">
        <f>'Z 1. 2 '!E74</f>
        <v>2777.92</v>
      </c>
      <c r="I39" s="343">
        <f t="shared" si="7"/>
        <v>2777.92</v>
      </c>
      <c r="J39" s="228"/>
      <c r="K39" s="228"/>
      <c r="L39" s="228"/>
      <c r="M39" s="586"/>
    </row>
    <row r="40" spans="1:13" ht="15" customHeight="1">
      <c r="A40" s="246"/>
      <c r="B40" s="249"/>
      <c r="C40" s="575" t="s">
        <v>634</v>
      </c>
      <c r="D40" s="247" t="s">
        <v>635</v>
      </c>
      <c r="E40" s="228">
        <v>0</v>
      </c>
      <c r="F40" s="228"/>
      <c r="G40" s="228">
        <f>'Z 1. 2 '!D75</f>
        <v>40</v>
      </c>
      <c r="H40" s="343">
        <f>'Z 1. 2 '!E75</f>
        <v>40</v>
      </c>
      <c r="I40" s="343">
        <f t="shared" si="7"/>
        <v>40</v>
      </c>
      <c r="J40" s="228"/>
      <c r="K40" s="228"/>
      <c r="L40" s="228"/>
      <c r="M40" s="586"/>
    </row>
    <row r="41" spans="1:13" ht="15" customHeight="1">
      <c r="A41" s="246"/>
      <c r="B41" s="249"/>
      <c r="C41" s="575" t="s">
        <v>499</v>
      </c>
      <c r="D41" s="97" t="s">
        <v>649</v>
      </c>
      <c r="E41" s="228">
        <v>0</v>
      </c>
      <c r="F41" s="228"/>
      <c r="G41" s="228">
        <f>'Z 1. 2 '!D76</f>
        <v>4415</v>
      </c>
      <c r="H41" s="343">
        <f>'Z 1. 2 '!E76</f>
        <v>4414.99</v>
      </c>
      <c r="I41" s="343">
        <f t="shared" si="7"/>
        <v>4414.99</v>
      </c>
      <c r="J41" s="228"/>
      <c r="K41" s="228"/>
      <c r="L41" s="228"/>
      <c r="M41" s="586"/>
    </row>
    <row r="42" spans="1:13" ht="18" customHeight="1">
      <c r="A42" s="246"/>
      <c r="B42" s="249"/>
      <c r="C42" s="575" t="s">
        <v>828</v>
      </c>
      <c r="D42" s="247" t="s">
        <v>830</v>
      </c>
      <c r="E42" s="228">
        <v>0</v>
      </c>
      <c r="F42" s="228"/>
      <c r="G42" s="228">
        <f>'Z 1. 2 '!D77</f>
        <v>560</v>
      </c>
      <c r="H42" s="343">
        <f>'Z 1. 2 '!E77</f>
        <v>560.21</v>
      </c>
      <c r="I42" s="343">
        <f t="shared" si="7"/>
        <v>560.21</v>
      </c>
      <c r="J42" s="228"/>
      <c r="K42" s="228"/>
      <c r="L42" s="228"/>
      <c r="M42" s="586"/>
    </row>
    <row r="43" spans="1:13" ht="18" customHeight="1">
      <c r="A43" s="246"/>
      <c r="B43" s="249"/>
      <c r="C43" s="575" t="s">
        <v>821</v>
      </c>
      <c r="D43" s="247" t="s">
        <v>825</v>
      </c>
      <c r="E43" s="228">
        <v>0</v>
      </c>
      <c r="F43" s="228"/>
      <c r="G43" s="228">
        <f>'Z 1. 2 '!D78</f>
        <v>1977</v>
      </c>
      <c r="H43" s="343">
        <f>'Z 1. 2 '!E78</f>
        <v>1977.12</v>
      </c>
      <c r="I43" s="343">
        <f t="shared" si="7"/>
        <v>1977.12</v>
      </c>
      <c r="J43" s="228"/>
      <c r="K43" s="228"/>
      <c r="L43" s="228"/>
      <c r="M43" s="586"/>
    </row>
    <row r="44" spans="1:13" ht="18" customHeight="1">
      <c r="A44" s="246"/>
      <c r="B44" s="249"/>
      <c r="C44" s="575">
        <v>4390</v>
      </c>
      <c r="D44" s="247" t="s">
        <v>851</v>
      </c>
      <c r="E44" s="228"/>
      <c r="F44" s="228"/>
      <c r="G44" s="228">
        <f>'Z 1. 2 '!D79</f>
        <v>15</v>
      </c>
      <c r="H44" s="343">
        <f>'Z 1. 2 '!E79</f>
        <v>14.64</v>
      </c>
      <c r="I44" s="343">
        <f t="shared" si="7"/>
        <v>14.64</v>
      </c>
      <c r="J44" s="228"/>
      <c r="K44" s="228"/>
      <c r="L44" s="228"/>
      <c r="M44" s="586"/>
    </row>
    <row r="45" spans="1:13" ht="15.75" customHeight="1">
      <c r="A45" s="246"/>
      <c r="B45" s="249"/>
      <c r="C45" s="575" t="s">
        <v>832</v>
      </c>
      <c r="D45" s="247" t="s">
        <v>833</v>
      </c>
      <c r="E45" s="228">
        <v>0</v>
      </c>
      <c r="F45" s="228"/>
      <c r="G45" s="228">
        <f>'Z 1. 2 '!D80</f>
        <v>2970</v>
      </c>
      <c r="H45" s="343">
        <f>'Z 1. 2 '!E80</f>
        <v>2970</v>
      </c>
      <c r="I45" s="343">
        <f t="shared" si="7"/>
        <v>2970</v>
      </c>
      <c r="J45" s="228"/>
      <c r="K45" s="228"/>
      <c r="L45" s="228"/>
      <c r="M45" s="586"/>
    </row>
    <row r="46" spans="1:13" ht="15" customHeight="1">
      <c r="A46" s="246"/>
      <c r="B46" s="249"/>
      <c r="C46" s="575" t="s">
        <v>503</v>
      </c>
      <c r="D46" s="97" t="s">
        <v>741</v>
      </c>
      <c r="E46" s="228">
        <v>0</v>
      </c>
      <c r="F46" s="228"/>
      <c r="G46" s="228">
        <f>'Z 1. 2 '!D81</f>
        <v>1095</v>
      </c>
      <c r="H46" s="343">
        <f>'Z 1. 2 '!E81</f>
        <v>1095</v>
      </c>
      <c r="I46" s="343">
        <f t="shared" si="7"/>
        <v>1095</v>
      </c>
      <c r="J46" s="228"/>
      <c r="K46" s="228"/>
      <c r="L46" s="228"/>
      <c r="M46" s="586"/>
    </row>
    <row r="47" spans="1:13" ht="15" customHeight="1">
      <c r="A47" s="246"/>
      <c r="B47" s="249"/>
      <c r="C47" s="575" t="s">
        <v>505</v>
      </c>
      <c r="D47" s="97" t="s">
        <v>506</v>
      </c>
      <c r="E47" s="228">
        <v>0</v>
      </c>
      <c r="F47" s="228"/>
      <c r="G47" s="228">
        <f>'Z 1. 2 '!D82</f>
        <v>3500</v>
      </c>
      <c r="H47" s="343">
        <f>'Z 1. 2 '!E82</f>
        <v>3500.14</v>
      </c>
      <c r="I47" s="343">
        <f t="shared" si="7"/>
        <v>3500.14</v>
      </c>
      <c r="J47" s="228"/>
      <c r="K47" s="228"/>
      <c r="L47" s="228"/>
      <c r="M47" s="586"/>
    </row>
    <row r="48" spans="1:13" ht="15" customHeight="1">
      <c r="A48" s="246"/>
      <c r="B48" s="249"/>
      <c r="C48" s="575">
        <v>4610</v>
      </c>
      <c r="D48" s="97" t="s">
        <v>722</v>
      </c>
      <c r="E48" s="228"/>
      <c r="F48" s="228"/>
      <c r="G48" s="228">
        <f>'Z 1. 2 '!D83</f>
        <v>159</v>
      </c>
      <c r="H48" s="343">
        <f>'Z 1. 2 '!E83</f>
        <v>158.85</v>
      </c>
      <c r="I48" s="343">
        <f t="shared" si="7"/>
        <v>158.85</v>
      </c>
      <c r="J48" s="228"/>
      <c r="K48" s="228"/>
      <c r="L48" s="228"/>
      <c r="M48" s="586"/>
    </row>
    <row r="49" spans="1:13" ht="17.25" customHeight="1">
      <c r="A49" s="246"/>
      <c r="B49" s="249"/>
      <c r="C49" s="575" t="s">
        <v>823</v>
      </c>
      <c r="D49" s="247" t="s">
        <v>826</v>
      </c>
      <c r="E49" s="228">
        <v>0</v>
      </c>
      <c r="F49" s="228"/>
      <c r="G49" s="228">
        <f>'Z 1. 2 '!D84</f>
        <v>315</v>
      </c>
      <c r="H49" s="343">
        <f>'Z 1. 2 '!E84</f>
        <v>314.88</v>
      </c>
      <c r="I49" s="343">
        <f t="shared" si="7"/>
        <v>314.88</v>
      </c>
      <c r="J49" s="228"/>
      <c r="K49" s="228"/>
      <c r="L49" s="228"/>
      <c r="M49" s="586"/>
    </row>
    <row r="50" spans="1:13" ht="21.75" customHeight="1">
      <c r="A50" s="246"/>
      <c r="B50" s="249"/>
      <c r="C50" s="575" t="s">
        <v>824</v>
      </c>
      <c r="D50" s="247" t="s">
        <v>827</v>
      </c>
      <c r="E50" s="228">
        <v>0</v>
      </c>
      <c r="F50" s="228"/>
      <c r="G50" s="228">
        <f>'Z 1. 2 '!D85</f>
        <v>866</v>
      </c>
      <c r="H50" s="343">
        <f>'Z 1. 2 '!E85</f>
        <v>866</v>
      </c>
      <c r="I50" s="343">
        <f t="shared" si="7"/>
        <v>866</v>
      </c>
      <c r="J50" s="228"/>
      <c r="K50" s="228"/>
      <c r="L50" s="228"/>
      <c r="M50" s="586"/>
    </row>
    <row r="51" spans="1:13" ht="19.5" customHeight="1">
      <c r="A51" s="815" t="s">
        <v>548</v>
      </c>
      <c r="B51" s="240" t="s">
        <v>550</v>
      </c>
      <c r="C51" s="240" t="s">
        <v>740</v>
      </c>
      <c r="D51" s="240" t="s">
        <v>551</v>
      </c>
      <c r="E51" s="240">
        <f>'Z 1. 1'!F43</f>
        <v>176374</v>
      </c>
      <c r="F51" s="584">
        <f>'Z 1. 1'!G43</f>
        <v>176374</v>
      </c>
      <c r="G51" s="240">
        <f aca="true" t="shared" si="8" ref="G51:M51">SUM(G52:G61)</f>
        <v>176374</v>
      </c>
      <c r="H51" s="584">
        <f t="shared" si="8"/>
        <v>176374</v>
      </c>
      <c r="I51" s="584">
        <f t="shared" si="8"/>
        <v>176374</v>
      </c>
      <c r="J51" s="584">
        <f t="shared" si="8"/>
        <v>143790</v>
      </c>
      <c r="K51" s="584">
        <f t="shared" si="8"/>
        <v>22150</v>
      </c>
      <c r="L51" s="584">
        <f t="shared" si="8"/>
        <v>0</v>
      </c>
      <c r="M51" s="585">
        <f t="shared" si="8"/>
        <v>0</v>
      </c>
    </row>
    <row r="52" spans="1:13" ht="18" customHeight="1">
      <c r="A52" s="246"/>
      <c r="B52" s="249"/>
      <c r="C52" s="576" t="s">
        <v>486</v>
      </c>
      <c r="D52" s="247" t="s">
        <v>487</v>
      </c>
      <c r="E52" s="228">
        <v>0</v>
      </c>
      <c r="F52" s="228"/>
      <c r="G52" s="228">
        <f>'Z 1. 2 '!D88</f>
        <v>103160</v>
      </c>
      <c r="H52" s="343">
        <f>'Z 1. 2 '!E88</f>
        <v>103160</v>
      </c>
      <c r="I52" s="343">
        <f>H52</f>
        <v>103160</v>
      </c>
      <c r="J52" s="343">
        <f>I52</f>
        <v>103160</v>
      </c>
      <c r="K52" s="228"/>
      <c r="L52" s="228"/>
      <c r="M52" s="586">
        <v>0</v>
      </c>
    </row>
    <row r="53" spans="1:13" ht="17.25" customHeight="1">
      <c r="A53" s="246"/>
      <c r="B53" s="249"/>
      <c r="C53" s="576" t="s">
        <v>489</v>
      </c>
      <c r="D53" s="97" t="s">
        <v>937</v>
      </c>
      <c r="E53" s="228">
        <v>0</v>
      </c>
      <c r="F53" s="228"/>
      <c r="G53" s="228">
        <f>'Z 1. 2 '!D89</f>
        <v>8130</v>
      </c>
      <c r="H53" s="343">
        <f>'Z 1. 2 '!E89</f>
        <v>8130</v>
      </c>
      <c r="I53" s="343">
        <f aca="true" t="shared" si="9" ref="I53:I61">H53</f>
        <v>8130</v>
      </c>
      <c r="J53" s="343">
        <f>I53</f>
        <v>8130</v>
      </c>
      <c r="K53" s="228"/>
      <c r="L53" s="228"/>
      <c r="M53" s="586">
        <v>0</v>
      </c>
    </row>
    <row r="54" spans="1:13" ht="16.5" customHeight="1">
      <c r="A54" s="246"/>
      <c r="B54" s="249"/>
      <c r="C54" s="577" t="s">
        <v>516</v>
      </c>
      <c r="D54" s="247" t="s">
        <v>628</v>
      </c>
      <c r="E54" s="228">
        <v>0</v>
      </c>
      <c r="F54" s="228"/>
      <c r="G54" s="228">
        <f>'Z 1. 2 '!D90</f>
        <v>19055</v>
      </c>
      <c r="H54" s="343">
        <f>'Z 1. 2 '!E90</f>
        <v>19055</v>
      </c>
      <c r="I54" s="343">
        <f t="shared" si="9"/>
        <v>19055</v>
      </c>
      <c r="J54" s="228"/>
      <c r="K54" s="343">
        <f>I54</f>
        <v>19055</v>
      </c>
      <c r="L54" s="228"/>
      <c r="M54" s="586">
        <v>0</v>
      </c>
    </row>
    <row r="55" spans="1:13" ht="15" customHeight="1">
      <c r="A55" s="246"/>
      <c r="B55" s="249"/>
      <c r="C55" s="577" t="s">
        <v>491</v>
      </c>
      <c r="D55" s="247" t="s">
        <v>492</v>
      </c>
      <c r="E55" s="228">
        <v>0</v>
      </c>
      <c r="F55" s="228"/>
      <c r="G55" s="228">
        <f>'Z 1. 2 '!D91</f>
        <v>3095</v>
      </c>
      <c r="H55" s="343">
        <f>'Z 1. 2 '!E91</f>
        <v>3095</v>
      </c>
      <c r="I55" s="343">
        <f t="shared" si="9"/>
        <v>3095</v>
      </c>
      <c r="J55" s="228"/>
      <c r="K55" s="343">
        <f>I55</f>
        <v>3095</v>
      </c>
      <c r="L55" s="228"/>
      <c r="M55" s="586">
        <v>0</v>
      </c>
    </row>
    <row r="56" spans="1:13" ht="17.25" customHeight="1">
      <c r="A56" s="246"/>
      <c r="B56" s="249"/>
      <c r="C56" s="577" t="s">
        <v>95</v>
      </c>
      <c r="D56" s="247" t="s">
        <v>96</v>
      </c>
      <c r="E56" s="228">
        <v>0</v>
      </c>
      <c r="F56" s="228"/>
      <c r="G56" s="228">
        <f>'Z 1. 2 '!D92</f>
        <v>32500</v>
      </c>
      <c r="H56" s="343">
        <f>'Z 1. 2 '!E92</f>
        <v>32500</v>
      </c>
      <c r="I56" s="343">
        <f t="shared" si="9"/>
        <v>32500</v>
      </c>
      <c r="J56" s="343">
        <f>I56</f>
        <v>32500</v>
      </c>
      <c r="K56" s="228"/>
      <c r="L56" s="228"/>
      <c r="M56" s="586">
        <v>0</v>
      </c>
    </row>
    <row r="57" spans="1:13" ht="19.5" customHeight="1">
      <c r="A57" s="246"/>
      <c r="B57" s="249"/>
      <c r="C57" s="576" t="s">
        <v>493</v>
      </c>
      <c r="D57" s="97" t="s">
        <v>494</v>
      </c>
      <c r="E57" s="228">
        <v>0</v>
      </c>
      <c r="F57" s="228"/>
      <c r="G57" s="228">
        <f>'Z 1. 2 '!D93</f>
        <v>391</v>
      </c>
      <c r="H57" s="343">
        <f>'Z 1. 2 '!E93</f>
        <v>391.32</v>
      </c>
      <c r="I57" s="343">
        <f t="shared" si="9"/>
        <v>391.32</v>
      </c>
      <c r="J57" s="228"/>
      <c r="K57" s="228"/>
      <c r="L57" s="228"/>
      <c r="M57" s="586">
        <v>0</v>
      </c>
    </row>
    <row r="58" spans="1:13" ht="17.25" customHeight="1">
      <c r="A58" s="246"/>
      <c r="B58" s="249"/>
      <c r="C58" s="576" t="s">
        <v>499</v>
      </c>
      <c r="D58" s="97" t="s">
        <v>649</v>
      </c>
      <c r="E58" s="228">
        <v>0</v>
      </c>
      <c r="F58" s="228"/>
      <c r="G58" s="228">
        <f>'Z 1. 2 '!D94</f>
        <v>4439</v>
      </c>
      <c r="H58" s="343">
        <f>'Z 1. 2 '!E94</f>
        <v>4439</v>
      </c>
      <c r="I58" s="343">
        <f t="shared" si="9"/>
        <v>4439</v>
      </c>
      <c r="J58" s="228"/>
      <c r="K58" s="228"/>
      <c r="L58" s="228"/>
      <c r="M58" s="586">
        <v>0</v>
      </c>
    </row>
    <row r="59" spans="1:13" ht="16.5" customHeight="1">
      <c r="A59" s="246"/>
      <c r="B59" s="249"/>
      <c r="C59" s="575">
        <v>4440</v>
      </c>
      <c r="D59" s="97" t="s">
        <v>506</v>
      </c>
      <c r="E59" s="228">
        <v>0</v>
      </c>
      <c r="F59" s="228"/>
      <c r="G59" s="228">
        <f>'Z 1. 2 '!D95</f>
        <v>3334</v>
      </c>
      <c r="H59" s="343">
        <f>'Z 1. 2 '!E95</f>
        <v>3334</v>
      </c>
      <c r="I59" s="343">
        <f t="shared" si="9"/>
        <v>3334</v>
      </c>
      <c r="J59" s="228"/>
      <c r="K59" s="228"/>
      <c r="L59" s="228"/>
      <c r="M59" s="586">
        <v>0</v>
      </c>
    </row>
    <row r="60" spans="1:13" ht="16.5" customHeight="1">
      <c r="A60" s="246"/>
      <c r="B60" s="249"/>
      <c r="C60" s="575">
        <v>4740</v>
      </c>
      <c r="D60" s="247" t="s">
        <v>826</v>
      </c>
      <c r="E60" s="228"/>
      <c r="F60" s="228"/>
      <c r="G60" s="228">
        <f>'Z 1. 2 '!D96</f>
        <v>1111</v>
      </c>
      <c r="H60" s="343">
        <f>'Z 1. 2 '!E96</f>
        <v>1110.68</v>
      </c>
      <c r="I60" s="343">
        <f t="shared" si="9"/>
        <v>1110.68</v>
      </c>
      <c r="J60" s="228"/>
      <c r="K60" s="228"/>
      <c r="L60" s="228"/>
      <c r="M60" s="586"/>
    </row>
    <row r="61" spans="1:13" ht="18.75" customHeight="1">
      <c r="A61" s="246"/>
      <c r="B61" s="249"/>
      <c r="C61" s="575">
        <v>4750</v>
      </c>
      <c r="D61" s="247" t="s">
        <v>827</v>
      </c>
      <c r="E61" s="228">
        <v>0</v>
      </c>
      <c r="F61" s="228"/>
      <c r="G61" s="228">
        <f>'Z 1. 2 '!D97</f>
        <v>1159</v>
      </c>
      <c r="H61" s="343">
        <f>'Z 1. 2 '!E97</f>
        <v>1159</v>
      </c>
      <c r="I61" s="343">
        <f t="shared" si="9"/>
        <v>1159</v>
      </c>
      <c r="J61" s="228"/>
      <c r="K61" s="228"/>
      <c r="L61" s="228"/>
      <c r="M61" s="586">
        <v>0</v>
      </c>
    </row>
    <row r="62" spans="1:13" ht="19.5" customHeight="1">
      <c r="A62" s="815" t="s">
        <v>548</v>
      </c>
      <c r="B62" s="240" t="s">
        <v>626</v>
      </c>
      <c r="C62" s="240" t="s">
        <v>740</v>
      </c>
      <c r="D62" s="240" t="s">
        <v>627</v>
      </c>
      <c r="E62" s="240">
        <f>'Z 1. 1'!F50</f>
        <v>15000</v>
      </c>
      <c r="F62" s="584">
        <f>'Z 1. 1'!G50</f>
        <v>15000</v>
      </c>
      <c r="G62" s="240">
        <f aca="true" t="shared" si="10" ref="G62:M62">SUM(G63:G70)</f>
        <v>15000</v>
      </c>
      <c r="H62" s="584">
        <f t="shared" si="10"/>
        <v>15000.000000000002</v>
      </c>
      <c r="I62" s="584">
        <f t="shared" si="10"/>
        <v>15000.000000000002</v>
      </c>
      <c r="J62" s="584">
        <f t="shared" si="10"/>
        <v>6450</v>
      </c>
      <c r="K62" s="584">
        <f t="shared" si="10"/>
        <v>1014.38</v>
      </c>
      <c r="L62" s="584">
        <f t="shared" si="10"/>
        <v>0</v>
      </c>
      <c r="M62" s="585">
        <f t="shared" si="10"/>
        <v>0</v>
      </c>
    </row>
    <row r="63" spans="1:13" ht="17.25" customHeight="1">
      <c r="A63" s="248"/>
      <c r="B63" s="249"/>
      <c r="C63" s="576" t="s">
        <v>485</v>
      </c>
      <c r="D63" s="97" t="s">
        <v>943</v>
      </c>
      <c r="E63" s="228">
        <v>0</v>
      </c>
      <c r="F63" s="228"/>
      <c r="G63" s="228">
        <f>'Z 1. 2 '!D136</f>
        <v>6630</v>
      </c>
      <c r="H63" s="343">
        <f>'Z 1. 2 '!E136</f>
        <v>6630</v>
      </c>
      <c r="I63" s="343">
        <f>H63</f>
        <v>6630</v>
      </c>
      <c r="J63" s="228"/>
      <c r="K63" s="228"/>
      <c r="L63" s="228"/>
      <c r="M63" s="586"/>
    </row>
    <row r="64" spans="1:13" ht="16.5" customHeight="1">
      <c r="A64" s="248"/>
      <c r="B64" s="249"/>
      <c r="C64" s="576" t="s">
        <v>516</v>
      </c>
      <c r="D64" s="97" t="s">
        <v>628</v>
      </c>
      <c r="E64" s="228">
        <v>0</v>
      </c>
      <c r="F64" s="228"/>
      <c r="G64" s="228">
        <f>'Z 1. 2 '!D137</f>
        <v>975</v>
      </c>
      <c r="H64" s="343">
        <f>'Z 1. 2 '!E137</f>
        <v>973.95</v>
      </c>
      <c r="I64" s="343">
        <f aca="true" t="shared" si="11" ref="I64:I70">H64</f>
        <v>973.95</v>
      </c>
      <c r="J64" s="228"/>
      <c r="K64" s="343">
        <f>I64</f>
        <v>973.95</v>
      </c>
      <c r="L64" s="228"/>
      <c r="M64" s="586"/>
    </row>
    <row r="65" spans="1:13" ht="17.25" customHeight="1">
      <c r="A65" s="248"/>
      <c r="B65" s="249"/>
      <c r="C65" s="576" t="s">
        <v>491</v>
      </c>
      <c r="D65" s="97" t="s">
        <v>492</v>
      </c>
      <c r="E65" s="228">
        <v>0</v>
      </c>
      <c r="F65" s="228"/>
      <c r="G65" s="228">
        <f>'Z 1. 2 '!D138</f>
        <v>40</v>
      </c>
      <c r="H65" s="343">
        <f>'Z 1. 2 '!E138</f>
        <v>40.43</v>
      </c>
      <c r="I65" s="343">
        <f t="shared" si="11"/>
        <v>40.43</v>
      </c>
      <c r="J65" s="228"/>
      <c r="K65" s="343">
        <f>I65</f>
        <v>40.43</v>
      </c>
      <c r="L65" s="228"/>
      <c r="M65" s="586"/>
    </row>
    <row r="66" spans="1:13" ht="15" customHeight="1">
      <c r="A66" s="248"/>
      <c r="B66" s="249"/>
      <c r="C66" s="576" t="s">
        <v>95</v>
      </c>
      <c r="D66" s="97" t="s">
        <v>96</v>
      </c>
      <c r="E66" s="228">
        <v>0</v>
      </c>
      <c r="F66" s="228"/>
      <c r="G66" s="228">
        <f>'Z 1. 2 '!D139</f>
        <v>6450</v>
      </c>
      <c r="H66" s="343">
        <f>'Z 1. 2 '!E139</f>
        <v>6450</v>
      </c>
      <c r="I66" s="343">
        <f t="shared" si="11"/>
        <v>6450</v>
      </c>
      <c r="J66" s="343">
        <f>I66</f>
        <v>6450</v>
      </c>
      <c r="K66" s="228"/>
      <c r="L66" s="228"/>
      <c r="M66" s="586"/>
    </row>
    <row r="67" spans="1:13" ht="16.5" customHeight="1">
      <c r="A67" s="248"/>
      <c r="B67" s="249"/>
      <c r="C67" s="576" t="s">
        <v>493</v>
      </c>
      <c r="D67" s="97" t="s">
        <v>494</v>
      </c>
      <c r="E67" s="228">
        <v>0</v>
      </c>
      <c r="F67" s="228"/>
      <c r="G67" s="228">
        <f>'Z 1. 2 '!D140</f>
        <v>176</v>
      </c>
      <c r="H67" s="343">
        <f>'Z 1. 2 '!E140</f>
        <v>176</v>
      </c>
      <c r="I67" s="343">
        <f t="shared" si="11"/>
        <v>176</v>
      </c>
      <c r="J67" s="228"/>
      <c r="K67" s="228"/>
      <c r="L67" s="228"/>
      <c r="M67" s="586"/>
    </row>
    <row r="68" spans="1:13" ht="15" customHeight="1">
      <c r="A68" s="248"/>
      <c r="B68" s="249"/>
      <c r="C68" s="576" t="s">
        <v>499</v>
      </c>
      <c r="D68" s="97" t="s">
        <v>649</v>
      </c>
      <c r="E68" s="228">
        <v>0</v>
      </c>
      <c r="F68" s="228"/>
      <c r="G68" s="228">
        <f>'Z 1. 2 '!D141</f>
        <v>245</v>
      </c>
      <c r="H68" s="343">
        <f>'Z 1. 2 '!E141</f>
        <v>245.45</v>
      </c>
      <c r="I68" s="343">
        <f t="shared" si="11"/>
        <v>245.45</v>
      </c>
      <c r="J68" s="228"/>
      <c r="K68" s="228"/>
      <c r="L68" s="228"/>
      <c r="M68" s="586"/>
    </row>
    <row r="69" spans="1:13" ht="17.25" customHeight="1">
      <c r="A69" s="246"/>
      <c r="B69" s="231"/>
      <c r="C69" s="575" t="s">
        <v>823</v>
      </c>
      <c r="D69" s="247" t="s">
        <v>826</v>
      </c>
      <c r="E69" s="228">
        <v>0</v>
      </c>
      <c r="F69" s="228"/>
      <c r="G69" s="228">
        <f>'Z 1. 2 '!D142</f>
        <v>94</v>
      </c>
      <c r="H69" s="343">
        <f>'Z 1. 2 '!E142</f>
        <v>93.77</v>
      </c>
      <c r="I69" s="343">
        <f t="shared" si="11"/>
        <v>93.77</v>
      </c>
      <c r="J69" s="228"/>
      <c r="K69" s="228"/>
      <c r="L69" s="228"/>
      <c r="M69" s="586"/>
    </row>
    <row r="70" spans="1:13" ht="17.25" customHeight="1">
      <c r="A70" s="246"/>
      <c r="B70" s="231"/>
      <c r="C70" s="575">
        <v>4750</v>
      </c>
      <c r="D70" s="247" t="s">
        <v>827</v>
      </c>
      <c r="E70" s="228"/>
      <c r="F70" s="228"/>
      <c r="G70" s="228">
        <f>'Z 1. 2 '!D143</f>
        <v>390</v>
      </c>
      <c r="H70" s="343">
        <f>'Z 1. 2 '!E143</f>
        <v>390.4</v>
      </c>
      <c r="I70" s="343">
        <f t="shared" si="11"/>
        <v>390.4</v>
      </c>
      <c r="J70" s="228"/>
      <c r="K70" s="228"/>
      <c r="L70" s="228"/>
      <c r="M70" s="586"/>
    </row>
    <row r="71" spans="1:13" ht="27" customHeight="1">
      <c r="A71" s="815" t="s">
        <v>631</v>
      </c>
      <c r="B71" s="240" t="s">
        <v>650</v>
      </c>
      <c r="C71" s="240" t="s">
        <v>740</v>
      </c>
      <c r="D71" s="816" t="s">
        <v>947</v>
      </c>
      <c r="E71" s="240">
        <f>'Z 1. 1'!F62+'Z 1. 1'!F68</f>
        <v>3141325</v>
      </c>
      <c r="F71" s="584">
        <f>'Z 1. 1'!G62+'Z 1. 1'!G68</f>
        <v>3141325</v>
      </c>
      <c r="G71" s="240">
        <f aca="true" t="shared" si="12" ref="G71:M71">SUM(G72:G97)</f>
        <v>3141325</v>
      </c>
      <c r="H71" s="584">
        <f t="shared" si="12"/>
        <v>3141325.0000000005</v>
      </c>
      <c r="I71" s="584">
        <f t="shared" si="12"/>
        <v>2841325.0000000005</v>
      </c>
      <c r="J71" s="584">
        <f t="shared" si="12"/>
        <v>2295605.93</v>
      </c>
      <c r="K71" s="584">
        <f t="shared" si="12"/>
        <v>12361.759999999998</v>
      </c>
      <c r="L71" s="584">
        <f t="shared" si="12"/>
        <v>0</v>
      </c>
      <c r="M71" s="585">
        <f t="shared" si="12"/>
        <v>0</v>
      </c>
    </row>
    <row r="72" spans="1:13" ht="17.25" customHeight="1">
      <c r="A72" s="250"/>
      <c r="B72" s="251"/>
      <c r="C72" s="578" t="s">
        <v>1005</v>
      </c>
      <c r="D72" s="247" t="s">
        <v>144</v>
      </c>
      <c r="E72" s="258"/>
      <c r="F72" s="258"/>
      <c r="G72" s="258">
        <f>'Z 1. 2 '!D189</f>
        <v>144618</v>
      </c>
      <c r="H72" s="595">
        <f>'Z 1. 2 '!E189</f>
        <v>144617.86</v>
      </c>
      <c r="I72" s="595">
        <f>H72</f>
        <v>144617.86</v>
      </c>
      <c r="J72" s="258"/>
      <c r="K72" s="258"/>
      <c r="L72" s="258"/>
      <c r="M72" s="596"/>
    </row>
    <row r="73" spans="1:13" ht="14.25" customHeight="1">
      <c r="A73" s="248"/>
      <c r="B73" s="236"/>
      <c r="C73" s="575" t="s">
        <v>488</v>
      </c>
      <c r="D73" s="247" t="s">
        <v>948</v>
      </c>
      <c r="E73" s="228"/>
      <c r="F73" s="228"/>
      <c r="G73" s="258">
        <f>'Z 1. 2 '!D190</f>
        <v>63326</v>
      </c>
      <c r="H73" s="595">
        <f>'Z 1. 2 '!E190</f>
        <v>63326</v>
      </c>
      <c r="I73" s="595">
        <f aca="true" t="shared" si="13" ref="I73:I96">H73</f>
        <v>63326</v>
      </c>
      <c r="J73" s="595">
        <f>I73</f>
        <v>63326</v>
      </c>
      <c r="K73" s="258"/>
      <c r="L73" s="258"/>
      <c r="M73" s="586"/>
    </row>
    <row r="74" spans="1:13" ht="16.5" customHeight="1">
      <c r="A74" s="248"/>
      <c r="B74" s="236"/>
      <c r="C74" s="575" t="s">
        <v>489</v>
      </c>
      <c r="D74" s="247" t="s">
        <v>944</v>
      </c>
      <c r="E74" s="228"/>
      <c r="F74" s="228"/>
      <c r="G74" s="258">
        <f>'Z 1. 2 '!D191</f>
        <v>3797</v>
      </c>
      <c r="H74" s="595">
        <f>'Z 1. 2 '!E191</f>
        <v>3797.28</v>
      </c>
      <c r="I74" s="595">
        <f t="shared" si="13"/>
        <v>3797.28</v>
      </c>
      <c r="J74" s="595">
        <f>I74</f>
        <v>3797.28</v>
      </c>
      <c r="K74" s="258"/>
      <c r="L74" s="258"/>
      <c r="M74" s="586"/>
    </row>
    <row r="75" spans="1:13" ht="15" customHeight="1">
      <c r="A75" s="248"/>
      <c r="B75" s="236"/>
      <c r="C75" s="575" t="s">
        <v>639</v>
      </c>
      <c r="D75" s="247" t="s">
        <v>227</v>
      </c>
      <c r="E75" s="228"/>
      <c r="F75" s="228"/>
      <c r="G75" s="258">
        <f>'Z 1. 2 '!D192</f>
        <v>1903285</v>
      </c>
      <c r="H75" s="595">
        <f>'Z 1. 2 '!E192</f>
        <v>1903285</v>
      </c>
      <c r="I75" s="595">
        <f t="shared" si="13"/>
        <v>1903285</v>
      </c>
      <c r="J75" s="595">
        <f>I75</f>
        <v>1903285</v>
      </c>
      <c r="K75" s="258"/>
      <c r="L75" s="258"/>
      <c r="M75" s="586"/>
    </row>
    <row r="76" spans="1:13" ht="18" customHeight="1">
      <c r="A76" s="248"/>
      <c r="B76" s="236"/>
      <c r="C76" s="575" t="s">
        <v>640</v>
      </c>
      <c r="D76" s="97" t="s">
        <v>945</v>
      </c>
      <c r="E76" s="228"/>
      <c r="F76" s="228"/>
      <c r="G76" s="258">
        <f>'Z 1. 2 '!D193</f>
        <v>173353</v>
      </c>
      <c r="H76" s="595">
        <f>'Z 1. 2 '!E193</f>
        <v>173353</v>
      </c>
      <c r="I76" s="595">
        <f t="shared" si="13"/>
        <v>173353</v>
      </c>
      <c r="J76" s="595">
        <f>I76</f>
        <v>173353</v>
      </c>
      <c r="K76" s="258"/>
      <c r="L76" s="258"/>
      <c r="M76" s="586"/>
    </row>
    <row r="77" spans="1:13" ht="14.25" customHeight="1">
      <c r="A77" s="248"/>
      <c r="B77" s="236"/>
      <c r="C77" s="575" t="s">
        <v>642</v>
      </c>
      <c r="D77" s="97" t="s">
        <v>643</v>
      </c>
      <c r="E77" s="228"/>
      <c r="F77" s="228"/>
      <c r="G77" s="258">
        <f>'Z 1. 2 '!D194</f>
        <v>151845</v>
      </c>
      <c r="H77" s="595">
        <f>'Z 1. 2 '!E194</f>
        <v>151844.65</v>
      </c>
      <c r="I77" s="595">
        <f t="shared" si="13"/>
        <v>151844.65</v>
      </c>
      <c r="J77" s="595">
        <f>I77</f>
        <v>151844.65</v>
      </c>
      <c r="K77" s="258"/>
      <c r="L77" s="258"/>
      <c r="M77" s="586"/>
    </row>
    <row r="78" spans="1:13" ht="15.75" customHeight="1">
      <c r="A78" s="248"/>
      <c r="B78" s="236"/>
      <c r="C78" s="579" t="s">
        <v>516</v>
      </c>
      <c r="D78" s="247" t="s">
        <v>946</v>
      </c>
      <c r="E78" s="228"/>
      <c r="F78" s="228"/>
      <c r="G78" s="258">
        <f>'Z 1. 2 '!D195</f>
        <v>10717</v>
      </c>
      <c r="H78" s="595">
        <f>'Z 1. 2 '!E195</f>
        <v>10717.22</v>
      </c>
      <c r="I78" s="595">
        <f t="shared" si="13"/>
        <v>10717.22</v>
      </c>
      <c r="J78" s="258"/>
      <c r="K78" s="595">
        <f>I78</f>
        <v>10717.22</v>
      </c>
      <c r="L78" s="258"/>
      <c r="M78" s="586"/>
    </row>
    <row r="79" spans="1:13" ht="16.5" customHeight="1">
      <c r="A79" s="248"/>
      <c r="B79" s="236"/>
      <c r="C79" s="579" t="s">
        <v>491</v>
      </c>
      <c r="D79" s="247" t="s">
        <v>492</v>
      </c>
      <c r="E79" s="228"/>
      <c r="F79" s="228"/>
      <c r="G79" s="258">
        <f>'Z 1. 2 '!D196</f>
        <v>1645</v>
      </c>
      <c r="H79" s="595">
        <f>'Z 1. 2 '!E196</f>
        <v>1644.54</v>
      </c>
      <c r="I79" s="595">
        <f t="shared" si="13"/>
        <v>1644.54</v>
      </c>
      <c r="J79" s="258"/>
      <c r="K79" s="595">
        <f>I79</f>
        <v>1644.54</v>
      </c>
      <c r="L79" s="258"/>
      <c r="M79" s="586"/>
    </row>
    <row r="80" spans="1:13" ht="15.75" customHeight="1">
      <c r="A80" s="248"/>
      <c r="B80" s="236"/>
      <c r="C80" s="575" t="s">
        <v>1006</v>
      </c>
      <c r="D80" s="247" t="s">
        <v>1007</v>
      </c>
      <c r="E80" s="228"/>
      <c r="F80" s="228"/>
      <c r="G80" s="258">
        <f>'Z 1. 2 '!D197</f>
        <v>83023</v>
      </c>
      <c r="H80" s="595">
        <f>'Z 1. 2 '!E197</f>
        <v>83022.64</v>
      </c>
      <c r="I80" s="595">
        <f t="shared" si="13"/>
        <v>83022.64</v>
      </c>
      <c r="J80" s="258"/>
      <c r="K80" s="258"/>
      <c r="L80" s="258"/>
      <c r="M80" s="586"/>
    </row>
    <row r="81" spans="1:13" ht="15" customHeight="1">
      <c r="A81" s="248"/>
      <c r="B81" s="249"/>
      <c r="C81" s="575" t="s">
        <v>493</v>
      </c>
      <c r="D81" s="97" t="s">
        <v>494</v>
      </c>
      <c r="E81" s="228"/>
      <c r="F81" s="228"/>
      <c r="G81" s="258">
        <v>145379</v>
      </c>
      <c r="H81" s="595">
        <v>145379.39</v>
      </c>
      <c r="I81" s="595">
        <f t="shared" si="13"/>
        <v>145379.39</v>
      </c>
      <c r="J81" s="258"/>
      <c r="K81" s="258"/>
      <c r="L81" s="258"/>
      <c r="M81" s="597"/>
    </row>
    <row r="82" spans="1:13" ht="13.5" customHeight="1">
      <c r="A82" s="248"/>
      <c r="B82" s="249"/>
      <c r="C82" s="575" t="s">
        <v>645</v>
      </c>
      <c r="D82" s="97" t="s">
        <v>646</v>
      </c>
      <c r="E82" s="228"/>
      <c r="F82" s="228"/>
      <c r="G82" s="258">
        <v>9617</v>
      </c>
      <c r="H82" s="595">
        <v>9617.27</v>
      </c>
      <c r="I82" s="595">
        <f t="shared" si="13"/>
        <v>9617.27</v>
      </c>
      <c r="J82" s="258"/>
      <c r="K82" s="258"/>
      <c r="L82" s="258"/>
      <c r="M82" s="597"/>
    </row>
    <row r="83" spans="1:13" ht="14.25" customHeight="1">
      <c r="A83" s="248"/>
      <c r="B83" s="249"/>
      <c r="C83" s="575" t="s">
        <v>495</v>
      </c>
      <c r="D83" s="97" t="s">
        <v>647</v>
      </c>
      <c r="E83" s="228"/>
      <c r="F83" s="228"/>
      <c r="G83" s="258">
        <f>'Z 1. 2 '!D200</f>
        <v>29135</v>
      </c>
      <c r="H83" s="595">
        <f>'Z 1. 2 '!E200</f>
        <v>29135.01</v>
      </c>
      <c r="I83" s="595">
        <f t="shared" si="13"/>
        <v>29135.01</v>
      </c>
      <c r="J83" s="258"/>
      <c r="K83" s="258"/>
      <c r="L83" s="258"/>
      <c r="M83" s="597"/>
    </row>
    <row r="84" spans="1:13" ht="15" customHeight="1">
      <c r="A84" s="248"/>
      <c r="B84" s="249"/>
      <c r="C84" s="575" t="s">
        <v>497</v>
      </c>
      <c r="D84" s="97" t="s">
        <v>648</v>
      </c>
      <c r="E84" s="228"/>
      <c r="F84" s="228"/>
      <c r="G84" s="258">
        <f>'Z 1. 2 '!D201</f>
        <v>30578</v>
      </c>
      <c r="H84" s="595">
        <f>'Z 1. 2 '!E201</f>
        <v>30578.17</v>
      </c>
      <c r="I84" s="595">
        <f t="shared" si="13"/>
        <v>30578.17</v>
      </c>
      <c r="J84" s="258"/>
      <c r="K84" s="258"/>
      <c r="L84" s="258"/>
      <c r="M84" s="597"/>
    </row>
    <row r="85" spans="1:13" ht="15.75" customHeight="1">
      <c r="A85" s="248"/>
      <c r="B85" s="249"/>
      <c r="C85" s="575" t="s">
        <v>634</v>
      </c>
      <c r="D85" s="97" t="s">
        <v>635</v>
      </c>
      <c r="E85" s="228"/>
      <c r="F85" s="228"/>
      <c r="G85" s="258">
        <f>'Z 1. 2 '!D202</f>
        <v>14031</v>
      </c>
      <c r="H85" s="595">
        <f>'Z 1. 2 '!E202</f>
        <v>14031</v>
      </c>
      <c r="I85" s="595">
        <f t="shared" si="13"/>
        <v>14031</v>
      </c>
      <c r="J85" s="258"/>
      <c r="K85" s="258"/>
      <c r="L85" s="258"/>
      <c r="M85" s="597"/>
    </row>
    <row r="86" spans="1:13" ht="16.5" customHeight="1">
      <c r="A86" s="248"/>
      <c r="B86" s="249"/>
      <c r="C86" s="575" t="s">
        <v>499</v>
      </c>
      <c r="D86" s="97" t="s">
        <v>649</v>
      </c>
      <c r="E86" s="228"/>
      <c r="F86" s="228"/>
      <c r="G86" s="258">
        <v>37968</v>
      </c>
      <c r="H86" s="595">
        <v>37968.44</v>
      </c>
      <c r="I86" s="595">
        <f t="shared" si="13"/>
        <v>37968.44</v>
      </c>
      <c r="J86" s="258"/>
      <c r="K86" s="258"/>
      <c r="L86" s="258"/>
      <c r="M86" s="597"/>
    </row>
    <row r="87" spans="1:13" ht="12.75" customHeight="1">
      <c r="A87" s="248"/>
      <c r="B87" s="249"/>
      <c r="C87" s="575" t="s">
        <v>97</v>
      </c>
      <c r="D87" s="247" t="s">
        <v>98</v>
      </c>
      <c r="E87" s="228"/>
      <c r="F87" s="228"/>
      <c r="G87" s="258">
        <f>'Z 1. 2 '!D204</f>
        <v>1363</v>
      </c>
      <c r="H87" s="595">
        <f>'Z 1. 2 '!E204</f>
        <v>1362.7</v>
      </c>
      <c r="I87" s="595">
        <f t="shared" si="13"/>
        <v>1362.7</v>
      </c>
      <c r="J87" s="258"/>
      <c r="K87" s="258"/>
      <c r="L87" s="258"/>
      <c r="M87" s="597"/>
    </row>
    <row r="88" spans="1:13" ht="16.5" customHeight="1">
      <c r="A88" s="248"/>
      <c r="B88" s="249"/>
      <c r="C88" s="575" t="s">
        <v>828</v>
      </c>
      <c r="D88" s="247" t="s">
        <v>203</v>
      </c>
      <c r="E88" s="228"/>
      <c r="F88" s="228"/>
      <c r="G88" s="258">
        <f>'Z 1. 2 '!D205</f>
        <v>4657</v>
      </c>
      <c r="H88" s="595">
        <f>'Z 1. 2 '!E205</f>
        <v>4656.62</v>
      </c>
      <c r="I88" s="595">
        <f t="shared" si="13"/>
        <v>4656.62</v>
      </c>
      <c r="J88" s="258"/>
      <c r="K88" s="258"/>
      <c r="L88" s="258"/>
      <c r="M88" s="597"/>
    </row>
    <row r="89" spans="1:13" ht="15" customHeight="1">
      <c r="A89" s="248"/>
      <c r="B89" s="249"/>
      <c r="C89" s="575" t="s">
        <v>821</v>
      </c>
      <c r="D89" s="247" t="s">
        <v>204</v>
      </c>
      <c r="E89" s="228"/>
      <c r="F89" s="228"/>
      <c r="G89" s="258">
        <f>'Z 1. 2 '!D206</f>
        <v>3991</v>
      </c>
      <c r="H89" s="595">
        <f>'Z 1. 2 '!E206</f>
        <v>3990.9</v>
      </c>
      <c r="I89" s="595">
        <f t="shared" si="13"/>
        <v>3990.9</v>
      </c>
      <c r="J89" s="258"/>
      <c r="K89" s="258"/>
      <c r="L89" s="258"/>
      <c r="M89" s="597"/>
    </row>
    <row r="90" spans="1:13" ht="15" customHeight="1">
      <c r="A90" s="248"/>
      <c r="B90" s="249"/>
      <c r="C90" s="575" t="s">
        <v>501</v>
      </c>
      <c r="D90" s="97" t="s">
        <v>502</v>
      </c>
      <c r="E90" s="228"/>
      <c r="F90" s="228"/>
      <c r="G90" s="258">
        <f>'Z 1. 2 '!D207</f>
        <v>5223</v>
      </c>
      <c r="H90" s="595">
        <f>'Z 1. 2 '!E207</f>
        <v>5222.78</v>
      </c>
      <c r="I90" s="595">
        <f t="shared" si="13"/>
        <v>5222.78</v>
      </c>
      <c r="J90" s="258"/>
      <c r="K90" s="258"/>
      <c r="L90" s="258"/>
      <c r="M90" s="597"/>
    </row>
    <row r="91" spans="1:13" ht="14.25" customHeight="1">
      <c r="A91" s="248"/>
      <c r="B91" s="249"/>
      <c r="C91" s="575" t="s">
        <v>503</v>
      </c>
      <c r="D91" s="97" t="s">
        <v>504</v>
      </c>
      <c r="E91" s="228"/>
      <c r="F91" s="228"/>
      <c r="G91" s="258">
        <f>'Z 1. 2 '!D208</f>
        <v>2515</v>
      </c>
      <c r="H91" s="595">
        <f>'Z 1. 2 '!E208</f>
        <v>2515.33</v>
      </c>
      <c r="I91" s="595">
        <f t="shared" si="13"/>
        <v>2515.33</v>
      </c>
      <c r="J91" s="258"/>
      <c r="K91" s="258"/>
      <c r="L91" s="258"/>
      <c r="M91" s="597"/>
    </row>
    <row r="92" spans="1:13" ht="15" customHeight="1">
      <c r="A92" s="248"/>
      <c r="B92" s="249"/>
      <c r="C92" s="575" t="s">
        <v>505</v>
      </c>
      <c r="D92" s="97" t="s">
        <v>506</v>
      </c>
      <c r="E92" s="228"/>
      <c r="F92" s="228"/>
      <c r="G92" s="258">
        <f>'Z 1. 2 '!D209</f>
        <v>2000</v>
      </c>
      <c r="H92" s="595">
        <f>'Z 1. 2 '!E209</f>
        <v>2000.08</v>
      </c>
      <c r="I92" s="595">
        <f t="shared" si="13"/>
        <v>2000.08</v>
      </c>
      <c r="J92" s="258"/>
      <c r="K92" s="258"/>
      <c r="L92" s="258"/>
      <c r="M92" s="597"/>
    </row>
    <row r="93" spans="1:13" ht="17.25" customHeight="1">
      <c r="A93" s="248"/>
      <c r="B93" s="249"/>
      <c r="C93" s="575" t="s">
        <v>633</v>
      </c>
      <c r="D93" s="97" t="s">
        <v>638</v>
      </c>
      <c r="E93" s="228"/>
      <c r="F93" s="228"/>
      <c r="G93" s="258">
        <f>'Z 1. 2 '!D210</f>
        <v>13396</v>
      </c>
      <c r="H93" s="595">
        <f>'Z 1. 2 '!E210</f>
        <v>13396</v>
      </c>
      <c r="I93" s="595">
        <f t="shared" si="13"/>
        <v>13396</v>
      </c>
      <c r="J93" s="258"/>
      <c r="K93" s="258"/>
      <c r="L93" s="258"/>
      <c r="M93" s="597"/>
    </row>
    <row r="94" spans="1:13" ht="16.5" customHeight="1">
      <c r="A94" s="248"/>
      <c r="B94" s="249"/>
      <c r="C94" s="575" t="s">
        <v>652</v>
      </c>
      <c r="D94" s="97" t="s">
        <v>949</v>
      </c>
      <c r="E94" s="228"/>
      <c r="F94" s="228"/>
      <c r="G94" s="258">
        <f>'Z 1. 2 '!D211</f>
        <v>160</v>
      </c>
      <c r="H94" s="595">
        <f>'Z 1. 2 '!E211</f>
        <v>159.75</v>
      </c>
      <c r="I94" s="595">
        <f t="shared" si="13"/>
        <v>159.75</v>
      </c>
      <c r="J94" s="258"/>
      <c r="K94" s="258"/>
      <c r="L94" s="258"/>
      <c r="M94" s="597"/>
    </row>
    <row r="95" spans="1:13" ht="16.5" customHeight="1">
      <c r="A95" s="248"/>
      <c r="B95" s="249"/>
      <c r="C95" s="575">
        <v>4740</v>
      </c>
      <c r="D95" s="247" t="s">
        <v>826</v>
      </c>
      <c r="E95" s="228"/>
      <c r="F95" s="228"/>
      <c r="G95" s="258">
        <f>'Z 1. 2 '!D212</f>
        <v>5559</v>
      </c>
      <c r="H95" s="595">
        <f>'Z 1. 2 '!E212</f>
        <v>5559.37</v>
      </c>
      <c r="I95" s="595">
        <f t="shared" si="13"/>
        <v>5559.37</v>
      </c>
      <c r="J95" s="258"/>
      <c r="K95" s="258"/>
      <c r="L95" s="258"/>
      <c r="M95" s="597"/>
    </row>
    <row r="96" spans="1:13" ht="16.5" customHeight="1">
      <c r="A96" s="248"/>
      <c r="B96" s="249"/>
      <c r="C96" s="575">
        <v>4750</v>
      </c>
      <c r="D96" s="247" t="s">
        <v>827</v>
      </c>
      <c r="E96" s="228"/>
      <c r="F96" s="228"/>
      <c r="G96" s="258">
        <f>'Z 1. 2 '!D213</f>
        <v>144</v>
      </c>
      <c r="H96" s="595">
        <f>'Z 1. 2 '!E213</f>
        <v>144</v>
      </c>
      <c r="I96" s="595">
        <f t="shared" si="13"/>
        <v>144</v>
      </c>
      <c r="J96" s="258"/>
      <c r="K96" s="258"/>
      <c r="L96" s="258"/>
      <c r="M96" s="597"/>
    </row>
    <row r="97" spans="1:13" ht="17.25" customHeight="1">
      <c r="A97" s="248"/>
      <c r="B97" s="249"/>
      <c r="C97" s="575">
        <v>6060</v>
      </c>
      <c r="D97" s="97" t="s">
        <v>226</v>
      </c>
      <c r="E97" s="228"/>
      <c r="F97" s="228"/>
      <c r="G97" s="258">
        <v>300000</v>
      </c>
      <c r="H97" s="595">
        <v>300000</v>
      </c>
      <c r="I97" s="595"/>
      <c r="J97" s="258"/>
      <c r="K97" s="258"/>
      <c r="L97" s="258"/>
      <c r="M97" s="597"/>
    </row>
    <row r="98" spans="1:13" ht="17.25" customHeight="1">
      <c r="A98" s="817">
        <v>754</v>
      </c>
      <c r="B98" s="818">
        <v>75414</v>
      </c>
      <c r="C98" s="818">
        <v>2110</v>
      </c>
      <c r="D98" s="819" t="s">
        <v>24</v>
      </c>
      <c r="E98" s="819">
        <f>'Z 1. 1'!F70</f>
        <v>1000</v>
      </c>
      <c r="F98" s="820">
        <f>'Z 1. 1'!G70</f>
        <v>471.96</v>
      </c>
      <c r="G98" s="819">
        <f aca="true" t="shared" si="14" ref="G98:M98">SUM(G99:G101)</f>
        <v>1000</v>
      </c>
      <c r="H98" s="820">
        <f t="shared" si="14"/>
        <v>471.96</v>
      </c>
      <c r="I98" s="820">
        <f t="shared" si="14"/>
        <v>471.96</v>
      </c>
      <c r="J98" s="820">
        <f t="shared" si="14"/>
        <v>0</v>
      </c>
      <c r="K98" s="820">
        <f t="shared" si="14"/>
        <v>0</v>
      </c>
      <c r="L98" s="820">
        <f t="shared" si="14"/>
        <v>0</v>
      </c>
      <c r="M98" s="821">
        <f t="shared" si="14"/>
        <v>0</v>
      </c>
    </row>
    <row r="99" spans="1:13" ht="17.25" customHeight="1">
      <c r="A99" s="248"/>
      <c r="B99" s="249"/>
      <c r="C99" s="575">
        <v>3020</v>
      </c>
      <c r="D99" s="42" t="s">
        <v>131</v>
      </c>
      <c r="E99" s="228"/>
      <c r="F99" s="228"/>
      <c r="G99" s="258">
        <f>'Z 1. 2 '!D216</f>
        <v>930</v>
      </c>
      <c r="H99" s="595">
        <v>401.96</v>
      </c>
      <c r="I99" s="595">
        <f>H99</f>
        <v>401.96</v>
      </c>
      <c r="J99" s="258"/>
      <c r="K99" s="258"/>
      <c r="L99" s="258"/>
      <c r="M99" s="597"/>
    </row>
    <row r="100" spans="1:13" ht="17.25" customHeight="1">
      <c r="A100" s="248"/>
      <c r="B100" s="249"/>
      <c r="C100" s="575">
        <v>4210</v>
      </c>
      <c r="D100" s="97" t="s">
        <v>494</v>
      </c>
      <c r="E100" s="228"/>
      <c r="F100" s="228"/>
      <c r="G100" s="258">
        <f>'Z 1. 2 '!D217</f>
        <v>13</v>
      </c>
      <c r="H100" s="595">
        <f>'Z 1. 2 '!E217</f>
        <v>12.99</v>
      </c>
      <c r="I100" s="595">
        <f>H100</f>
        <v>12.99</v>
      </c>
      <c r="J100" s="258"/>
      <c r="K100" s="258"/>
      <c r="L100" s="258"/>
      <c r="M100" s="597"/>
    </row>
    <row r="101" spans="1:13" ht="17.25" customHeight="1">
      <c r="A101" s="248"/>
      <c r="B101" s="249"/>
      <c r="C101" s="575">
        <v>4300</v>
      </c>
      <c r="D101" s="97" t="s">
        <v>649</v>
      </c>
      <c r="E101" s="228"/>
      <c r="F101" s="228"/>
      <c r="G101" s="258">
        <f>'Z 1. 2 '!D218</f>
        <v>57</v>
      </c>
      <c r="H101" s="595">
        <f>'Z 1. 2 '!E218</f>
        <v>57.01</v>
      </c>
      <c r="I101" s="595">
        <f>H101</f>
        <v>57.01</v>
      </c>
      <c r="J101" s="258"/>
      <c r="K101" s="258"/>
      <c r="L101" s="258"/>
      <c r="M101" s="597"/>
    </row>
    <row r="102" spans="1:13" ht="24" customHeight="1">
      <c r="A102" s="815">
        <v>851</v>
      </c>
      <c r="B102" s="240">
        <v>85141</v>
      </c>
      <c r="C102" s="822">
        <v>6410</v>
      </c>
      <c r="D102" s="240" t="s">
        <v>917</v>
      </c>
      <c r="E102" s="240">
        <f>'Z 1. 1'!F118</f>
        <v>218000</v>
      </c>
      <c r="F102" s="240">
        <f>'Z 1. 1'!G118</f>
        <v>218000</v>
      </c>
      <c r="G102" s="240">
        <f>G103</f>
        <v>218000</v>
      </c>
      <c r="H102" s="584">
        <f>H103</f>
        <v>218000</v>
      </c>
      <c r="I102" s="584"/>
      <c r="J102" s="240"/>
      <c r="K102" s="240"/>
      <c r="L102" s="240"/>
      <c r="M102" s="823"/>
    </row>
    <row r="103" spans="1:13" ht="21" customHeight="1">
      <c r="A103" s="802"/>
      <c r="B103" s="803"/>
      <c r="C103" s="804">
        <v>6060</v>
      </c>
      <c r="D103" s="97" t="s">
        <v>226</v>
      </c>
      <c r="E103" s="416"/>
      <c r="F103" s="416"/>
      <c r="G103" s="805">
        <v>218000</v>
      </c>
      <c r="H103" s="806">
        <v>218000</v>
      </c>
      <c r="I103" s="806"/>
      <c r="J103" s="805"/>
      <c r="K103" s="805"/>
      <c r="L103" s="805"/>
      <c r="M103" s="807"/>
    </row>
    <row r="104" spans="1:13" ht="44.25" customHeight="1">
      <c r="A104" s="815" t="s">
        <v>765</v>
      </c>
      <c r="B104" s="240" t="s">
        <v>798</v>
      </c>
      <c r="C104" s="240" t="s">
        <v>740</v>
      </c>
      <c r="D104" s="816" t="s">
        <v>284</v>
      </c>
      <c r="E104" s="240">
        <f>'Z 1. 1'!F120</f>
        <v>1387772</v>
      </c>
      <c r="F104" s="584">
        <f>'Z 1. 1'!G120</f>
        <v>1387771.99</v>
      </c>
      <c r="G104" s="240">
        <f aca="true" t="shared" si="15" ref="G104:M104">SUM(G105:G106)</f>
        <v>1387772</v>
      </c>
      <c r="H104" s="584">
        <f t="shared" si="15"/>
        <v>1387771.99</v>
      </c>
      <c r="I104" s="584">
        <f t="shared" si="15"/>
        <v>1387771.99</v>
      </c>
      <c r="J104" s="584">
        <f t="shared" si="15"/>
        <v>0</v>
      </c>
      <c r="K104" s="584">
        <f t="shared" si="15"/>
        <v>0</v>
      </c>
      <c r="L104" s="584">
        <f t="shared" si="15"/>
        <v>1384071.99</v>
      </c>
      <c r="M104" s="585">
        <f t="shared" si="15"/>
        <v>0</v>
      </c>
    </row>
    <row r="105" spans="1:13" ht="18" customHeight="1">
      <c r="A105" s="248"/>
      <c r="B105" s="249"/>
      <c r="C105" s="576" t="s">
        <v>799</v>
      </c>
      <c r="D105" s="247" t="s">
        <v>950</v>
      </c>
      <c r="E105" s="228"/>
      <c r="F105" s="228"/>
      <c r="G105" s="228">
        <f>'Z 1. 2 '!D446</f>
        <v>1384072</v>
      </c>
      <c r="H105" s="343">
        <f>'Z 1. 2 '!E446</f>
        <v>1384071.99</v>
      </c>
      <c r="I105" s="343">
        <f>H105</f>
        <v>1384071.99</v>
      </c>
      <c r="J105" s="228"/>
      <c r="K105" s="228"/>
      <c r="L105" s="343">
        <f>I105</f>
        <v>1384071.99</v>
      </c>
      <c r="M105" s="597">
        <v>0</v>
      </c>
    </row>
    <row r="106" spans="1:13" ht="18" customHeight="1">
      <c r="A106" s="248"/>
      <c r="B106" s="249"/>
      <c r="C106" s="576">
        <v>4580</v>
      </c>
      <c r="D106" s="247" t="s">
        <v>3</v>
      </c>
      <c r="E106" s="228"/>
      <c r="F106" s="228"/>
      <c r="G106" s="228">
        <f>'Z 1. 2 '!D447</f>
        <v>3700</v>
      </c>
      <c r="H106" s="343">
        <f>'Z 1. 2 '!E447</f>
        <v>3700</v>
      </c>
      <c r="I106" s="343">
        <f>H106</f>
        <v>3700</v>
      </c>
      <c r="J106" s="228"/>
      <c r="K106" s="228"/>
      <c r="L106" s="343"/>
      <c r="M106" s="597"/>
    </row>
    <row r="107" spans="1:13" ht="25.5" customHeight="1">
      <c r="A107" s="817" t="s">
        <v>654</v>
      </c>
      <c r="B107" s="819" t="s">
        <v>816</v>
      </c>
      <c r="C107" s="819" t="s">
        <v>740</v>
      </c>
      <c r="D107" s="819" t="s">
        <v>37</v>
      </c>
      <c r="E107" s="693">
        <f>'Z 1. 1'!F136</f>
        <v>357000</v>
      </c>
      <c r="F107" s="824">
        <f>'Z 1. 1'!G136</f>
        <v>357000</v>
      </c>
      <c r="G107" s="819">
        <f aca="true" t="shared" si="16" ref="G107:M107">SUM(G108:G121)</f>
        <v>357000</v>
      </c>
      <c r="H107" s="820">
        <f t="shared" si="16"/>
        <v>357000</v>
      </c>
      <c r="I107" s="820">
        <f t="shared" si="16"/>
        <v>357000</v>
      </c>
      <c r="J107" s="820">
        <f t="shared" si="16"/>
        <v>283361</v>
      </c>
      <c r="K107" s="820">
        <f t="shared" si="16"/>
        <v>46244</v>
      </c>
      <c r="L107" s="820">
        <f t="shared" si="16"/>
        <v>0</v>
      </c>
      <c r="M107" s="821">
        <f t="shared" si="16"/>
        <v>0</v>
      </c>
    </row>
    <row r="108" spans="1:13" ht="17.25" customHeight="1">
      <c r="A108" s="246"/>
      <c r="B108" s="231"/>
      <c r="C108" s="228" t="s">
        <v>486</v>
      </c>
      <c r="D108" s="247" t="s">
        <v>487</v>
      </c>
      <c r="E108" s="228"/>
      <c r="F108" s="228"/>
      <c r="G108" s="228">
        <f>'Z 1. 2 '!D497</f>
        <v>267356</v>
      </c>
      <c r="H108" s="343">
        <f>'Z 1. 2 '!E497</f>
        <v>267356</v>
      </c>
      <c r="I108" s="343">
        <f>H108</f>
        <v>267356</v>
      </c>
      <c r="J108" s="343">
        <f>I108</f>
        <v>267356</v>
      </c>
      <c r="K108" s="228"/>
      <c r="L108" s="228"/>
      <c r="M108" s="586"/>
    </row>
    <row r="109" spans="1:13" ht="15.75" customHeight="1">
      <c r="A109" s="246"/>
      <c r="B109" s="231"/>
      <c r="C109" s="228">
        <v>4040</v>
      </c>
      <c r="D109" s="247" t="s">
        <v>944</v>
      </c>
      <c r="E109" s="228"/>
      <c r="F109" s="228"/>
      <c r="G109" s="228">
        <f>'Z 1. 2 '!D498</f>
        <v>16005</v>
      </c>
      <c r="H109" s="343">
        <f>'Z 1. 2 '!E498</f>
        <v>16005</v>
      </c>
      <c r="I109" s="343">
        <f aca="true" t="shared" si="17" ref="I109:I121">H109</f>
        <v>16005</v>
      </c>
      <c r="J109" s="343">
        <f>I109</f>
        <v>16005</v>
      </c>
      <c r="K109" s="228"/>
      <c r="L109" s="228"/>
      <c r="M109" s="586"/>
    </row>
    <row r="110" spans="1:13" ht="16.5" customHeight="1">
      <c r="A110" s="246"/>
      <c r="B110" s="231"/>
      <c r="C110" s="228" t="s">
        <v>516</v>
      </c>
      <c r="D110" s="247" t="s">
        <v>946</v>
      </c>
      <c r="E110" s="228"/>
      <c r="F110" s="228"/>
      <c r="G110" s="228">
        <f>'Z 1. 2 '!D499</f>
        <v>39515</v>
      </c>
      <c r="H110" s="343">
        <f>'Z 1. 2 '!E499</f>
        <v>39515</v>
      </c>
      <c r="I110" s="343">
        <f t="shared" si="17"/>
        <v>39515</v>
      </c>
      <c r="J110" s="228"/>
      <c r="K110" s="343">
        <f>I110</f>
        <v>39515</v>
      </c>
      <c r="L110" s="228"/>
      <c r="M110" s="586"/>
    </row>
    <row r="111" spans="1:13" ht="16.5" customHeight="1">
      <c r="A111" s="246"/>
      <c r="B111" s="231"/>
      <c r="C111" s="228" t="s">
        <v>491</v>
      </c>
      <c r="D111" s="247" t="s">
        <v>492</v>
      </c>
      <c r="E111" s="228"/>
      <c r="F111" s="228"/>
      <c r="G111" s="228">
        <f>'Z 1. 2 '!D500</f>
        <v>6729</v>
      </c>
      <c r="H111" s="343">
        <f>'Z 1. 2 '!E500</f>
        <v>6729</v>
      </c>
      <c r="I111" s="343">
        <f t="shared" si="17"/>
        <v>6729</v>
      </c>
      <c r="J111" s="228"/>
      <c r="K111" s="343">
        <f>I111</f>
        <v>6729</v>
      </c>
      <c r="L111" s="228"/>
      <c r="M111" s="586"/>
    </row>
    <row r="112" spans="1:13" ht="14.25" customHeight="1">
      <c r="A112" s="246"/>
      <c r="B112" s="231"/>
      <c r="C112" s="228" t="s">
        <v>493</v>
      </c>
      <c r="D112" s="97" t="s">
        <v>494</v>
      </c>
      <c r="E112" s="228"/>
      <c r="F112" s="228"/>
      <c r="G112" s="228">
        <f>'Z 1. 2 '!D501</f>
        <v>5397</v>
      </c>
      <c r="H112" s="343">
        <f>'Z 1. 2 '!E501</f>
        <v>5396.92</v>
      </c>
      <c r="I112" s="343">
        <f t="shared" si="17"/>
        <v>5396.92</v>
      </c>
      <c r="J112" s="228"/>
      <c r="K112" s="228"/>
      <c r="L112" s="228"/>
      <c r="M112" s="586"/>
    </row>
    <row r="113" spans="1:13" ht="14.25" customHeight="1">
      <c r="A113" s="246"/>
      <c r="B113" s="231"/>
      <c r="C113" s="228" t="s">
        <v>807</v>
      </c>
      <c r="D113" s="247" t="s">
        <v>281</v>
      </c>
      <c r="E113" s="228"/>
      <c r="F113" s="228"/>
      <c r="G113" s="228">
        <f>'Z 1. 2 '!D502</f>
        <v>185</v>
      </c>
      <c r="H113" s="343">
        <f>'Z 1. 2 '!E502</f>
        <v>185.02</v>
      </c>
      <c r="I113" s="343">
        <f t="shared" si="17"/>
        <v>185.02</v>
      </c>
      <c r="J113" s="228"/>
      <c r="K113" s="228"/>
      <c r="L113" s="228"/>
      <c r="M113" s="586"/>
    </row>
    <row r="114" spans="1:13" ht="13.5" customHeight="1">
      <c r="A114" s="246"/>
      <c r="B114" s="231"/>
      <c r="C114" s="228" t="s">
        <v>495</v>
      </c>
      <c r="D114" s="97" t="s">
        <v>647</v>
      </c>
      <c r="E114" s="228"/>
      <c r="F114" s="228"/>
      <c r="G114" s="228">
        <f>'Z 1. 2 '!D503</f>
        <v>4778</v>
      </c>
      <c r="H114" s="343">
        <f>'Z 1. 2 '!E503</f>
        <v>4777.8</v>
      </c>
      <c r="I114" s="343">
        <f t="shared" si="17"/>
        <v>4777.8</v>
      </c>
      <c r="J114" s="228"/>
      <c r="K114" s="228"/>
      <c r="L114" s="228"/>
      <c r="M114" s="586"/>
    </row>
    <row r="115" spans="1:13" ht="12.75">
      <c r="A115" s="246"/>
      <c r="B115" s="231"/>
      <c r="C115" s="228" t="s">
        <v>634</v>
      </c>
      <c r="D115" s="97" t="s">
        <v>635</v>
      </c>
      <c r="E115" s="228"/>
      <c r="F115" s="228"/>
      <c r="G115" s="228">
        <f>'Z 1. 2 '!D504</f>
        <v>280</v>
      </c>
      <c r="H115" s="343">
        <f>'Z 1. 2 '!E504</f>
        <v>280</v>
      </c>
      <c r="I115" s="343">
        <f t="shared" si="17"/>
        <v>280</v>
      </c>
      <c r="J115" s="228"/>
      <c r="K115" s="228"/>
      <c r="L115" s="228"/>
      <c r="M115" s="586"/>
    </row>
    <row r="116" spans="1:13" ht="15.75" customHeight="1">
      <c r="A116" s="246"/>
      <c r="B116" s="231"/>
      <c r="C116" s="228" t="s">
        <v>499</v>
      </c>
      <c r="D116" s="97" t="s">
        <v>649</v>
      </c>
      <c r="E116" s="228"/>
      <c r="F116" s="228"/>
      <c r="G116" s="228">
        <f>'Z 1. 2 '!D505</f>
        <v>3300</v>
      </c>
      <c r="H116" s="343">
        <f>'Z 1. 2 '!E505</f>
        <v>3300</v>
      </c>
      <c r="I116" s="343">
        <f t="shared" si="17"/>
        <v>3300</v>
      </c>
      <c r="J116" s="228"/>
      <c r="K116" s="228"/>
      <c r="L116" s="228"/>
      <c r="M116" s="586"/>
    </row>
    <row r="117" spans="1:13" ht="15.75" customHeight="1">
      <c r="A117" s="246"/>
      <c r="B117" s="231"/>
      <c r="C117" s="228">
        <v>4350</v>
      </c>
      <c r="D117" s="247" t="s">
        <v>98</v>
      </c>
      <c r="E117" s="228"/>
      <c r="F117" s="228"/>
      <c r="G117" s="228">
        <f>'Z 1. 2 '!D506</f>
        <v>396</v>
      </c>
      <c r="H117" s="343">
        <f>'Z 1. 2 '!E506</f>
        <v>396</v>
      </c>
      <c r="I117" s="343">
        <f t="shared" si="17"/>
        <v>396</v>
      </c>
      <c r="J117" s="228"/>
      <c r="K117" s="228"/>
      <c r="L117" s="228"/>
      <c r="M117" s="586"/>
    </row>
    <row r="118" spans="1:13" ht="15" customHeight="1">
      <c r="A118" s="246"/>
      <c r="B118" s="231"/>
      <c r="C118" s="228" t="s">
        <v>821</v>
      </c>
      <c r="D118" s="97" t="s">
        <v>282</v>
      </c>
      <c r="E118" s="228"/>
      <c r="F118" s="228"/>
      <c r="G118" s="228">
        <f>'Z 1. 2 '!D507</f>
        <v>634</v>
      </c>
      <c r="H118" s="343">
        <f>'Z 1. 2 '!E507</f>
        <v>634</v>
      </c>
      <c r="I118" s="343">
        <f t="shared" si="17"/>
        <v>634</v>
      </c>
      <c r="J118" s="228"/>
      <c r="K118" s="228"/>
      <c r="L118" s="228"/>
      <c r="M118" s="586"/>
    </row>
    <row r="119" spans="1:13" ht="14.25" customHeight="1">
      <c r="A119" s="246"/>
      <c r="B119" s="231"/>
      <c r="C119" s="228" t="s">
        <v>501</v>
      </c>
      <c r="D119" s="97" t="s">
        <v>502</v>
      </c>
      <c r="E119" s="228"/>
      <c r="F119" s="228"/>
      <c r="G119" s="228">
        <f>'Z 1. 2 '!D508</f>
        <v>961</v>
      </c>
      <c r="H119" s="343">
        <f>'Z 1. 2 '!E508</f>
        <v>961.26</v>
      </c>
      <c r="I119" s="343">
        <f t="shared" si="17"/>
        <v>961.26</v>
      </c>
      <c r="J119" s="228"/>
      <c r="K119" s="228"/>
      <c r="L119" s="228"/>
      <c r="M119" s="586"/>
    </row>
    <row r="120" spans="1:13" ht="15.75" customHeight="1">
      <c r="A120" s="246"/>
      <c r="B120" s="231"/>
      <c r="C120" s="228" t="s">
        <v>505</v>
      </c>
      <c r="D120" s="97" t="s">
        <v>506</v>
      </c>
      <c r="E120" s="228"/>
      <c r="F120" s="228"/>
      <c r="G120" s="228">
        <f>'Z 1. 2 '!D509</f>
        <v>10714</v>
      </c>
      <c r="H120" s="343">
        <f>'Z 1. 2 '!E509</f>
        <v>10714</v>
      </c>
      <c r="I120" s="343">
        <f t="shared" si="17"/>
        <v>10714</v>
      </c>
      <c r="J120" s="228"/>
      <c r="K120" s="228"/>
      <c r="L120" s="228"/>
      <c r="M120" s="586"/>
    </row>
    <row r="121" spans="1:13" ht="15.75" customHeight="1">
      <c r="A121" s="246"/>
      <c r="B121" s="231"/>
      <c r="C121" s="228" t="s">
        <v>822</v>
      </c>
      <c r="D121" s="97" t="s">
        <v>386</v>
      </c>
      <c r="E121" s="228"/>
      <c r="F121" s="228"/>
      <c r="G121" s="228">
        <f>'Z 1. 2 '!D510</f>
        <v>750</v>
      </c>
      <c r="H121" s="343">
        <f>'Z 1. 2 '!E510</f>
        <v>750</v>
      </c>
      <c r="I121" s="343">
        <f t="shared" si="17"/>
        <v>750</v>
      </c>
      <c r="J121" s="228"/>
      <c r="K121" s="228"/>
      <c r="L121" s="228"/>
      <c r="M121" s="586"/>
    </row>
    <row r="122" spans="1:13" ht="23.25" customHeight="1">
      <c r="A122" s="825">
        <v>852</v>
      </c>
      <c r="B122" s="826">
        <v>85295</v>
      </c>
      <c r="C122" s="826">
        <v>2110</v>
      </c>
      <c r="D122" s="827" t="s">
        <v>630</v>
      </c>
      <c r="E122" s="828">
        <f>'Z 1. 1'!F147</f>
        <v>30000</v>
      </c>
      <c r="F122" s="824">
        <f>'Z 1. 1'!G147</f>
        <v>30000</v>
      </c>
      <c r="G122" s="819">
        <f aca="true" t="shared" si="18" ref="G122:M122">SUM(G123:G130)</f>
        <v>30000</v>
      </c>
      <c r="H122" s="820">
        <f t="shared" si="18"/>
        <v>29999.999999999996</v>
      </c>
      <c r="I122" s="820">
        <f t="shared" si="18"/>
        <v>29999.999999999996</v>
      </c>
      <c r="J122" s="820">
        <f t="shared" si="18"/>
        <v>3500</v>
      </c>
      <c r="K122" s="820">
        <f t="shared" si="18"/>
        <v>620.6899999999999</v>
      </c>
      <c r="L122" s="820">
        <f t="shared" si="18"/>
        <v>0</v>
      </c>
      <c r="M122" s="821">
        <f t="shared" si="18"/>
        <v>0</v>
      </c>
    </row>
    <row r="123" spans="1:13" ht="19.5" customHeight="1">
      <c r="A123" s="246"/>
      <c r="B123" s="231"/>
      <c r="C123" s="228">
        <v>4110</v>
      </c>
      <c r="D123" s="247" t="s">
        <v>946</v>
      </c>
      <c r="E123" s="228"/>
      <c r="F123" s="228"/>
      <c r="G123" s="228">
        <v>535</v>
      </c>
      <c r="H123" s="343">
        <v>535.15</v>
      </c>
      <c r="I123" s="343">
        <f>H123</f>
        <v>535.15</v>
      </c>
      <c r="J123" s="343"/>
      <c r="K123" s="343">
        <f>I123</f>
        <v>535.15</v>
      </c>
      <c r="L123" s="343"/>
      <c r="M123" s="737"/>
    </row>
    <row r="124" spans="1:13" ht="19.5" customHeight="1">
      <c r="A124" s="246"/>
      <c r="B124" s="231"/>
      <c r="C124" s="228">
        <v>4120</v>
      </c>
      <c r="D124" s="247" t="s">
        <v>492</v>
      </c>
      <c r="E124" s="228"/>
      <c r="F124" s="228"/>
      <c r="G124" s="228">
        <v>86</v>
      </c>
      <c r="H124" s="343">
        <v>85.54</v>
      </c>
      <c r="I124" s="343">
        <f aca="true" t="shared" si="19" ref="I124:I130">H124</f>
        <v>85.54</v>
      </c>
      <c r="J124" s="343"/>
      <c r="K124" s="343">
        <f>I124</f>
        <v>85.54</v>
      </c>
      <c r="L124" s="343"/>
      <c r="M124" s="737"/>
    </row>
    <row r="125" spans="1:13" ht="19.5" customHeight="1">
      <c r="A125" s="246"/>
      <c r="B125" s="231"/>
      <c r="C125" s="228" t="s">
        <v>95</v>
      </c>
      <c r="D125" s="247" t="s">
        <v>96</v>
      </c>
      <c r="E125" s="228"/>
      <c r="F125" s="228"/>
      <c r="G125" s="228">
        <v>3500</v>
      </c>
      <c r="H125" s="343">
        <v>3500</v>
      </c>
      <c r="I125" s="343">
        <f t="shared" si="19"/>
        <v>3500</v>
      </c>
      <c r="J125" s="343">
        <f>I125</f>
        <v>3500</v>
      </c>
      <c r="K125" s="343"/>
      <c r="L125" s="343"/>
      <c r="M125" s="737"/>
    </row>
    <row r="126" spans="1:13" ht="19.5" customHeight="1">
      <c r="A126" s="246"/>
      <c r="B126" s="231"/>
      <c r="C126" s="228" t="s">
        <v>493</v>
      </c>
      <c r="D126" s="247" t="s">
        <v>283</v>
      </c>
      <c r="E126" s="228"/>
      <c r="F126" s="228"/>
      <c r="G126" s="228">
        <v>9673</v>
      </c>
      <c r="H126" s="343">
        <v>9673.41</v>
      </c>
      <c r="I126" s="343">
        <f t="shared" si="19"/>
        <v>9673.41</v>
      </c>
      <c r="J126" s="343"/>
      <c r="K126" s="343"/>
      <c r="L126" s="343"/>
      <c r="M126" s="737"/>
    </row>
    <row r="127" spans="1:13" ht="19.5" customHeight="1">
      <c r="A127" s="246"/>
      <c r="B127" s="231"/>
      <c r="C127" s="575">
        <v>4260</v>
      </c>
      <c r="D127" s="97" t="s">
        <v>647</v>
      </c>
      <c r="E127" s="228"/>
      <c r="F127" s="228"/>
      <c r="G127" s="228">
        <v>7402</v>
      </c>
      <c r="H127" s="343">
        <v>7402.21</v>
      </c>
      <c r="I127" s="343">
        <f t="shared" si="19"/>
        <v>7402.21</v>
      </c>
      <c r="J127" s="343"/>
      <c r="K127" s="343"/>
      <c r="L127" s="343"/>
      <c r="M127" s="737"/>
    </row>
    <row r="128" spans="1:13" ht="16.5" customHeight="1">
      <c r="A128" s="246"/>
      <c r="B128" s="231"/>
      <c r="C128" s="670" t="s">
        <v>499</v>
      </c>
      <c r="D128" s="671" t="s">
        <v>649</v>
      </c>
      <c r="E128" s="228"/>
      <c r="F128" s="228"/>
      <c r="G128" s="228">
        <v>5804</v>
      </c>
      <c r="H128" s="343">
        <v>5803.69</v>
      </c>
      <c r="I128" s="343">
        <f t="shared" si="19"/>
        <v>5803.69</v>
      </c>
      <c r="J128" s="343"/>
      <c r="K128" s="343"/>
      <c r="L128" s="343"/>
      <c r="M128" s="737"/>
    </row>
    <row r="129" spans="1:13" ht="16.5" customHeight="1">
      <c r="A129" s="246"/>
      <c r="B129" s="231"/>
      <c r="C129" s="575">
        <v>4740</v>
      </c>
      <c r="D129" s="247" t="s">
        <v>826</v>
      </c>
      <c r="E129" s="228"/>
      <c r="F129" s="228"/>
      <c r="G129" s="228">
        <v>1000</v>
      </c>
      <c r="H129" s="343">
        <v>1000</v>
      </c>
      <c r="I129" s="343">
        <f t="shared" si="19"/>
        <v>1000</v>
      </c>
      <c r="J129" s="343"/>
      <c r="K129" s="343"/>
      <c r="L129" s="343"/>
      <c r="M129" s="737"/>
    </row>
    <row r="130" spans="1:13" ht="15.75" customHeight="1" thickBot="1">
      <c r="A130" s="668"/>
      <c r="B130" s="669"/>
      <c r="C130" s="670">
        <v>4750</v>
      </c>
      <c r="D130" s="247" t="s">
        <v>827</v>
      </c>
      <c r="E130" s="670"/>
      <c r="F130" s="670"/>
      <c r="G130" s="670">
        <v>2000</v>
      </c>
      <c r="H130" s="343">
        <v>2000</v>
      </c>
      <c r="I130" s="343">
        <f t="shared" si="19"/>
        <v>2000</v>
      </c>
      <c r="J130" s="672"/>
      <c r="K130" s="672"/>
      <c r="L130" s="672"/>
      <c r="M130" s="801"/>
    </row>
    <row r="131" spans="1:13" ht="25.5" customHeight="1" thickBot="1">
      <c r="A131" s="1101" t="s">
        <v>951</v>
      </c>
      <c r="B131" s="1102"/>
      <c r="C131" s="1102"/>
      <c r="D131" s="1102"/>
      <c r="E131" s="673">
        <f aca="true" t="shared" si="20" ref="E131:M131">E18+E20+E28+E30+E32+E51+E62+E71+E98+E102+E104+E107+E122</f>
        <v>5785452</v>
      </c>
      <c r="F131" s="674">
        <f t="shared" si="20"/>
        <v>5784812.08</v>
      </c>
      <c r="G131" s="673">
        <f t="shared" si="20"/>
        <v>5785452</v>
      </c>
      <c r="H131" s="674">
        <f t="shared" si="20"/>
        <v>5784812.08</v>
      </c>
      <c r="I131" s="674">
        <f t="shared" si="20"/>
        <v>5266812.08</v>
      </c>
      <c r="J131" s="674">
        <f t="shared" si="20"/>
        <v>2938679.25</v>
      </c>
      <c r="K131" s="674">
        <f t="shared" si="20"/>
        <v>117959.88</v>
      </c>
      <c r="L131" s="674">
        <f t="shared" si="20"/>
        <v>1384071.99</v>
      </c>
      <c r="M131" s="675">
        <f t="shared" si="20"/>
        <v>0</v>
      </c>
    </row>
    <row r="132" spans="1:13" ht="15" customHeight="1">
      <c r="A132" s="552"/>
      <c r="B132" s="552"/>
      <c r="C132" s="552"/>
      <c r="D132" s="552"/>
      <c r="E132" s="552"/>
      <c r="F132" s="552"/>
      <c r="G132" s="552"/>
      <c r="H132" s="552"/>
      <c r="I132" s="552"/>
      <c r="J132" s="552"/>
      <c r="K132" s="552"/>
      <c r="L132" s="552"/>
      <c r="M132" s="552"/>
    </row>
    <row r="133" spans="1:13" ht="18" customHeight="1">
      <c r="A133" s="552"/>
      <c r="B133" s="552"/>
      <c r="C133" s="552"/>
      <c r="D133" s="552"/>
      <c r="E133" s="552"/>
      <c r="F133" s="552"/>
      <c r="G133" s="552"/>
      <c r="H133" s="552"/>
      <c r="I133" s="552"/>
      <c r="J133" s="552"/>
      <c r="K133" s="1114" t="s">
        <v>479</v>
      </c>
      <c r="L133" s="1114"/>
      <c r="M133" s="552"/>
    </row>
    <row r="134" spans="1:13" ht="18.75" customHeight="1">
      <c r="A134" s="552"/>
      <c r="B134" s="552"/>
      <c r="C134" s="552"/>
      <c r="D134" s="552"/>
      <c r="E134" s="552"/>
      <c r="F134" s="552"/>
      <c r="G134" s="552"/>
      <c r="H134" s="552"/>
      <c r="I134" s="552"/>
      <c r="J134" s="552"/>
      <c r="K134" s="552"/>
      <c r="L134" s="552"/>
      <c r="M134" s="552"/>
    </row>
    <row r="135" spans="1:13" ht="21" customHeight="1" hidden="1">
      <c r="A135" s="552"/>
      <c r="B135" s="552"/>
      <c r="C135" s="552"/>
      <c r="D135" s="552"/>
      <c r="E135" s="552"/>
      <c r="F135" s="552"/>
      <c r="G135" s="552"/>
      <c r="H135" s="552"/>
      <c r="I135" s="552"/>
      <c r="J135" s="552"/>
      <c r="K135" s="552"/>
      <c r="L135" s="552"/>
      <c r="M135" s="552"/>
    </row>
    <row r="136" spans="1:13" ht="12" customHeight="1">
      <c r="A136" s="552"/>
      <c r="B136" s="552"/>
      <c r="C136" s="552"/>
      <c r="D136" s="552"/>
      <c r="E136" s="552"/>
      <c r="F136" s="552"/>
      <c r="G136" s="552"/>
      <c r="H136" s="552"/>
      <c r="I136" s="552"/>
      <c r="J136" s="552"/>
      <c r="K136" s="552"/>
      <c r="L136" s="552"/>
      <c r="M136" s="552"/>
    </row>
    <row r="137" spans="1:13" ht="12.75">
      <c r="A137" s="552"/>
      <c r="B137" s="552"/>
      <c r="C137" s="552"/>
      <c r="D137" s="552"/>
      <c r="E137" s="552"/>
      <c r="F137" s="552"/>
      <c r="G137" s="552"/>
      <c r="H137" s="552"/>
      <c r="I137" s="552"/>
      <c r="J137" s="552"/>
      <c r="K137" s="1114" t="s">
        <v>480</v>
      </c>
      <c r="L137" s="1114"/>
      <c r="M137" s="552"/>
    </row>
    <row r="138" spans="1:13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</sheetData>
  <mergeCells count="17">
    <mergeCell ref="K133:L133"/>
    <mergeCell ref="K137:L137"/>
    <mergeCell ref="G7:G9"/>
    <mergeCell ref="I7:L7"/>
    <mergeCell ref="B17:G17"/>
    <mergeCell ref="F7:F9"/>
    <mergeCell ref="H7:H9"/>
    <mergeCell ref="E1:M1"/>
    <mergeCell ref="A5:M5"/>
    <mergeCell ref="A131:D131"/>
    <mergeCell ref="M7:M9"/>
    <mergeCell ref="D7:D9"/>
    <mergeCell ref="A7:C7"/>
    <mergeCell ref="E7:E9"/>
    <mergeCell ref="I8:I9"/>
    <mergeCell ref="J8:L8"/>
    <mergeCell ref="B11:D11"/>
  </mergeCells>
  <printOptions/>
  <pageMargins left="0.35433070866141736" right="0.2362204724409449" top="0.15748031496062992" bottom="0.1968503937007874" header="0.5118110236220472" footer="0.5118110236220472"/>
  <pageSetup horizontalDpi="600" verticalDpi="600" orientation="landscape" paperSize="9" scale="90" r:id="rId3"/>
  <headerFooter alignWithMargins="0">
    <oddFooter>&amp;CStrona &amp;P</oddFooter>
  </headerFooter>
  <rowBreaks count="4" manualBreakCount="4">
    <brk id="31" max="12" man="1"/>
    <brk id="61" max="12" man="1"/>
    <brk id="92" max="12" man="1"/>
    <brk id="121" max="1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6">
      <selection activeCell="F29" sqref="F29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0.875" style="0" customWidth="1"/>
    <col min="5" max="5" width="12.75390625" style="0" customWidth="1"/>
    <col min="6" max="6" width="12.00390625" style="0" customWidth="1"/>
    <col min="7" max="7" width="12.75390625" style="0" customWidth="1"/>
    <col min="8" max="8" width="11.75390625" style="0" customWidth="1"/>
    <col min="9" max="12" width="12.75390625" style="0" customWidth="1"/>
    <col min="13" max="13" width="9.625" style="0" bestFit="1" customWidth="1"/>
  </cols>
  <sheetData>
    <row r="1" spans="4:12" ht="10.5" customHeight="1">
      <c r="D1" s="1"/>
      <c r="E1" s="1099" t="s">
        <v>321</v>
      </c>
      <c r="F1" s="1099"/>
      <c r="G1" s="1099"/>
      <c r="H1" s="1099"/>
      <c r="I1" s="1099"/>
      <c r="J1" s="1099"/>
      <c r="K1" s="1099"/>
      <c r="L1" s="1099"/>
    </row>
    <row r="2" spans="1:12" ht="20.25" customHeight="1" thickBot="1">
      <c r="A2" s="1129" t="s">
        <v>360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</row>
    <row r="3" spans="1:12" ht="13.5" customHeight="1">
      <c r="A3" s="1130" t="s">
        <v>922</v>
      </c>
      <c r="B3" s="1121"/>
      <c r="C3" s="1121"/>
      <c r="D3" s="1121" t="s">
        <v>923</v>
      </c>
      <c r="E3" s="1119" t="s">
        <v>955</v>
      </c>
      <c r="F3" s="1123" t="s">
        <v>361</v>
      </c>
      <c r="G3" s="1119" t="s">
        <v>956</v>
      </c>
      <c r="H3" s="1123" t="s">
        <v>358</v>
      </c>
      <c r="I3" s="1121" t="s">
        <v>796</v>
      </c>
      <c r="J3" s="1121"/>
      <c r="K3" s="1121"/>
      <c r="L3" s="1122"/>
    </row>
    <row r="4" spans="1:12" ht="12.75" customHeight="1">
      <c r="A4" s="881"/>
      <c r="B4" s="854"/>
      <c r="C4" s="854"/>
      <c r="D4" s="1124"/>
      <c r="E4" s="1120"/>
      <c r="F4" s="940"/>
      <c r="G4" s="1120"/>
      <c r="H4" s="940"/>
      <c r="I4" s="1120" t="s">
        <v>107</v>
      </c>
      <c r="J4" s="1124" t="s">
        <v>970</v>
      </c>
      <c r="K4" s="1124"/>
      <c r="L4" s="1125"/>
    </row>
    <row r="5" spans="1:12" ht="18">
      <c r="A5" s="881" t="s">
        <v>925</v>
      </c>
      <c r="B5" s="854" t="s">
        <v>926</v>
      </c>
      <c r="C5" s="854" t="s">
        <v>192</v>
      </c>
      <c r="D5" s="1124"/>
      <c r="E5" s="1120"/>
      <c r="F5" s="941"/>
      <c r="G5" s="1120"/>
      <c r="H5" s="941"/>
      <c r="I5" s="1120"/>
      <c r="J5" s="210" t="s">
        <v>797</v>
      </c>
      <c r="K5" s="211" t="s">
        <v>1028</v>
      </c>
      <c r="L5" s="882" t="s">
        <v>1059</v>
      </c>
    </row>
    <row r="6" spans="1:12" ht="11.25" customHeight="1">
      <c r="A6" s="143">
        <v>1</v>
      </c>
      <c r="B6" s="27">
        <v>2</v>
      </c>
      <c r="C6" s="27">
        <v>3</v>
      </c>
      <c r="D6" s="27">
        <v>4</v>
      </c>
      <c r="E6" s="105">
        <v>5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278">
        <v>11</v>
      </c>
    </row>
    <row r="7" spans="1:12" ht="15" customHeight="1">
      <c r="A7" s="808">
        <v>801</v>
      </c>
      <c r="B7" s="809">
        <v>80195</v>
      </c>
      <c r="C7" s="809">
        <v>2130</v>
      </c>
      <c r="D7" s="809" t="s">
        <v>630</v>
      </c>
      <c r="E7" s="830">
        <f>'Z 1. 1'!F107</f>
        <v>10407</v>
      </c>
      <c r="F7" s="831">
        <f>'Z 1. 1'!G107</f>
        <v>10406.6</v>
      </c>
      <c r="G7" s="830">
        <f aca="true" t="shared" si="0" ref="G7:L7">SUM(G8:G12)</f>
        <v>10407</v>
      </c>
      <c r="H7" s="831">
        <f t="shared" si="0"/>
        <v>10406.599999999999</v>
      </c>
      <c r="I7" s="831">
        <f t="shared" si="0"/>
        <v>10406.599999999999</v>
      </c>
      <c r="J7" s="831">
        <f t="shared" si="0"/>
        <v>8873.66</v>
      </c>
      <c r="K7" s="831">
        <f t="shared" si="0"/>
        <v>1484.94</v>
      </c>
      <c r="L7" s="883">
        <f t="shared" si="0"/>
        <v>0</v>
      </c>
    </row>
    <row r="8" spans="1:12" ht="11.25" customHeight="1">
      <c r="A8" s="143"/>
      <c r="B8" s="27"/>
      <c r="C8" s="92">
        <v>4010</v>
      </c>
      <c r="D8" s="48" t="s">
        <v>854</v>
      </c>
      <c r="E8" s="832"/>
      <c r="F8" s="832"/>
      <c r="G8" s="835">
        <v>8390</v>
      </c>
      <c r="H8" s="833">
        <v>8393.66</v>
      </c>
      <c r="I8" s="833">
        <f>H8</f>
        <v>8393.66</v>
      </c>
      <c r="J8" s="833">
        <f>I8</f>
        <v>8393.66</v>
      </c>
      <c r="K8" s="833"/>
      <c r="L8" s="884"/>
    </row>
    <row r="9" spans="1:12" ht="11.25" customHeight="1">
      <c r="A9" s="143"/>
      <c r="B9" s="27"/>
      <c r="C9" s="106">
        <v>4110</v>
      </c>
      <c r="D9" s="48" t="s">
        <v>628</v>
      </c>
      <c r="E9" s="832"/>
      <c r="F9" s="832"/>
      <c r="G9" s="835">
        <v>1279</v>
      </c>
      <c r="H9" s="833">
        <v>1279.48</v>
      </c>
      <c r="I9" s="833">
        <f>H9</f>
        <v>1279.48</v>
      </c>
      <c r="J9" s="833"/>
      <c r="K9" s="833">
        <f>I9</f>
        <v>1279.48</v>
      </c>
      <c r="L9" s="884"/>
    </row>
    <row r="10" spans="1:12" ht="11.25" customHeight="1">
      <c r="A10" s="143"/>
      <c r="B10" s="27"/>
      <c r="C10" s="106">
        <v>4120</v>
      </c>
      <c r="D10" s="48" t="s">
        <v>492</v>
      </c>
      <c r="E10" s="832"/>
      <c r="F10" s="832"/>
      <c r="G10" s="835">
        <v>210</v>
      </c>
      <c r="H10" s="833">
        <v>205.46</v>
      </c>
      <c r="I10" s="833">
        <f>H10</f>
        <v>205.46</v>
      </c>
      <c r="J10" s="833"/>
      <c r="K10" s="833">
        <f>I10</f>
        <v>205.46</v>
      </c>
      <c r="L10" s="884"/>
    </row>
    <row r="11" spans="1:12" ht="11.25" customHeight="1">
      <c r="A11" s="143"/>
      <c r="B11" s="27"/>
      <c r="C11" s="27">
        <v>4170</v>
      </c>
      <c r="D11" s="48" t="s">
        <v>96</v>
      </c>
      <c r="E11" s="832"/>
      <c r="F11" s="832"/>
      <c r="G11" s="835">
        <v>480</v>
      </c>
      <c r="H11" s="833">
        <v>480</v>
      </c>
      <c r="I11" s="833">
        <f>H11</f>
        <v>480</v>
      </c>
      <c r="J11" s="833">
        <f>I11</f>
        <v>480</v>
      </c>
      <c r="K11" s="833"/>
      <c r="L11" s="884"/>
    </row>
    <row r="12" spans="1:12" ht="11.25" customHeight="1">
      <c r="A12" s="143"/>
      <c r="B12" s="27"/>
      <c r="C12" s="27">
        <v>4750</v>
      </c>
      <c r="D12" s="49" t="s">
        <v>827</v>
      </c>
      <c r="E12" s="832"/>
      <c r="F12" s="832"/>
      <c r="G12" s="835">
        <v>48</v>
      </c>
      <c r="H12" s="833">
        <v>48</v>
      </c>
      <c r="I12" s="833">
        <f>H12</f>
        <v>48</v>
      </c>
      <c r="J12" s="833"/>
      <c r="K12" s="833"/>
      <c r="L12" s="884"/>
    </row>
    <row r="13" spans="1:12" ht="18" customHeight="1">
      <c r="A13" s="215">
        <v>852</v>
      </c>
      <c r="B13" s="216">
        <v>85201</v>
      </c>
      <c r="C13" s="216">
        <v>2130</v>
      </c>
      <c r="D13" s="829" t="s">
        <v>454</v>
      </c>
      <c r="E13" s="693">
        <f>'Z 1. 1'!F129</f>
        <v>9000</v>
      </c>
      <c r="F13" s="824">
        <f>'Z 1. 1'!G129</f>
        <v>9000</v>
      </c>
      <c r="G13" s="693">
        <f aca="true" t="shared" si="1" ref="G13:L13">G14+G15</f>
        <v>9000</v>
      </c>
      <c r="H13" s="824">
        <f t="shared" si="1"/>
        <v>9000</v>
      </c>
      <c r="I13" s="824">
        <f t="shared" si="1"/>
        <v>9000</v>
      </c>
      <c r="J13" s="824">
        <f t="shared" si="1"/>
        <v>3000</v>
      </c>
      <c r="K13" s="824">
        <f t="shared" si="1"/>
        <v>0</v>
      </c>
      <c r="L13" s="843">
        <f t="shared" si="1"/>
        <v>0</v>
      </c>
    </row>
    <row r="14" spans="1:12" ht="15.75" customHeight="1">
      <c r="A14" s="143"/>
      <c r="B14" s="27"/>
      <c r="C14" s="27">
        <v>4010</v>
      </c>
      <c r="D14" s="48" t="s">
        <v>854</v>
      </c>
      <c r="E14" s="834"/>
      <c r="F14" s="834"/>
      <c r="G14" s="835">
        <v>3000</v>
      </c>
      <c r="H14" s="833">
        <v>3000</v>
      </c>
      <c r="I14" s="833">
        <f>H14</f>
        <v>3000</v>
      </c>
      <c r="J14" s="833">
        <f>I14</f>
        <v>3000</v>
      </c>
      <c r="K14" s="834"/>
      <c r="L14" s="836"/>
    </row>
    <row r="15" spans="1:12" ht="13.5" customHeight="1">
      <c r="A15" s="143"/>
      <c r="B15" s="27"/>
      <c r="C15" s="92">
        <v>4210</v>
      </c>
      <c r="D15" s="48" t="s">
        <v>494</v>
      </c>
      <c r="E15" s="834"/>
      <c r="F15" s="834"/>
      <c r="G15" s="835">
        <v>6000</v>
      </c>
      <c r="H15" s="833">
        <v>6000</v>
      </c>
      <c r="I15" s="833">
        <f>H15</f>
        <v>6000</v>
      </c>
      <c r="J15" s="833"/>
      <c r="K15" s="834"/>
      <c r="L15" s="836"/>
    </row>
    <row r="16" spans="1:12" ht="16.5" customHeight="1">
      <c r="A16" s="215">
        <v>852</v>
      </c>
      <c r="B16" s="216">
        <v>85202</v>
      </c>
      <c r="C16" s="216">
        <v>2130</v>
      </c>
      <c r="D16" s="829" t="s">
        <v>806</v>
      </c>
      <c r="E16" s="837">
        <f>'Z 1. 1'!F134</f>
        <v>374903</v>
      </c>
      <c r="F16" s="838">
        <f>'Z 1. 1'!G134</f>
        <v>374903</v>
      </c>
      <c r="G16" s="837">
        <f aca="true" t="shared" si="2" ref="G16:L16">SUM(G17:G32)</f>
        <v>374903</v>
      </c>
      <c r="H16" s="838">
        <f t="shared" si="2"/>
        <v>374903.0000000001</v>
      </c>
      <c r="I16" s="838">
        <f t="shared" si="2"/>
        <v>374903.0000000001</v>
      </c>
      <c r="J16" s="838">
        <f t="shared" si="2"/>
        <v>250035.17</v>
      </c>
      <c r="K16" s="838">
        <f t="shared" si="2"/>
        <v>12834.86</v>
      </c>
      <c r="L16" s="839">
        <f t="shared" si="2"/>
        <v>0</v>
      </c>
    </row>
    <row r="17" spans="1:12" ht="36" customHeight="1">
      <c r="A17" s="212"/>
      <c r="B17" s="8"/>
      <c r="C17" s="92">
        <v>2820</v>
      </c>
      <c r="D17" s="48" t="s">
        <v>954</v>
      </c>
      <c r="E17" s="840">
        <v>0</v>
      </c>
      <c r="F17" s="840"/>
      <c r="G17" s="840">
        <v>21168</v>
      </c>
      <c r="H17" s="841">
        <v>21168</v>
      </c>
      <c r="I17" s="841">
        <f>H17</f>
        <v>21168</v>
      </c>
      <c r="J17" s="841"/>
      <c r="K17" s="840"/>
      <c r="L17" s="842"/>
    </row>
    <row r="18" spans="1:12" ht="15.75" customHeight="1">
      <c r="A18" s="212"/>
      <c r="B18" s="8"/>
      <c r="C18" s="92">
        <v>4010</v>
      </c>
      <c r="D18" s="48" t="s">
        <v>854</v>
      </c>
      <c r="E18" s="840"/>
      <c r="F18" s="840"/>
      <c r="G18" s="840">
        <v>222768</v>
      </c>
      <c r="H18" s="841">
        <v>222768.17</v>
      </c>
      <c r="I18" s="841">
        <f aca="true" t="shared" si="3" ref="I18:I32">H18</f>
        <v>222768.17</v>
      </c>
      <c r="J18" s="841">
        <f>I18</f>
        <v>222768.17</v>
      </c>
      <c r="K18" s="840"/>
      <c r="L18" s="842"/>
    </row>
    <row r="19" spans="1:12" ht="13.5" customHeight="1">
      <c r="A19" s="212"/>
      <c r="B19" s="8"/>
      <c r="C19" s="92">
        <v>4040</v>
      </c>
      <c r="D19" s="48" t="s">
        <v>285</v>
      </c>
      <c r="E19" s="840">
        <v>0</v>
      </c>
      <c r="F19" s="840"/>
      <c r="G19" s="840">
        <v>27267</v>
      </c>
      <c r="H19" s="841">
        <v>27267</v>
      </c>
      <c r="I19" s="841">
        <f t="shared" si="3"/>
        <v>27267</v>
      </c>
      <c r="J19" s="841">
        <f>I19</f>
        <v>27267</v>
      </c>
      <c r="K19" s="840"/>
      <c r="L19" s="842"/>
    </row>
    <row r="20" spans="1:12" ht="13.5" customHeight="1">
      <c r="A20" s="212"/>
      <c r="B20" s="8"/>
      <c r="C20" s="106">
        <v>4110</v>
      </c>
      <c r="D20" s="48" t="s">
        <v>628</v>
      </c>
      <c r="E20" s="840">
        <v>0</v>
      </c>
      <c r="F20" s="840"/>
      <c r="G20" s="840">
        <v>11247</v>
      </c>
      <c r="H20" s="841">
        <v>11246.53</v>
      </c>
      <c r="I20" s="841">
        <f t="shared" si="3"/>
        <v>11246.53</v>
      </c>
      <c r="J20" s="840"/>
      <c r="K20" s="841">
        <f>I20</f>
        <v>11246.53</v>
      </c>
      <c r="L20" s="842"/>
    </row>
    <row r="21" spans="1:12" ht="13.5" customHeight="1">
      <c r="A21" s="212"/>
      <c r="B21" s="8"/>
      <c r="C21" s="106">
        <v>4120</v>
      </c>
      <c r="D21" s="48" t="s">
        <v>492</v>
      </c>
      <c r="E21" s="840">
        <v>0</v>
      </c>
      <c r="F21" s="840"/>
      <c r="G21" s="840">
        <v>1588</v>
      </c>
      <c r="H21" s="841">
        <v>1588.33</v>
      </c>
      <c r="I21" s="841">
        <f t="shared" si="3"/>
        <v>1588.33</v>
      </c>
      <c r="J21" s="840"/>
      <c r="K21" s="841">
        <f>I21</f>
        <v>1588.33</v>
      </c>
      <c r="L21" s="842"/>
    </row>
    <row r="22" spans="1:12" ht="13.5" customHeight="1">
      <c r="A22" s="212"/>
      <c r="B22" s="8"/>
      <c r="C22" s="92">
        <v>4210</v>
      </c>
      <c r="D22" s="48" t="s">
        <v>494</v>
      </c>
      <c r="E22" s="840">
        <v>0</v>
      </c>
      <c r="F22" s="840"/>
      <c r="G22" s="840">
        <v>7295</v>
      </c>
      <c r="H22" s="841">
        <v>7295.28</v>
      </c>
      <c r="I22" s="841">
        <f t="shared" si="3"/>
        <v>7295.28</v>
      </c>
      <c r="J22" s="840"/>
      <c r="K22" s="840"/>
      <c r="L22" s="842"/>
    </row>
    <row r="23" spans="1:12" ht="14.25" customHeight="1">
      <c r="A23" s="212"/>
      <c r="B23" s="8"/>
      <c r="C23" s="92">
        <v>4230</v>
      </c>
      <c r="D23" s="48" t="s">
        <v>94</v>
      </c>
      <c r="E23" s="840">
        <v>0</v>
      </c>
      <c r="F23" s="840"/>
      <c r="G23" s="840">
        <v>3000</v>
      </c>
      <c r="H23" s="841">
        <v>2999.84</v>
      </c>
      <c r="I23" s="841">
        <f t="shared" si="3"/>
        <v>2999.84</v>
      </c>
      <c r="J23" s="840"/>
      <c r="K23" s="840"/>
      <c r="L23" s="842"/>
    </row>
    <row r="24" spans="1:12" ht="15" customHeight="1">
      <c r="A24" s="212"/>
      <c r="B24" s="8"/>
      <c r="C24" s="92">
        <v>4260</v>
      </c>
      <c r="D24" s="48" t="s">
        <v>647</v>
      </c>
      <c r="E24" s="840">
        <v>0</v>
      </c>
      <c r="F24" s="840"/>
      <c r="G24" s="840">
        <v>30000</v>
      </c>
      <c r="H24" s="841">
        <v>29999.99</v>
      </c>
      <c r="I24" s="841">
        <f t="shared" si="3"/>
        <v>29999.99</v>
      </c>
      <c r="J24" s="840"/>
      <c r="K24" s="840"/>
      <c r="L24" s="842"/>
    </row>
    <row r="25" spans="1:12" ht="15.75" customHeight="1">
      <c r="A25" s="212"/>
      <c r="B25" s="8"/>
      <c r="C25" s="92">
        <v>4300</v>
      </c>
      <c r="D25" s="48" t="s">
        <v>649</v>
      </c>
      <c r="E25" s="840">
        <v>0</v>
      </c>
      <c r="F25" s="840"/>
      <c r="G25" s="840">
        <v>33764</v>
      </c>
      <c r="H25" s="841">
        <v>33809</v>
      </c>
      <c r="I25" s="841">
        <f t="shared" si="3"/>
        <v>33809</v>
      </c>
      <c r="J25" s="840"/>
      <c r="K25" s="840"/>
      <c r="L25" s="842"/>
    </row>
    <row r="26" spans="1:12" ht="16.5" customHeight="1">
      <c r="A26" s="212"/>
      <c r="B26" s="8"/>
      <c r="C26" s="92">
        <v>4350</v>
      </c>
      <c r="D26" s="42" t="s">
        <v>98</v>
      </c>
      <c r="E26" s="840">
        <v>0</v>
      </c>
      <c r="F26" s="840"/>
      <c r="G26" s="840">
        <v>300</v>
      </c>
      <c r="H26" s="841">
        <v>300.01</v>
      </c>
      <c r="I26" s="841">
        <f t="shared" si="3"/>
        <v>300.01</v>
      </c>
      <c r="J26" s="840"/>
      <c r="K26" s="840"/>
      <c r="L26" s="842"/>
    </row>
    <row r="27" spans="1:12" ht="16.5" customHeight="1">
      <c r="A27" s="212"/>
      <c r="B27" s="8"/>
      <c r="C27" s="92">
        <v>4360</v>
      </c>
      <c r="D27" s="42" t="s">
        <v>830</v>
      </c>
      <c r="E27" s="840">
        <v>0</v>
      </c>
      <c r="F27" s="840"/>
      <c r="G27" s="840">
        <v>300</v>
      </c>
      <c r="H27" s="841">
        <v>299.92</v>
      </c>
      <c r="I27" s="841">
        <f t="shared" si="3"/>
        <v>299.92</v>
      </c>
      <c r="J27" s="840"/>
      <c r="K27" s="840"/>
      <c r="L27" s="842"/>
    </row>
    <row r="28" spans="1:12" ht="16.5" customHeight="1">
      <c r="A28" s="212"/>
      <c r="B28" s="8"/>
      <c r="C28" s="92">
        <v>4370</v>
      </c>
      <c r="D28" s="42" t="s">
        <v>825</v>
      </c>
      <c r="E28" s="840">
        <v>0</v>
      </c>
      <c r="F28" s="840"/>
      <c r="G28" s="840">
        <v>800</v>
      </c>
      <c r="H28" s="841">
        <v>800.43</v>
      </c>
      <c r="I28" s="841">
        <f t="shared" si="3"/>
        <v>800.43</v>
      </c>
      <c r="J28" s="840"/>
      <c r="K28" s="840"/>
      <c r="L28" s="842"/>
    </row>
    <row r="29" spans="1:12" ht="16.5" customHeight="1">
      <c r="A29" s="212"/>
      <c r="B29" s="8"/>
      <c r="C29" s="92">
        <v>4410</v>
      </c>
      <c r="D29" s="42" t="s">
        <v>502</v>
      </c>
      <c r="E29" s="840"/>
      <c r="F29" s="840"/>
      <c r="G29" s="840">
        <v>500</v>
      </c>
      <c r="H29" s="841">
        <v>454.5</v>
      </c>
      <c r="I29" s="841">
        <f t="shared" si="3"/>
        <v>454.5</v>
      </c>
      <c r="J29" s="840"/>
      <c r="K29" s="840"/>
      <c r="L29" s="842"/>
    </row>
    <row r="30" spans="1:12" ht="15" customHeight="1">
      <c r="A30" s="212"/>
      <c r="B30" s="8"/>
      <c r="C30" s="92">
        <v>4440</v>
      </c>
      <c r="D30" s="48" t="s">
        <v>506</v>
      </c>
      <c r="E30" s="840">
        <v>0</v>
      </c>
      <c r="F30" s="840"/>
      <c r="G30" s="840">
        <v>12908</v>
      </c>
      <c r="H30" s="841">
        <v>12908</v>
      </c>
      <c r="I30" s="841">
        <f t="shared" si="3"/>
        <v>12908</v>
      </c>
      <c r="J30" s="840"/>
      <c r="K30" s="840"/>
      <c r="L30" s="842"/>
    </row>
    <row r="31" spans="1:12" ht="15" customHeight="1">
      <c r="A31" s="212"/>
      <c r="B31" s="8"/>
      <c r="C31" s="92">
        <v>4480</v>
      </c>
      <c r="D31" s="48" t="s">
        <v>532</v>
      </c>
      <c r="E31" s="840"/>
      <c r="F31" s="840"/>
      <c r="G31" s="840">
        <v>1572</v>
      </c>
      <c r="H31" s="841">
        <v>1572</v>
      </c>
      <c r="I31" s="841">
        <f t="shared" si="3"/>
        <v>1572</v>
      </c>
      <c r="J31" s="840"/>
      <c r="K31" s="840"/>
      <c r="L31" s="842"/>
    </row>
    <row r="32" spans="1:12" ht="16.5" customHeight="1">
      <c r="A32" s="212"/>
      <c r="B32" s="8"/>
      <c r="C32" s="92">
        <v>4520</v>
      </c>
      <c r="D32" s="48" t="s">
        <v>949</v>
      </c>
      <c r="E32" s="840">
        <v>0</v>
      </c>
      <c r="F32" s="840"/>
      <c r="G32" s="840">
        <v>426</v>
      </c>
      <c r="H32" s="841">
        <v>426</v>
      </c>
      <c r="I32" s="841">
        <f t="shared" si="3"/>
        <v>426</v>
      </c>
      <c r="J32" s="840"/>
      <c r="K32" s="840"/>
      <c r="L32" s="842"/>
    </row>
    <row r="33" spans="1:12" ht="21" customHeight="1">
      <c r="A33" s="215">
        <v>852</v>
      </c>
      <c r="B33" s="216">
        <v>85218</v>
      </c>
      <c r="C33" s="216">
        <v>2130</v>
      </c>
      <c r="D33" s="829" t="s">
        <v>810</v>
      </c>
      <c r="E33" s="693">
        <f>'Z 1. 1'!F143</f>
        <v>3000</v>
      </c>
      <c r="F33" s="824">
        <f>'Z 1. 1'!G143</f>
        <v>3000</v>
      </c>
      <c r="G33" s="693">
        <f aca="true" t="shared" si="4" ref="G33:L33">G34</f>
        <v>3000</v>
      </c>
      <c r="H33" s="824">
        <f t="shared" si="4"/>
        <v>3000</v>
      </c>
      <c r="I33" s="824">
        <f t="shared" si="4"/>
        <v>3000</v>
      </c>
      <c r="J33" s="824">
        <f t="shared" si="4"/>
        <v>3000</v>
      </c>
      <c r="K33" s="824">
        <f t="shared" si="4"/>
        <v>0</v>
      </c>
      <c r="L33" s="843">
        <f t="shared" si="4"/>
        <v>0</v>
      </c>
    </row>
    <row r="34" spans="1:12" ht="17.25" customHeight="1">
      <c r="A34" s="212"/>
      <c r="B34" s="8"/>
      <c r="C34" s="92">
        <v>4010</v>
      </c>
      <c r="D34" s="48" t="s">
        <v>854</v>
      </c>
      <c r="E34" s="840"/>
      <c r="F34" s="840"/>
      <c r="G34" s="840">
        <v>3000</v>
      </c>
      <c r="H34" s="841">
        <v>3000</v>
      </c>
      <c r="I34" s="841">
        <f>H34</f>
        <v>3000</v>
      </c>
      <c r="J34" s="841">
        <f>I34</f>
        <v>3000</v>
      </c>
      <c r="K34" s="840"/>
      <c r="L34" s="842"/>
    </row>
    <row r="35" spans="1:12" ht="18" customHeight="1" thickBot="1">
      <c r="A35" s="1127" t="s">
        <v>99</v>
      </c>
      <c r="B35" s="1128"/>
      <c r="C35" s="1128"/>
      <c r="D35" s="1128"/>
      <c r="E35" s="911">
        <f aca="true" t="shared" si="5" ref="E35:L35">E7+E13+E16+E33</f>
        <v>397310</v>
      </c>
      <c r="F35" s="912">
        <f t="shared" si="5"/>
        <v>397309.6</v>
      </c>
      <c r="G35" s="911">
        <f t="shared" si="5"/>
        <v>397310</v>
      </c>
      <c r="H35" s="912">
        <f t="shared" si="5"/>
        <v>397309.6000000001</v>
      </c>
      <c r="I35" s="912">
        <f t="shared" si="5"/>
        <v>397309.6000000001</v>
      </c>
      <c r="J35" s="912">
        <f t="shared" si="5"/>
        <v>264908.83</v>
      </c>
      <c r="K35" s="912">
        <f t="shared" si="5"/>
        <v>14319.800000000001</v>
      </c>
      <c r="L35" s="912">
        <f t="shared" si="5"/>
        <v>0</v>
      </c>
    </row>
    <row r="36" ht="0.75" customHeight="1" hidden="1">
      <c r="C36" s="24"/>
    </row>
    <row r="37" spans="3:12" ht="12.75" hidden="1">
      <c r="C37" s="24"/>
      <c r="E37" s="40"/>
      <c r="F37" s="40"/>
      <c r="G37" s="40"/>
      <c r="H37" s="40"/>
      <c r="I37" s="40"/>
      <c r="J37" s="40"/>
      <c r="K37" s="40"/>
      <c r="L37" s="40"/>
    </row>
    <row r="38" spans="1:12" ht="18.75" customHeight="1" hidden="1">
      <c r="A38" s="1126"/>
      <c r="B38" s="1126"/>
      <c r="C38" s="1126"/>
      <c r="D38" s="1126"/>
      <c r="E38" s="1126"/>
      <c r="F38" s="1126"/>
      <c r="G38" s="1126"/>
      <c r="H38" s="1126"/>
      <c r="I38" s="1126"/>
      <c r="J38" s="1126"/>
      <c r="K38" s="1126"/>
      <c r="L38" s="1126"/>
    </row>
    <row r="39" ht="12.75">
      <c r="C39" s="24"/>
    </row>
    <row r="40" spans="3:11" ht="13.5" customHeight="1">
      <c r="C40" s="24"/>
      <c r="J40" s="964" t="s">
        <v>479</v>
      </c>
      <c r="K40" s="964"/>
    </row>
    <row r="41" spans="3:11" ht="12.75">
      <c r="C41" s="24"/>
      <c r="J41" s="146"/>
      <c r="K41" s="146"/>
    </row>
    <row r="42" spans="3:11" ht="12.75">
      <c r="C42" s="24"/>
      <c r="J42" s="964" t="s">
        <v>480</v>
      </c>
      <c r="K42" s="964"/>
    </row>
  </sheetData>
  <mergeCells count="15">
    <mergeCell ref="J42:K42"/>
    <mergeCell ref="H3:H5"/>
    <mergeCell ref="J4:L4"/>
    <mergeCell ref="E1:L1"/>
    <mergeCell ref="J40:K40"/>
    <mergeCell ref="A38:L38"/>
    <mergeCell ref="A35:D35"/>
    <mergeCell ref="A2:L2"/>
    <mergeCell ref="A3:C3"/>
    <mergeCell ref="D3:D5"/>
    <mergeCell ref="E3:E5"/>
    <mergeCell ref="G3:G5"/>
    <mergeCell ref="I3:L3"/>
    <mergeCell ref="I4:I5"/>
    <mergeCell ref="F3:F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2010-03-03T11:55:06Z</cp:lastPrinted>
  <dcterms:created xsi:type="dcterms:W3CDTF">2002-03-22T09:59:04Z</dcterms:created>
  <dcterms:modified xsi:type="dcterms:W3CDTF">2010-03-03T11:58:01Z</dcterms:modified>
  <cp:category/>
  <cp:version/>
  <cp:contentType/>
  <cp:contentStatus/>
</cp:coreProperties>
</file>