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8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 " sheetId="9" r:id="rId9"/>
    <sheet name="Z8" sheetId="10" r:id="rId10"/>
    <sheet name="Z9" sheetId="11" r:id="rId11"/>
    <sheet name="Z10" sheetId="12" r:id="rId12"/>
    <sheet name="z11" sheetId="13" r:id="rId13"/>
    <sheet name="z11a" sheetId="14" r:id="rId14"/>
    <sheet name="Z12" sheetId="15" r:id="rId15"/>
    <sheet name="Z12a" sheetId="16" r:id="rId16"/>
  </sheets>
  <definedNames>
    <definedName name="_xlnm.Print_Area" localSheetId="0">'Z 1'!$A$2:$I$165</definedName>
    <definedName name="_xlnm.Print_Area" localSheetId="1">'Z 2 '!$A$1:$O$649</definedName>
    <definedName name="_xlnm.Print_Area" localSheetId="6">'Z 5 '!$A$1:$L$144</definedName>
    <definedName name="_xlnm.Print_Area" localSheetId="11">'Z10'!$A$1:$K$25</definedName>
    <definedName name="_xlnm.Print_Area" localSheetId="13">'z11a'!$A$1:$C$41</definedName>
    <definedName name="_xlnm.Print_Area" localSheetId="14">'Z12'!$A$1:$R$30</definedName>
    <definedName name="_xlnm.Print_Area" localSheetId="2">'Z3'!$A$1:$P$33</definedName>
    <definedName name="_xlnm.Print_Area" localSheetId="3">'z3a'!$A$1:$N$37</definedName>
    <definedName name="_xlnm.Print_Area" localSheetId="4">'z3b'!$A$1:$F$20</definedName>
    <definedName name="_xlnm.Print_Area" localSheetId="5">'Z4'!$A$1:$P$379</definedName>
    <definedName name="_xlnm.Print_Area" localSheetId="8">'Z7 '!$A$1:$K$73</definedName>
    <definedName name="_xlnm.Print_Area" localSheetId="9">'Z8'!$A$1:$D$35</definedName>
    <definedName name="_xlnm.Print_Area" localSheetId="10">'Z9'!$A$1:$H$36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8">'Z7 '!$4:$7</definedName>
  </definedNames>
  <calcPr fullCalcOnLoad="1"/>
</workbook>
</file>

<file path=xl/sharedStrings.xml><?xml version="1.0" encoding="utf-8"?>
<sst xmlns="http://schemas.openxmlformats.org/spreadsheetml/2006/main" count="3185" uniqueCount="1016">
  <si>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</si>
  <si>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</si>
  <si>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</si>
  <si>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</si>
  <si>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</si>
  <si>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</si>
  <si>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2008</t>
  </si>
  <si>
    <t>dotacje rozwojowe oraz środki na finansowanie Wspólnej Polityki Rolnej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</si>
  <si>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</si>
  <si>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</si>
  <si>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</si>
  <si>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</si>
  <si>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</si>
  <si>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</si>
  <si>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</si>
  <si>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</si>
  <si>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</si>
  <si>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</si>
  <si>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</si>
  <si>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</si>
  <si>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</si>
  <si>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</si>
  <si>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</si>
  <si>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</si>
  <si>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</si>
  <si>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</si>
  <si>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</si>
  <si>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</si>
  <si>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</si>
  <si>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</si>
  <si>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</si>
  <si>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</si>
  <si>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</si>
  <si>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</si>
  <si>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</si>
  <si>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</si>
  <si>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</si>
  <si>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</si>
  <si>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</si>
  <si>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</si>
  <si>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</si>
  <si>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</si>
  <si>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</si>
  <si>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</si>
  <si>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</si>
  <si>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</si>
  <si>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</si>
  <si>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</si>
  <si>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</si>
  <si>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</si>
  <si>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</si>
  <si>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</si>
  <si>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</si>
  <si>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</si>
  <si>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</si>
  <si>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</si>
  <si>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</si>
  <si>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</si>
  <si>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</si>
  <si>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</si>
  <si>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</si>
  <si>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GOSPODARKA MIESZKANIOWA ORAZ NIEMAT.USŁUGI KOMUNAL.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</si>
  <si>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</si>
  <si>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</si>
  <si>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</si>
  <si>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</si>
  <si>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</si>
  <si>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</si>
  <si>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</si>
  <si>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</si>
  <si>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</si>
  <si>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</si>
  <si>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</si>
  <si>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</si>
  <si>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</si>
  <si>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</si>
  <si>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</si>
  <si>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</si>
  <si>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</si>
  <si>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</si>
  <si>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 xml:space="preserve">"Przebudowa drogi powiatowej nr 1913 N "Cimochy - Cimoszki" </t>
  </si>
  <si>
    <t>Przebudowa  ulicy Syrokomli w Olecku</t>
  </si>
  <si>
    <t>Zakup ciągnika specjalistycznego LAMBORGHINI R 3.110 wraz z osprzętem</t>
  </si>
  <si>
    <t>"Adaptacja pomieszczeń internatu na poradnię Psychologiczno-Pedagogiczną w Olecku "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</si>
  <si>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</si>
  <si>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</si>
  <si>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</si>
  <si>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</si>
  <si>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"Przebudowa drogi powiatowej          Nr 1940 N na odcinku droga krajowa nr 65 Zatyki - Kijewo"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</si>
  <si>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</si>
  <si>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</si>
  <si>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</si>
  <si>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</si>
  <si>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</si>
  <si>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</si>
  <si>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</si>
  <si>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</si>
  <si>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</si>
  <si>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</si>
  <si>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</si>
  <si>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</si>
  <si>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</si>
  <si>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</si>
  <si>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</si>
  <si>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</si>
  <si>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</si>
  <si>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</si>
  <si>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</si>
  <si>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</si>
  <si>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</si>
  <si>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</si>
  <si>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</si>
  <si>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</si>
  <si>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</si>
  <si>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</si>
  <si>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</si>
  <si>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</si>
  <si>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</si>
  <si>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</si>
  <si>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</si>
  <si>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</si>
  <si>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</si>
  <si>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</si>
  <si>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</si>
  <si>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</si>
  <si>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</si>
  <si>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</si>
  <si>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</si>
  <si>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</si>
  <si>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</si>
  <si>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</si>
  <si>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</si>
  <si>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</si>
  <si>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</si>
  <si>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</si>
  <si>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</si>
  <si>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</si>
  <si>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</si>
  <si>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</si>
  <si>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</si>
  <si>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</si>
  <si>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</si>
  <si>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</si>
  <si>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</si>
  <si>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</si>
  <si>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</si>
  <si>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</si>
  <si>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</si>
  <si>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</si>
  <si>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</si>
  <si>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</si>
  <si>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</si>
  <si>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</si>
  <si>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</si>
  <si>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</si>
  <si>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</si>
  <si>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</si>
  <si>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</si>
  <si>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</si>
  <si>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</si>
  <si>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</si>
  <si>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</si>
  <si>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</si>
  <si>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</si>
  <si>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</si>
  <si>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</si>
  <si>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</si>
  <si>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</si>
  <si>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</si>
  <si>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</si>
  <si>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</si>
  <si>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</si>
  <si>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</si>
  <si>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</si>
  <si>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</si>
  <si>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</si>
  <si>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</si>
  <si>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</si>
  <si>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</si>
  <si>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</si>
  <si>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</si>
  <si>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Wydatki na zakupy inwestycyjne jednostek budżetowych</t>
  </si>
  <si>
    <t>4378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</si>
  <si>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</si>
  <si>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</si>
  <si>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</si>
  <si>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</si>
  <si>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</si>
  <si>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</si>
  <si>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</si>
  <si>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</si>
  <si>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</si>
  <si>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</si>
  <si>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</si>
  <si>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</si>
  <si>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</si>
  <si>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</si>
  <si>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</si>
  <si>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</si>
  <si>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</si>
  <si>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</si>
  <si>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</si>
  <si>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</si>
  <si>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</si>
  <si>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</si>
  <si>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</si>
  <si>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</si>
  <si>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</si>
  <si>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</si>
  <si>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</si>
  <si>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</si>
  <si>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</si>
  <si>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</si>
  <si>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</si>
  <si>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</si>
  <si>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</si>
  <si>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</si>
  <si>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</si>
  <si>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</si>
  <si>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</si>
  <si>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</si>
  <si>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</si>
  <si>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</si>
  <si>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</si>
  <si>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</si>
  <si>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</si>
  <si>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</si>
  <si>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</si>
  <si>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</si>
  <si>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</si>
  <si>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</si>
  <si>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</si>
  <si>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</si>
  <si>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</si>
  <si>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</si>
  <si>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</si>
  <si>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</si>
  <si>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</si>
  <si>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</si>
  <si>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</si>
  <si>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</si>
  <si>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</si>
  <si>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</si>
  <si>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</si>
  <si>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</si>
  <si>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</si>
  <si>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</si>
  <si>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</si>
  <si>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</si>
  <si>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</si>
  <si>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</si>
  <si>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</si>
  <si>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</si>
  <si>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</si>
  <si>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</si>
  <si>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</si>
  <si>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</si>
  <si>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</si>
  <si>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</si>
  <si>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</si>
  <si>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</si>
  <si>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</si>
  <si>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</si>
  <si>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</si>
  <si>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</si>
  <si>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</si>
  <si>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</si>
  <si>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</si>
  <si>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</si>
  <si>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</si>
  <si>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</si>
  <si>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</si>
  <si>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</si>
  <si>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</si>
  <si>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</si>
  <si>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</si>
  <si>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</si>
  <si>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</si>
  <si>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</si>
  <si>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</si>
  <si>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</si>
  <si>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</si>
  <si>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</si>
  <si>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</si>
  <si>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</si>
  <si>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</si>
  <si>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</si>
  <si>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</si>
  <si>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</si>
  <si>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</si>
  <si>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</si>
  <si>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</si>
  <si>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</si>
  <si>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</si>
  <si>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</si>
  <si>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</si>
  <si>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</si>
  <si>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</si>
  <si>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</si>
  <si>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</si>
  <si>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</si>
  <si>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</si>
  <si>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</si>
  <si>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</si>
  <si>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</si>
  <si>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</si>
  <si>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</si>
  <si>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</si>
  <si>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</si>
  <si>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</si>
  <si>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</si>
  <si>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</si>
  <si>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</si>
  <si>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</si>
  <si>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</si>
  <si>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</si>
  <si>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</si>
  <si>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</si>
  <si>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</si>
  <si>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</si>
  <si>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</si>
  <si>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</si>
  <si>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</si>
  <si>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</si>
  <si>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</si>
  <si>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</si>
  <si>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</si>
  <si>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</si>
  <si>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</si>
  <si>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</si>
  <si>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</si>
  <si>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</si>
  <si>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</si>
  <si>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</si>
  <si>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</si>
  <si>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</si>
  <si>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</si>
  <si>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</si>
  <si>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</si>
  <si>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</si>
  <si>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</si>
  <si>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</si>
  <si>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</si>
  <si>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</si>
  <si>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</si>
  <si>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</si>
  <si>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</si>
  <si>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</si>
  <si>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</si>
  <si>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</si>
  <si>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</si>
  <si>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</si>
  <si>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</si>
  <si>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</si>
  <si>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</si>
  <si>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</si>
  <si>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</si>
  <si>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</si>
  <si>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</si>
  <si>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</si>
  <si>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</si>
  <si>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</si>
  <si>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</si>
  <si>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</si>
  <si>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</si>
  <si>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</si>
  <si>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</si>
  <si>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</si>
  <si>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</si>
  <si>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</si>
  <si>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</si>
  <si>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</si>
  <si>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</si>
  <si>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</si>
  <si>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</si>
  <si>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</si>
  <si>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</si>
  <si>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</si>
  <si>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</si>
  <si>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</si>
  <si>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</si>
  <si>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</si>
  <si>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</si>
  <si>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</si>
  <si>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</si>
  <si>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</si>
  <si>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</si>
  <si>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</si>
  <si>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</si>
  <si>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</si>
  <si>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</si>
  <si>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</si>
  <si>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</si>
  <si>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</si>
  <si>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</si>
  <si>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</si>
  <si>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</si>
  <si>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</si>
  <si>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</si>
  <si>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</si>
  <si>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</si>
  <si>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</si>
  <si>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</si>
  <si>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</si>
  <si>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</si>
  <si>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</si>
  <si>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</si>
  <si>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</si>
  <si>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</si>
  <si>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</si>
  <si>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</si>
  <si>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</si>
  <si>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</si>
  <si>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</si>
  <si>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</si>
  <si>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</si>
  <si>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</si>
  <si>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</si>
  <si>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</si>
  <si>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</si>
  <si>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</si>
  <si>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</si>
  <si>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</si>
  <si>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</si>
  <si>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</si>
  <si>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</si>
  <si>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</si>
  <si>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</si>
  <si>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</si>
  <si>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</si>
  <si>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</si>
  <si>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</si>
  <si>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</si>
  <si>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</si>
  <si>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</si>
  <si>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</si>
  <si>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</si>
  <si>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</si>
  <si>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</si>
  <si>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</si>
  <si>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</si>
  <si>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</si>
  <si>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</si>
  <si>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</si>
  <si>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</si>
  <si>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</si>
  <si>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</si>
  <si>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</si>
  <si>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</si>
  <si>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</si>
  <si>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</si>
  <si>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</si>
  <si>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>2660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</si>
  <si>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</si>
  <si>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</si>
  <si>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</si>
  <si>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</si>
  <si>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</si>
  <si>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</si>
  <si>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</si>
  <si>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</si>
  <si>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</si>
  <si>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</si>
  <si>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</si>
  <si>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</si>
  <si>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</si>
  <si>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</si>
  <si>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</si>
  <si>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</si>
  <si>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</si>
  <si>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</si>
  <si>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</si>
  <si>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</si>
  <si>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</si>
  <si>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</si>
  <si>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</si>
  <si>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</si>
  <si>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</si>
  <si>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</si>
  <si>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</si>
  <si>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</si>
  <si>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</si>
  <si>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</si>
  <si>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</si>
  <si>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</si>
  <si>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</si>
  <si>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Dla Gminy Olecko - "Budowa ulicy zbiorczej wraz z infrastrukturą towarzyszącą na Osiedlu Siejnik w Olecku"  - kwota 5.000 zł,</t>
  </si>
  <si>
    <t>Dla Gminy Wieliczki - "Przebudowa drogi gminnej dojazdowej nr 142019N w Wieliczkach"  - kwota 5.000 zł.</t>
  </si>
  <si>
    <t>Dla Gminy Kowale Oleckie  - "Przebudowa drogi powiatowej nr 1887N Kowale Oleckie-Sokółki-Dunajek (dr.woj.nr 655) na odcinku od drogi krajowej nr 65 w m. Kowale Oleckie do m. Sokółki w km 0+000 do km 3+630, dł. 3,63 km" - kwota 1.181.978 zł,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</si>
  <si>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</si>
  <si>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</si>
  <si>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</si>
  <si>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</si>
  <si>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</si>
  <si>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</si>
  <si>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</si>
  <si>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</si>
  <si>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</si>
  <si>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</si>
  <si>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</si>
  <si>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</si>
  <si>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</si>
  <si>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</si>
  <si>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</si>
  <si>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</si>
  <si>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</si>
  <si>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</si>
  <si>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</si>
  <si>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</si>
  <si>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3118</t>
  </si>
  <si>
    <t>4289</t>
  </si>
  <si>
    <t>4288</t>
  </si>
  <si>
    <t>§ 4288</t>
  </si>
  <si>
    <t>§ 4289</t>
  </si>
  <si>
    <t>§ 3118</t>
  </si>
  <si>
    <t>§ 3119</t>
  </si>
  <si>
    <t>2.14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</si>
  <si>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</si>
  <si>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</si>
  <si>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</si>
  <si>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</si>
  <si>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</si>
  <si>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</si>
  <si>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</si>
  <si>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</si>
  <si>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</si>
  <si>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</si>
  <si>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</si>
  <si>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</si>
  <si>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</si>
  <si>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</si>
  <si>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</si>
  <si>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</si>
  <si>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</si>
  <si>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</si>
  <si>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</si>
  <si>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</si>
  <si>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</si>
  <si>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</si>
  <si>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</si>
  <si>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</si>
  <si>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</si>
  <si>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</si>
  <si>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</si>
  <si>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</si>
  <si>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</si>
  <si>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</si>
  <si>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</si>
  <si>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</si>
  <si>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</si>
  <si>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</si>
  <si>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</si>
  <si>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</si>
  <si>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</si>
  <si>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</si>
  <si>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</si>
  <si>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</si>
  <si>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</si>
  <si>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</si>
  <si>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</si>
  <si>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</si>
  <si>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</si>
  <si>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</si>
  <si>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</si>
  <si>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</si>
  <si>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</si>
  <si>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</si>
  <si>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</si>
  <si>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</si>
  <si>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</si>
  <si>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</si>
  <si>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</si>
  <si>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</si>
  <si>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</si>
  <si>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</si>
  <si>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</si>
  <si>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</si>
  <si>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</si>
  <si>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</si>
  <si>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</si>
  <si>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</si>
  <si>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</si>
  <si>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</si>
  <si>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</si>
  <si>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</si>
  <si>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</si>
  <si>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</si>
  <si>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Wynagr. osobowe pracowników</t>
  </si>
  <si>
    <t>Wynagr. os. czł. korp. sł. cywiln.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</si>
  <si>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</si>
  <si>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</si>
  <si>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</si>
  <si>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</si>
  <si>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</si>
  <si>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</si>
  <si>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</si>
  <si>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</si>
  <si>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</si>
  <si>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</si>
  <si>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</si>
  <si>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</si>
  <si>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</si>
  <si>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</si>
  <si>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</si>
  <si>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</si>
  <si>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</si>
  <si>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</si>
  <si>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</si>
  <si>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</si>
  <si>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</si>
  <si>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Struktura %</t>
  </si>
  <si>
    <t>bieżące</t>
  </si>
  <si>
    <t>majątkowe</t>
  </si>
  <si>
    <t>dotacje celowe otrzymane z gmin na zadania bieżące</t>
  </si>
  <si>
    <t>0470</t>
  </si>
  <si>
    <t>Plan   2010 r.</t>
  </si>
  <si>
    <t>Załącznik Nr 1 do Uchwały Rady Powiatu w Olecku Nr XXXIII/200/09 z dnia 29 grudnia 2009 r.</t>
  </si>
  <si>
    <t>Załącznik nr 2 do Uchwały Rady Powiatu w Olecku Nr. XXXIII/200/09 z dn. 29 grudnia 2009r.</t>
  </si>
  <si>
    <t>A. Dotacje i środki z budżetu państwa ( np. Od wojewody, MEN, UKFiS, ...)</t>
  </si>
  <si>
    <t>Załącznik nr 3 do Uchwały Rady Powiatu w Olecku Nr XXXIII/200/09 z dnia 29 grudnia 2009</t>
  </si>
  <si>
    <t>Załącznik nr 3a do Uchwały Rady Powiatu w Olecku Nr XXXIII/200/09 z dnia 29 grudnia 2009 r.</t>
  </si>
  <si>
    <t xml:space="preserve"> Załącznik nr 3b  do Uchwały Rady Powiatu w Olecku  Nr XXXIII/200/09 z dnia 29 grudnia 2009 r.</t>
  </si>
  <si>
    <t>Załącznik nr 4 do Uchwały Rady Powiatu w Olecku nr XXXIII/200/09 z dnia 29 grudnia 2009r.</t>
  </si>
  <si>
    <t>Załącznik nr 5 do Uchwały Rady Powiatu w Olecku Nr XXXIII/200/09  z dn. 29 grudnia 2009 r.</t>
  </si>
  <si>
    <t>Załącznik nr 6 do Uchwały Rady Powiatu w Olecku Nr XXXIII/200/09 z dnia 29 grudnia 2009 r.</t>
  </si>
  <si>
    <t>Załącznik nr 7 do uchwały Rady Powiatu w Olecku nr XXXIII/200/ 09  z dnia 29 grudnia 2009 r.</t>
  </si>
  <si>
    <t>Załącznik Nr 8 do Uchwały Rady Powiatu w Olecku Nr XXXIII/200/09  z dnia  29 grudnia 2009r.</t>
  </si>
  <si>
    <t xml:space="preserve">     Załącznik Nr 9 do uchwały Rady Powiatu Nr  XXXIII/200/09 z dnia 29 grudnia 2009 r.</t>
  </si>
  <si>
    <t>Załącznik Nr 10  do uchwały Rady Powiatu Nr  XXXIII/200/09  z dnia 29 grudnia 2009 r.</t>
  </si>
  <si>
    <t>Załacznik Nr 11 do Uchwały Rady Powiatu  w Olecku Nr XXXIII/200/09 z dnia 29 grudnia 2009 r.</t>
  </si>
  <si>
    <t>Załącznik nr 11a do Uchwały Rady Powiatu  w Olecku  XXXIII/200/09 z dnia 29 grudnia 2009 r.</t>
  </si>
  <si>
    <t>Załącznik nr 12 do Uchwały Rady Powiatu w Olecku nr XXXIII /200/09  z dnia 29 grudnia 2009 r.</t>
  </si>
  <si>
    <t>Załącznik nr 12a do Uchwały Rady Powiatu w Olecku Nr XXXIII/200/09 z dnia 29 grudnia 2009 r.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</si>
  <si>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</si>
  <si>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</si>
  <si>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</si>
  <si>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</si>
  <si>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</si>
  <si>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</si>
  <si>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</si>
  <si>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</si>
  <si>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Nazwa zadania inwestycyjnego i okres realizacji w roku budżetowym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</si>
  <si>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</si>
  <si>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</si>
  <si>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</si>
  <si>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</si>
  <si>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</si>
  <si>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</si>
  <si>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</si>
  <si>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Dofinansowanie organizacji dożynek powiatowych dla  Gminy Kowale Oleckie</t>
  </si>
  <si>
    <t>Na prowadzenie zadań publicznych w zakresie melioracji i gospodarki wodnej na terenie Gminy Wieliczki</t>
  </si>
  <si>
    <t>9295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</si>
  <si>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</si>
  <si>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</si>
  <si>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</si>
  <si>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</si>
  <si>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</si>
  <si>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</si>
  <si>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</si>
  <si>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</si>
  <si>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</si>
  <si>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</si>
  <si>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</si>
  <si>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</si>
  <si>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</si>
  <si>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Wpłaty jednostek na fundusz celowy na finansowanie zadań inwestycyjnych,             w tym: na zakup testera przepuszczalności szyb dla Komendy Powiatowej Policji w Olecku</t>
  </si>
  <si>
    <t>Dofinansowanie działalności WarsztatówTerapii Zajęciowej - Gmina Olecko</t>
  </si>
  <si>
    <t>Dofinansowanie działalności Biblioteki Publicznej - Gmina Olecko</t>
  </si>
  <si>
    <t xml:space="preserve">Dofinansowanie rodzin zastępczych na dzieci z powiatu oleckiego umieszczone w powiatach suwalskim, węgorzewskim i w mieście stołecznym w Warszawie </t>
  </si>
  <si>
    <t>Na świadczenie zadań edukacyjnych w zakresie doradztwa metodycznego i doskonalenia zawodowego nauczycieli i kadry kierowniczej przez Mazurski Ośrodek Doskonalenia Nauczycieli - Powiat Ełk</t>
  </si>
  <si>
    <t>Dofinansowanie do zakupu zestawu komputerowego, mebli dla techników kryminalistyki i paliwa dla Komendy Powiatowej Policji w Olecku</t>
  </si>
  <si>
    <t>Dotacja dla Powiatu Ełk na kontynuowanie projektu egoturystka .pl - produkt turystyczny Krainy EGO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</si>
  <si>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</si>
  <si>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</si>
  <si>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</si>
  <si>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</si>
  <si>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</si>
  <si>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</si>
  <si>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</si>
  <si>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</si>
  <si>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</si>
  <si>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</si>
  <si>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Zadania związane z funkcjonowaniem Biura Regionalnego Województwa Warmińsko-Mazurskiego w Brukseli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</si>
  <si>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</si>
  <si>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</si>
  <si>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</si>
  <si>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</si>
  <si>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</si>
  <si>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</si>
  <si>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</si>
  <si>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</si>
  <si>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</si>
  <si>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</si>
  <si>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</si>
  <si>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</si>
  <si>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</si>
  <si>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</si>
  <si>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</si>
  <si>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</si>
  <si>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Zakup materiałów i wyposażźenia</t>
  </si>
  <si>
    <t xml:space="preserve">: </t>
  </si>
  <si>
    <t>spłata kredytów krajowych</t>
  </si>
  <si>
    <t>spłata pożyczek krajowych</t>
  </si>
  <si>
    <t>VI.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</si>
  <si>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</si>
  <si>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</si>
  <si>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</si>
  <si>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Rezerwa ogólna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</si>
  <si>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</si>
  <si>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</si>
  <si>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</si>
  <si>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</si>
  <si>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</si>
  <si>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</si>
  <si>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</si>
  <si>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</si>
  <si>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</si>
  <si>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6058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</si>
  <si>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</si>
  <si>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</si>
  <si>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</si>
  <si>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</si>
  <si>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</si>
  <si>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</si>
  <si>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</si>
  <si>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</si>
  <si>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</si>
  <si>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</si>
  <si>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</si>
  <si>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</si>
  <si>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</si>
  <si>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</si>
  <si>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</si>
  <si>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</si>
  <si>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</si>
  <si>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</si>
  <si>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</si>
  <si>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</si>
  <si>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</si>
  <si>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</si>
  <si>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</si>
  <si>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</si>
  <si>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</si>
  <si>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</si>
  <si>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</si>
  <si>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</si>
  <si>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</si>
  <si>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4438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</si>
  <si>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</si>
  <si>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</si>
  <si>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</si>
  <si>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</si>
  <si>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4358</t>
  </si>
  <si>
    <t>§ 4359</t>
  </si>
  <si>
    <t>Opłaty czynsz. za pomieszcz.biur.</t>
  </si>
  <si>
    <t>§ 4418</t>
  </si>
  <si>
    <t>§ 4419</t>
  </si>
  <si>
    <t>Nazwa zadania: "Przebudowa drogi powiatowej Nr 1940 N na odcinku:  droga krajowa Nr 65 - Zatyki - Kijewo w powiecie oleckim"</t>
  </si>
  <si>
    <t>Poddziałanie 5.1.6 Infrastruktura drogowa warunkująca rozwój regionalny - realizowany przez Powiatowy Zarząd Dróg</t>
  </si>
  <si>
    <t>Nazwa zadania: "Przebudowa i rozbudowa drogi powiatowej nr 1857N na odcinku dr.woj. nr 655- Orłowo-Wronki-Połom-Straduny (dr.kraj. nr 65) etap I na odcinku od km 15+200,14 do km 17+000,00 dł. 1,79986 km  "</t>
  </si>
  <si>
    <t>Tytuł projektu: "Doposażenie szpitala w Olecku w sprzęt i aparaturę medyczną"</t>
  </si>
  <si>
    <t>1.2</t>
  </si>
  <si>
    <t>1.3</t>
  </si>
  <si>
    <t>1.4</t>
  </si>
  <si>
    <t>1.5</t>
  </si>
  <si>
    <t>§ 4385</t>
  </si>
  <si>
    <t>§ 4386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</si>
  <si>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</si>
  <si>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</si>
  <si>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</si>
  <si>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</si>
  <si>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</si>
  <si>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</si>
  <si>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</si>
  <si>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</si>
  <si>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</si>
  <si>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</si>
  <si>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</si>
  <si>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</si>
  <si>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</si>
  <si>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</si>
  <si>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</si>
  <si>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</si>
  <si>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</si>
  <si>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</si>
  <si>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</si>
  <si>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</si>
  <si>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 xml:space="preserve"> A. Dotacje i środki z budżetu państwa ( np.. Od wojewody, MEN, UKFiS, ...)</t>
  </si>
  <si>
    <t>§ 4115</t>
  </si>
  <si>
    <t>§ 4116</t>
  </si>
  <si>
    <t>§ 4125</t>
  </si>
  <si>
    <t>§ 4126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</si>
  <si>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</si>
  <si>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</si>
  <si>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</si>
  <si>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</si>
  <si>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</si>
  <si>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</si>
  <si>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</si>
  <si>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</si>
  <si>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</si>
  <si>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</si>
  <si>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</si>
  <si>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</si>
  <si>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</si>
  <si>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Przewidywane wykonanie w 2009 r.</t>
  </si>
  <si>
    <t>Planowane papiery wartościowe</t>
  </si>
  <si>
    <t>Planowane pożyczki</t>
  </si>
  <si>
    <t>VII.</t>
  </si>
  <si>
    <t>VIII.</t>
  </si>
  <si>
    <t>IX.1.</t>
  </si>
  <si>
    <t>IX.2.</t>
  </si>
  <si>
    <t>X.1.</t>
  </si>
  <si>
    <t>X.2.</t>
  </si>
  <si>
    <t>IIIA.</t>
  </si>
  <si>
    <t>Zaciągnięte pożyczki</t>
  </si>
  <si>
    <t>Przewidywane wykonanie na koniec 2009 r.</t>
  </si>
  <si>
    <t>Wykup planowanych papierów wartościowych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</si>
  <si>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</si>
  <si>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</si>
  <si>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</si>
  <si>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</si>
  <si>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</si>
  <si>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</si>
  <si>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</si>
  <si>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</si>
  <si>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</si>
  <si>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</si>
  <si>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</si>
  <si>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Priorytet: VI Rynek pracy otwarty na wszystko</t>
  </si>
  <si>
    <t>§ 4018</t>
  </si>
  <si>
    <t>§ 4048</t>
  </si>
  <si>
    <t>2011 r.</t>
  </si>
  <si>
    <t>2012 r.</t>
  </si>
  <si>
    <t>2013 r.</t>
  </si>
  <si>
    <t>853, 85333</t>
  </si>
  <si>
    <t>2.5</t>
  </si>
  <si>
    <t>853, 85395</t>
  </si>
  <si>
    <t>§ 4019</t>
  </si>
  <si>
    <t>wpływy ze sprzedaży składników majątkow.</t>
  </si>
  <si>
    <t>- w ramach porozumień (umów) z z administracją rządową                                                        (§ 2120 i § 6420)</t>
  </si>
  <si>
    <t xml:space="preserve">Struktura % 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</si>
  <si>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</si>
  <si>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</si>
  <si>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</si>
  <si>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</si>
  <si>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</si>
  <si>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</si>
  <si>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</si>
  <si>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</si>
  <si>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</si>
  <si>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</si>
  <si>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</si>
  <si>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4385</t>
  </si>
  <si>
    <t>4386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</si>
  <si>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</si>
  <si>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</si>
  <si>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</si>
  <si>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</si>
  <si>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</si>
  <si>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</si>
  <si>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</si>
  <si>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</si>
  <si>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4418</t>
  </si>
  <si>
    <t>4419</t>
  </si>
  <si>
    <t>Dot. cel. przek. gminie na zad. bież real. na podst.poroz.j.s.t.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</si>
  <si>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</si>
  <si>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</si>
  <si>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Wynagr.osob. korpusu sł.cywilnej</t>
  </si>
  <si>
    <t>Uposażenia i świadczenia pieniężne wypłacane przez rok funkcjonariuszom zwolnionym ze służby</t>
  </si>
  <si>
    <t>4358</t>
  </si>
  <si>
    <t>4359</t>
  </si>
  <si>
    <t>2.6</t>
  </si>
  <si>
    <t>Priorytet: VIII Regionalne kadry gospodarki</t>
  </si>
  <si>
    <t>§ 4378</t>
  </si>
  <si>
    <t>§ 4379</t>
  </si>
  <si>
    <t>§ 4408</t>
  </si>
  <si>
    <t>§ 4409</t>
  </si>
  <si>
    <t>§ 4759</t>
  </si>
  <si>
    <t>2.7</t>
  </si>
  <si>
    <t>6420</t>
  </si>
  <si>
    <t>dotacje celowe otrzymane z budżetu państwa na inwestycje realizowane przez powiat na podstawie porozumień z organami administracji rządowej</t>
  </si>
  <si>
    <t>4019</t>
  </si>
  <si>
    <t>4119</t>
  </si>
  <si>
    <t>4129</t>
  </si>
  <si>
    <t>4179</t>
  </si>
  <si>
    <t>4309</t>
  </si>
  <si>
    <t>4408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</si>
  <si>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</si>
  <si>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</si>
  <si>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</si>
  <si>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</si>
  <si>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</si>
  <si>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</si>
  <si>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</si>
  <si>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</si>
  <si>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</si>
  <si>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</si>
  <si>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</si>
  <si>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</si>
  <si>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</si>
  <si>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</si>
  <si>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</si>
  <si>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</si>
  <si>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</si>
  <si>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</si>
  <si>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</si>
  <si>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</si>
  <si>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</si>
  <si>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</si>
  <si>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</si>
  <si>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</si>
  <si>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</si>
  <si>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</si>
  <si>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</si>
  <si>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</si>
  <si>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</si>
  <si>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</si>
  <si>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</si>
  <si>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</si>
  <si>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Wpływy z innych opłat stanowiących dochody jednostek samorządu terytorialnego na podstawie ustaw</t>
  </si>
  <si>
    <t>75618</t>
  </si>
  <si>
    <t>Przychody  i  rozchody  budżetu  w  2010  roku</t>
  </si>
  <si>
    <t>Nadwyżka (1-2)</t>
  </si>
  <si>
    <t>Deficyt (1-2)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</si>
  <si>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</si>
  <si>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</si>
  <si>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</si>
  <si>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</si>
  <si>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</si>
  <si>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</si>
  <si>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</si>
  <si>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</si>
  <si>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</si>
  <si>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</si>
  <si>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</si>
  <si>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</si>
  <si>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</si>
  <si>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</si>
  <si>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</si>
  <si>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</si>
  <si>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</si>
  <si>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</si>
  <si>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</si>
  <si>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</si>
  <si>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</si>
  <si>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</si>
  <si>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</si>
  <si>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przedmiotowej</t>
  </si>
  <si>
    <t>podmiotowej</t>
  </si>
  <si>
    <t>celowej</t>
  </si>
  <si>
    <t>Dotacje dla podmiotów należących do sektora finansów publicznych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</si>
  <si>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</si>
  <si>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</si>
  <si>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Rozliczenie z budżetwm z tytułu wpłat nadwyżek środków za 2009rok</t>
  </si>
  <si>
    <t xml:space="preserve">Plan przychodów i wydatków Powiatowego Funduszu Ochrony Środowiska                               i Gospodarki Wodnej </t>
  </si>
  <si>
    <t>Stan środków obrotowych na początek roku, w tym:</t>
  </si>
  <si>
    <t>Stan środków obrotowych na koniec roku, w tym:</t>
  </si>
  <si>
    <t>Plan na 2010 r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</si>
  <si>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</si>
  <si>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</si>
  <si>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</si>
  <si>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Spłaty kredytów, pożyczek do dochodów (%) (art..169 ust.1 u.f.p.)</t>
  </si>
  <si>
    <t>6208</t>
  </si>
  <si>
    <t>dotacje otrzymane z funduszy celowych na finansowanie lub dofinansowanie kosztów realizacji inwestycji jednostek sektora finansów publicznych</t>
  </si>
  <si>
    <t>2440</t>
  </si>
  <si>
    <t>dotacje otrzymane z funduszy celowych na realizację zadań bieżących jednostek sektora finansów publicznych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</si>
  <si>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</si>
  <si>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</si>
  <si>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</si>
  <si>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</si>
  <si>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</si>
  <si>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</si>
  <si>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</si>
  <si>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</si>
  <si>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</si>
  <si>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</si>
  <si>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Dochody i wydatki związane z realizacją  zadań własnych powiatu wykonywanych na mocy porozumień z organami administracji rządowej w 2010 roku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</si>
  <si>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</si>
  <si>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</si>
  <si>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</si>
  <si>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</si>
  <si>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</si>
  <si>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"Przebudowa i rozbudowa drogi powiatowej nr 1901 N na odcinku Giże - Dudki - Gąski (odcinek Giże- Dudki) od km 1+670 do km 3+170 oraz przebudowa drogi powiatowej              nr 1826 N Kukowo -  Zajdy - Dudki od km 4+580 do km 7+760,8"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</si>
  <si>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</si>
  <si>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</si>
  <si>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</si>
  <si>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</si>
  <si>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</si>
  <si>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</si>
  <si>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</si>
  <si>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</si>
  <si>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Środki pozyskane ze źródeł zagranicznych</t>
  </si>
  <si>
    <t>2. Dotacje ze źródeł zagranicznych</t>
  </si>
  <si>
    <t>6300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</si>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</sst>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sz val="8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wrapText="1"/>
    </xf>
    <xf numFmtId="0" fontId="4" fillId="5" borderId="7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6" xfId="0" applyNumberFormat="1" applyFont="1" applyBorder="1" applyAlignment="1">
      <alignment horizontal="left"/>
    </xf>
    <xf numFmtId="41" fontId="11" fillId="0" borderId="6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8" xfId="0" applyNumberFormat="1" applyFont="1" applyFill="1" applyBorder="1" applyAlignment="1">
      <alignment horizontal="center" vertical="center"/>
    </xf>
    <xf numFmtId="41" fontId="11" fillId="6" borderId="6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5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4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2" borderId="4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10" fontId="10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4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4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10" fontId="7" fillId="4" borderId="9" xfId="0" applyNumberFormat="1" applyFont="1" applyFill="1" applyBorder="1" applyAlignment="1">
      <alignment/>
    </xf>
    <xf numFmtId="10" fontId="9" fillId="2" borderId="9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9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4" fillId="4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4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9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4" fillId="5" borderId="18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20" xfId="0" applyNumberFormat="1" applyBorder="1" applyAlignment="1">
      <alignment horizontal="right"/>
    </xf>
    <xf numFmtId="0" fontId="4" fillId="7" borderId="19" xfId="0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21" xfId="0" applyNumberFormat="1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3" fontId="4" fillId="5" borderId="18" xfId="0" applyNumberFormat="1" applyFont="1" applyFill="1" applyBorder="1" applyAlignment="1">
      <alignment/>
    </xf>
    <xf numFmtId="0" fontId="4" fillId="4" borderId="18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10" fontId="11" fillId="0" borderId="20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10" fontId="11" fillId="0" borderId="16" xfId="0" applyNumberFormat="1" applyFont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9" xfId="0" applyNumberFormat="1" applyFont="1" applyBorder="1" applyAlignment="1">
      <alignment/>
    </xf>
    <xf numFmtId="49" fontId="10" fillId="6" borderId="4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10" fontId="11" fillId="2" borderId="1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10" fontId="9" fillId="4" borderId="9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8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7" xfId="0" applyNumberFormat="1" applyFont="1" applyBorder="1" applyAlignment="1">
      <alignment horizontal="left"/>
    </xf>
    <xf numFmtId="3" fontId="11" fillId="2" borderId="9" xfId="0" applyNumberFormat="1" applyFont="1" applyFill="1" applyBorder="1" applyAlignment="1">
      <alignment horizontal="right"/>
    </xf>
    <xf numFmtId="10" fontId="11" fillId="2" borderId="1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7" fillId="5" borderId="4" xfId="0" applyFont="1" applyFill="1" applyBorder="1" applyAlignment="1">
      <alignment horizontal="right"/>
    </xf>
    <xf numFmtId="10" fontId="7" fillId="5" borderId="9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4" borderId="2" xfId="0" applyFont="1" applyFill="1" applyBorder="1" applyAlignment="1">
      <alignment horizontal="right"/>
    </xf>
    <xf numFmtId="3" fontId="9" fillId="4" borderId="16" xfId="0" applyNumberFormat="1" applyFont="1" applyFill="1" applyBorder="1" applyAlignment="1">
      <alignment/>
    </xf>
    <xf numFmtId="10" fontId="9" fillId="4" borderId="2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1" fontId="11" fillId="7" borderId="6" xfId="0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/>
    </xf>
    <xf numFmtId="10" fontId="10" fillId="5" borderId="1" xfId="0" applyNumberFormat="1" applyFont="1" applyFill="1" applyBorder="1" applyAlignment="1">
      <alignment/>
    </xf>
    <xf numFmtId="10" fontId="10" fillId="6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28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7" fillId="4" borderId="9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10" fontId="10" fillId="0" borderId="20" xfId="0" applyNumberFormat="1" applyFont="1" applyBorder="1" applyAlignment="1">
      <alignment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10" fontId="7" fillId="4" borderId="9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10" fontId="9" fillId="2" borderId="9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 wrapText="1"/>
    </xf>
    <xf numFmtId="3" fontId="10" fillId="5" borderId="9" xfId="0" applyNumberFormat="1" applyFont="1" applyFill="1" applyBorder="1" applyAlignment="1">
      <alignment/>
    </xf>
    <xf numFmtId="0" fontId="7" fillId="6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8" xfId="0" applyNumberFormat="1" applyFont="1" applyFill="1" applyBorder="1" applyAlignment="1">
      <alignment horizontal="right" vertical="center"/>
    </xf>
    <xf numFmtId="3" fontId="10" fillId="7" borderId="19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4" borderId="31" xfId="0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0" fontId="10" fillId="2" borderId="3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0" borderId="31" xfId="0" applyFont="1" applyBorder="1" applyAlignment="1">
      <alignment wrapText="1"/>
    </xf>
    <xf numFmtId="3" fontId="11" fillId="4" borderId="1" xfId="0" applyNumberFormat="1" applyFont="1" applyFill="1" applyBorder="1" applyAlignment="1">
      <alignment/>
    </xf>
    <xf numFmtId="3" fontId="11" fillId="4" borderId="9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20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4" borderId="17" xfId="0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wrapText="1"/>
    </xf>
    <xf numFmtId="49" fontId="11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49" fontId="11" fillId="0" borderId="6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right"/>
    </xf>
    <xf numFmtId="0" fontId="10" fillId="5" borderId="32" xfId="0" applyFont="1" applyFill="1" applyBorder="1" applyAlignment="1">
      <alignment horizontal="center" vertical="center"/>
    </xf>
    <xf numFmtId="3" fontId="4" fillId="5" borderId="33" xfId="0" applyNumberFormat="1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3" fontId="7" fillId="6" borderId="9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4" fillId="5" borderId="19" xfId="0" applyNumberFormat="1" applyFont="1" applyFill="1" applyBorder="1" applyAlignment="1">
      <alignment/>
    </xf>
    <xf numFmtId="0" fontId="10" fillId="5" borderId="36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0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left" vertical="center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4" fillId="7" borderId="38" xfId="0" applyFont="1" applyFill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4" fillId="7" borderId="39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3" fontId="7" fillId="7" borderId="9" xfId="0" applyNumberFormat="1" applyFont="1" applyFill="1" applyBorder="1" applyAlignment="1">
      <alignment/>
    </xf>
    <xf numFmtId="0" fontId="7" fillId="5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49" fontId="7" fillId="4" borderId="4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wrapText="1"/>
    </xf>
    <xf numFmtId="3" fontId="7" fillId="3" borderId="16" xfId="0" applyNumberFormat="1" applyFont="1" applyFill="1" applyBorder="1" applyAlignment="1">
      <alignment horizontal="right"/>
    </xf>
    <xf numFmtId="3" fontId="7" fillId="3" borderId="20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10" fillId="4" borderId="4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3" fontId="10" fillId="4" borderId="1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/>
    </xf>
    <xf numFmtId="3" fontId="10" fillId="5" borderId="18" xfId="0" applyNumberFormat="1" applyFont="1" applyFill="1" applyBorder="1" applyAlignment="1">
      <alignment/>
    </xf>
    <xf numFmtId="3" fontId="10" fillId="5" borderId="19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0" fillId="4" borderId="4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wrapText="1"/>
    </xf>
    <xf numFmtId="3" fontId="10" fillId="4" borderId="1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wrapText="1"/>
    </xf>
    <xf numFmtId="3" fontId="4" fillId="4" borderId="19" xfId="0" applyNumberFormat="1" applyFont="1" applyFill="1" applyBorder="1" applyAlignment="1">
      <alignment horizontal="center"/>
    </xf>
    <xf numFmtId="41" fontId="10" fillId="4" borderId="18" xfId="0" applyNumberFormat="1" applyFont="1" applyFill="1" applyBorder="1" applyAlignment="1">
      <alignment horizontal="center"/>
    </xf>
    <xf numFmtId="41" fontId="10" fillId="4" borderId="19" xfId="0" applyNumberFormat="1" applyFont="1" applyFill="1" applyBorder="1" applyAlignment="1">
      <alignment horizontal="center"/>
    </xf>
    <xf numFmtId="49" fontId="11" fillId="7" borderId="2" xfId="0" applyNumberFormat="1" applyFont="1" applyFill="1" applyBorder="1" applyAlignment="1">
      <alignment horizontal="center"/>
    </xf>
    <xf numFmtId="49" fontId="11" fillId="7" borderId="16" xfId="0" applyNumberFormat="1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wrapText="1"/>
    </xf>
    <xf numFmtId="3" fontId="10" fillId="7" borderId="16" xfId="0" applyNumberFormat="1" applyFont="1" applyFill="1" applyBorder="1" applyAlignment="1">
      <alignment/>
    </xf>
    <xf numFmtId="10" fontId="10" fillId="7" borderId="16" xfId="0" applyNumberFormat="1" applyFont="1" applyFill="1" applyBorder="1" applyAlignment="1">
      <alignment/>
    </xf>
    <xf numFmtId="3" fontId="10" fillId="7" borderId="20" xfId="0" applyNumberFormat="1" applyFont="1" applyFill="1" applyBorder="1" applyAlignment="1">
      <alignment/>
    </xf>
    <xf numFmtId="0" fontId="7" fillId="7" borderId="4" xfId="0" applyFont="1" applyFill="1" applyBorder="1" applyAlignment="1">
      <alignment horizontal="right"/>
    </xf>
    <xf numFmtId="0" fontId="19" fillId="7" borderId="1" xfId="0" applyFont="1" applyFill="1" applyBorder="1" applyAlignment="1">
      <alignment/>
    </xf>
    <xf numFmtId="3" fontId="7" fillId="7" borderId="1" xfId="0" applyNumberFormat="1" applyFont="1" applyFill="1" applyBorder="1" applyAlignment="1">
      <alignment/>
    </xf>
    <xf numFmtId="10" fontId="7" fillId="7" borderId="9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41" fontId="11" fillId="0" borderId="35" xfId="0" applyNumberFormat="1" applyFont="1" applyBorder="1" applyAlignment="1">
      <alignment horizontal="center" vertical="center" wrapText="1"/>
    </xf>
    <xf numFmtId="41" fontId="11" fillId="0" borderId="21" xfId="0" applyNumberFormat="1" applyFont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1" fontId="10" fillId="4" borderId="41" xfId="0" applyNumberFormat="1" applyFont="1" applyFill="1" applyBorder="1" applyAlignment="1">
      <alignment horizontal="center"/>
    </xf>
    <xf numFmtId="41" fontId="10" fillId="4" borderId="40" xfId="0" applyNumberFormat="1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41" fontId="11" fillId="0" borderId="8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7" fillId="7" borderId="34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horizontal="center" vertical="center" wrapText="1"/>
      <protection/>
    </xf>
    <xf numFmtId="0" fontId="7" fillId="7" borderId="29" xfId="0" applyFont="1" applyFill="1" applyBorder="1" applyAlignment="1" applyProtection="1">
      <alignment horizontal="center" vertical="center" wrapText="1"/>
      <protection/>
    </xf>
    <xf numFmtId="49" fontId="11" fillId="4" borderId="16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/>
    </xf>
    <xf numFmtId="0" fontId="4" fillId="7" borderId="28" xfId="0" applyFont="1" applyFill="1" applyBorder="1" applyAlignment="1" applyProtection="1">
      <alignment horizontal="center" vertical="center"/>
      <protection/>
    </xf>
    <xf numFmtId="0" fontId="4" fillId="7" borderId="4" xfId="0" applyFont="1" applyFill="1" applyBorder="1" applyAlignment="1" applyProtection="1">
      <alignment horizontal="center" vertical="center"/>
      <protection/>
    </xf>
    <xf numFmtId="0" fontId="7" fillId="7" borderId="29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/>
    </xf>
    <xf numFmtId="0" fontId="10" fillId="7" borderId="3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7" borderId="9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1" fillId="7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10" fillId="7" borderId="3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5" borderId="17" xfId="0" applyNumberFormat="1" applyFont="1" applyFill="1" applyBorder="1" applyAlignment="1">
      <alignment horizontal="center"/>
    </xf>
    <xf numFmtId="49" fontId="10" fillId="5" borderId="18" xfId="0" applyNumberFormat="1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7" borderId="28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7" borderId="46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7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4" borderId="2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7" borderId="2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7" borderId="29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7" borderId="29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7" borderId="3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zoomScaleSheetLayoutView="100" workbookViewId="0" topLeftCell="A1">
      <selection activeCell="C2" sqref="C2:I2"/>
    </sheetView>
  </sheetViews>
  <sheetFormatPr defaultColWidth="9.00390625" defaultRowHeight="12.75"/>
  <cols>
    <col min="1" max="1" width="5.25390625" style="15" customWidth="1"/>
    <col min="2" max="2" width="32.625" style="0" customWidth="1"/>
    <col min="3" max="3" width="6.00390625" style="0" customWidth="1"/>
    <col min="4" max="4" width="7.75390625" style="0" customWidth="1"/>
    <col min="5" max="5" width="6.75390625" style="0" customWidth="1"/>
    <col min="6" max="6" width="11.25390625" style="0" customWidth="1"/>
    <col min="7" max="7" width="11.00390625" style="0" customWidth="1"/>
    <col min="8" max="8" width="10.375" style="0" customWidth="1"/>
    <col min="9" max="9" width="12.00390625" style="0" customWidth="1"/>
  </cols>
  <sheetData>
    <row r="1" ht="10.5" customHeight="1"/>
    <row r="2" spans="1:9" s="46" customFormat="1" ht="15" customHeight="1">
      <c r="A2" s="169"/>
      <c r="B2" s="169"/>
      <c r="C2" s="626" t="s">
        <v>616</v>
      </c>
      <c r="D2" s="626"/>
      <c r="E2" s="626"/>
      <c r="F2" s="626"/>
      <c r="G2" s="626"/>
      <c r="H2" s="626"/>
      <c r="I2" s="626"/>
    </row>
    <row r="3" spans="1:9" s="46" customFormat="1" ht="35.25" customHeight="1">
      <c r="A3" s="169"/>
      <c r="B3" s="631" t="s">
        <v>900</v>
      </c>
      <c r="C3" s="631"/>
      <c r="D3" s="631"/>
      <c r="E3" s="631"/>
      <c r="F3" s="631"/>
      <c r="G3" s="631"/>
      <c r="H3" s="631"/>
      <c r="I3" s="631"/>
    </row>
    <row r="4" spans="1:9" s="46" customFormat="1" ht="17.25" customHeight="1" thickBot="1">
      <c r="A4" s="169"/>
      <c r="B4" s="169"/>
      <c r="C4" s="169"/>
      <c r="D4" s="169"/>
      <c r="E4" s="169"/>
      <c r="F4" s="169"/>
      <c r="G4" s="169"/>
      <c r="H4" s="169"/>
      <c r="I4" s="169"/>
    </row>
    <row r="5" spans="1:9" s="46" customFormat="1" ht="28.5" customHeight="1">
      <c r="A5" s="627" t="s">
        <v>326</v>
      </c>
      <c r="B5" s="490" t="s">
        <v>524</v>
      </c>
      <c r="C5" s="629" t="s">
        <v>307</v>
      </c>
      <c r="D5" s="629"/>
      <c r="E5" s="629"/>
      <c r="F5" s="622" t="s">
        <v>664</v>
      </c>
      <c r="G5" s="622" t="s">
        <v>284</v>
      </c>
      <c r="H5" s="622"/>
      <c r="I5" s="620" t="s">
        <v>610</v>
      </c>
    </row>
    <row r="6" spans="1:9" s="46" customFormat="1" ht="25.5" customHeight="1">
      <c r="A6" s="628"/>
      <c r="B6" s="491" t="s">
        <v>430</v>
      </c>
      <c r="C6" s="491" t="s">
        <v>431</v>
      </c>
      <c r="D6" s="492" t="s">
        <v>312</v>
      </c>
      <c r="E6" s="491" t="s">
        <v>604</v>
      </c>
      <c r="F6" s="630"/>
      <c r="G6" s="493" t="s">
        <v>611</v>
      </c>
      <c r="H6" s="493" t="s">
        <v>612</v>
      </c>
      <c r="I6" s="621"/>
    </row>
    <row r="7" spans="1:9" s="168" customFormat="1" ht="13.5" customHeight="1">
      <c r="A7" s="395">
        <v>1</v>
      </c>
      <c r="B7" s="394">
        <v>2</v>
      </c>
      <c r="C7" s="394">
        <v>3</v>
      </c>
      <c r="D7" s="394">
        <v>4</v>
      </c>
      <c r="E7" s="394">
        <v>5</v>
      </c>
      <c r="F7" s="394">
        <v>7</v>
      </c>
      <c r="G7" s="394">
        <v>8</v>
      </c>
      <c r="H7" s="394">
        <v>9</v>
      </c>
      <c r="I7" s="396">
        <v>12</v>
      </c>
    </row>
    <row r="8" spans="1:9" s="7" customFormat="1" ht="15" customHeight="1">
      <c r="A8" s="306" t="s">
        <v>360</v>
      </c>
      <c r="B8" s="77" t="s">
        <v>432</v>
      </c>
      <c r="C8" s="70" t="s">
        <v>605</v>
      </c>
      <c r="D8" s="73"/>
      <c r="E8" s="73"/>
      <c r="F8" s="174">
        <f>F9+F11</f>
        <v>62300</v>
      </c>
      <c r="G8" s="174">
        <f>G9+G11</f>
        <v>62300</v>
      </c>
      <c r="H8" s="174">
        <f>H9+H11</f>
        <v>0</v>
      </c>
      <c r="I8" s="307">
        <f aca="true" t="shared" si="0" ref="I8:I21">F8/$F$151</f>
        <v>0.0010170641488315842</v>
      </c>
    </row>
    <row r="9" spans="1:9" s="7" customFormat="1" ht="24" customHeight="1">
      <c r="A9" s="81" t="s">
        <v>433</v>
      </c>
      <c r="B9" s="80" t="s">
        <v>318</v>
      </c>
      <c r="C9" s="75"/>
      <c r="D9" s="78" t="s">
        <v>33</v>
      </c>
      <c r="E9" s="66"/>
      <c r="F9" s="171">
        <f>F10</f>
        <v>61000</v>
      </c>
      <c r="G9" s="171">
        <f>G10</f>
        <v>61000</v>
      </c>
      <c r="H9" s="171">
        <f>H10</f>
        <v>0</v>
      </c>
      <c r="I9" s="177">
        <f t="shared" si="0"/>
        <v>0.0009958413014241837</v>
      </c>
    </row>
    <row r="10" spans="1:9" ht="22.5" customHeight="1">
      <c r="A10" s="292"/>
      <c r="B10" s="36" t="s">
        <v>445</v>
      </c>
      <c r="C10" s="69"/>
      <c r="D10" s="69"/>
      <c r="E10" s="68">
        <v>2110</v>
      </c>
      <c r="F10" s="172">
        <v>61000</v>
      </c>
      <c r="G10" s="172">
        <f>F10</f>
        <v>61000</v>
      </c>
      <c r="H10" s="172"/>
      <c r="I10" s="178">
        <f t="shared" si="0"/>
        <v>0.0009958413014241837</v>
      </c>
    </row>
    <row r="11" spans="1:9" ht="18" customHeight="1">
      <c r="A11" s="81" t="s">
        <v>469</v>
      </c>
      <c r="B11" s="66" t="s">
        <v>97</v>
      </c>
      <c r="C11" s="78"/>
      <c r="D11" s="78" t="s">
        <v>437</v>
      </c>
      <c r="E11" s="78"/>
      <c r="F11" s="171">
        <f>F12</f>
        <v>1300</v>
      </c>
      <c r="G11" s="171">
        <f>G12</f>
        <v>1300</v>
      </c>
      <c r="H11" s="171">
        <f>H12</f>
        <v>0</v>
      </c>
      <c r="I11" s="177">
        <f t="shared" si="0"/>
        <v>2.1222847407400636E-05</v>
      </c>
    </row>
    <row r="12" spans="1:9" ht="15" customHeight="1">
      <c r="A12" s="292"/>
      <c r="B12" s="36" t="s">
        <v>438</v>
      </c>
      <c r="C12" s="69"/>
      <c r="D12" s="69"/>
      <c r="E12" s="69" t="s">
        <v>559</v>
      </c>
      <c r="F12" s="172">
        <v>1300</v>
      </c>
      <c r="G12" s="172">
        <f>F12</f>
        <v>1300</v>
      </c>
      <c r="H12" s="172"/>
      <c r="I12" s="178">
        <f t="shared" si="0"/>
        <v>2.1222847407400636E-05</v>
      </c>
    </row>
    <row r="13" spans="1:9" ht="16.5" customHeight="1">
      <c r="A13" s="306" t="s">
        <v>361</v>
      </c>
      <c r="B13" s="77" t="s">
        <v>475</v>
      </c>
      <c r="C13" s="70" t="s">
        <v>34</v>
      </c>
      <c r="D13" s="70"/>
      <c r="E13" s="70"/>
      <c r="F13" s="174">
        <f aca="true" t="shared" si="1" ref="F13:H14">F14</f>
        <v>152603</v>
      </c>
      <c r="G13" s="174">
        <f t="shared" si="1"/>
        <v>152603</v>
      </c>
      <c r="H13" s="174">
        <f t="shared" si="1"/>
        <v>0</v>
      </c>
      <c r="I13" s="307">
        <f t="shared" si="0"/>
        <v>0.002491284756085815</v>
      </c>
    </row>
    <row r="14" spans="1:9" ht="15.75" customHeight="1">
      <c r="A14" s="81" t="s">
        <v>433</v>
      </c>
      <c r="B14" s="66" t="s">
        <v>533</v>
      </c>
      <c r="C14" s="78"/>
      <c r="D14" s="78" t="s">
        <v>534</v>
      </c>
      <c r="E14" s="78"/>
      <c r="F14" s="171">
        <f t="shared" si="1"/>
        <v>152603</v>
      </c>
      <c r="G14" s="171">
        <f t="shared" si="1"/>
        <v>152603</v>
      </c>
      <c r="H14" s="171">
        <f t="shared" si="1"/>
        <v>0</v>
      </c>
      <c r="I14" s="177">
        <f t="shared" si="0"/>
        <v>0.002491284756085815</v>
      </c>
    </row>
    <row r="15" spans="1:9" ht="22.5" customHeight="1">
      <c r="A15" s="308"/>
      <c r="B15" s="63" t="s">
        <v>217</v>
      </c>
      <c r="C15" s="309"/>
      <c r="D15" s="309"/>
      <c r="E15" s="71" t="s">
        <v>566</v>
      </c>
      <c r="F15" s="172">
        <v>152603</v>
      </c>
      <c r="G15" s="172">
        <f>F15</f>
        <v>152603</v>
      </c>
      <c r="H15" s="172"/>
      <c r="I15" s="178">
        <f t="shared" si="0"/>
        <v>0.002491284756085815</v>
      </c>
    </row>
    <row r="16" spans="1:9" ht="17.25" customHeight="1">
      <c r="A16" s="306" t="s">
        <v>363</v>
      </c>
      <c r="B16" s="77" t="s">
        <v>439</v>
      </c>
      <c r="C16" s="70" t="s">
        <v>38</v>
      </c>
      <c r="D16" s="70"/>
      <c r="E16" s="70"/>
      <c r="F16" s="174">
        <f>F17</f>
        <v>13632686</v>
      </c>
      <c r="G16" s="174">
        <f>G17</f>
        <v>8400</v>
      </c>
      <c r="H16" s="174">
        <f>H17</f>
        <v>13624286</v>
      </c>
      <c r="I16" s="307">
        <f t="shared" si="0"/>
        <v>0.22255724210077457</v>
      </c>
    </row>
    <row r="17" spans="1:9" ht="18" customHeight="1">
      <c r="A17" s="81" t="s">
        <v>433</v>
      </c>
      <c r="B17" s="66" t="s">
        <v>597</v>
      </c>
      <c r="C17" s="78"/>
      <c r="D17" s="78" t="s">
        <v>40</v>
      </c>
      <c r="E17" s="78"/>
      <c r="F17" s="171">
        <f>SUM(F18:F23)</f>
        <v>13632686</v>
      </c>
      <c r="G17" s="171">
        <f>SUM(G18:G23)</f>
        <v>8400</v>
      </c>
      <c r="H17" s="171">
        <f>SUM(H18:H23)</f>
        <v>13624286</v>
      </c>
      <c r="I17" s="177">
        <f t="shared" si="0"/>
        <v>0.22255724210077457</v>
      </c>
    </row>
    <row r="18" spans="1:9" ht="21.75" customHeight="1">
      <c r="A18" s="292"/>
      <c r="B18" s="36" t="s">
        <v>440</v>
      </c>
      <c r="C18" s="69"/>
      <c r="D18" s="69"/>
      <c r="E18" s="69" t="s">
        <v>560</v>
      </c>
      <c r="F18" s="172">
        <v>8000</v>
      </c>
      <c r="G18" s="172">
        <f>F18</f>
        <v>8000</v>
      </c>
      <c r="H18" s="172"/>
      <c r="I18" s="178">
        <f t="shared" si="0"/>
        <v>0.00013060213789169622</v>
      </c>
    </row>
    <row r="19" spans="1:9" ht="16.5" customHeight="1">
      <c r="A19" s="292"/>
      <c r="B19" s="36" t="s">
        <v>435</v>
      </c>
      <c r="C19" s="69"/>
      <c r="D19" s="69"/>
      <c r="E19" s="69" t="s">
        <v>558</v>
      </c>
      <c r="F19" s="172">
        <v>400</v>
      </c>
      <c r="G19" s="172">
        <f>F19</f>
        <v>400</v>
      </c>
      <c r="H19" s="172"/>
      <c r="I19" s="178">
        <f t="shared" si="0"/>
        <v>6.530106894584811E-06</v>
      </c>
    </row>
    <row r="20" spans="1:9" ht="24.75" customHeight="1">
      <c r="A20" s="292"/>
      <c r="B20" s="36" t="s">
        <v>7</v>
      </c>
      <c r="C20" s="69"/>
      <c r="D20" s="69"/>
      <c r="E20" s="69" t="s">
        <v>963</v>
      </c>
      <c r="F20" s="172">
        <v>6631937</v>
      </c>
      <c r="G20" s="172"/>
      <c r="H20" s="172">
        <f>F20</f>
        <v>6631937</v>
      </c>
      <c r="I20" s="178">
        <f t="shared" si="0"/>
        <v>0.10826814382038026</v>
      </c>
    </row>
    <row r="21" spans="1:9" ht="45" customHeight="1">
      <c r="A21" s="292"/>
      <c r="B21" s="36" t="s">
        <v>964</v>
      </c>
      <c r="C21" s="69"/>
      <c r="D21" s="69"/>
      <c r="E21" s="69" t="s">
        <v>8</v>
      </c>
      <c r="F21" s="172">
        <v>100000</v>
      </c>
      <c r="G21" s="172"/>
      <c r="H21" s="172">
        <f>F21</f>
        <v>100000</v>
      </c>
      <c r="I21" s="178">
        <f t="shared" si="0"/>
        <v>0.0016325267236462027</v>
      </c>
    </row>
    <row r="22" spans="1:9" ht="34.5" customHeight="1">
      <c r="A22" s="292"/>
      <c r="B22" s="36" t="s">
        <v>0</v>
      </c>
      <c r="C22" s="69"/>
      <c r="D22" s="69"/>
      <c r="E22" s="69" t="s">
        <v>994</v>
      </c>
      <c r="F22" s="172">
        <v>3892349</v>
      </c>
      <c r="G22" s="172"/>
      <c r="H22" s="172">
        <f>F22</f>
        <v>3892349</v>
      </c>
      <c r="I22" s="178">
        <f aca="true" t="shared" si="2" ref="I22:I34">F22/$F$151</f>
        <v>0.06354363760257574</v>
      </c>
    </row>
    <row r="23" spans="1:9" ht="45.75" customHeight="1">
      <c r="A23" s="292"/>
      <c r="B23" s="36" t="s">
        <v>881</v>
      </c>
      <c r="C23" s="69"/>
      <c r="D23" s="69"/>
      <c r="E23" s="69" t="s">
        <v>880</v>
      </c>
      <c r="F23" s="172">
        <v>3000000</v>
      </c>
      <c r="G23" s="172"/>
      <c r="H23" s="172">
        <f>F23</f>
        <v>3000000</v>
      </c>
      <c r="I23" s="178">
        <f t="shared" si="2"/>
        <v>0.048975801709386084</v>
      </c>
    </row>
    <row r="24" spans="1:9" ht="25.5" customHeight="1">
      <c r="A24" s="306" t="s">
        <v>365</v>
      </c>
      <c r="B24" s="77" t="s">
        <v>442</v>
      </c>
      <c r="C24" s="70" t="s">
        <v>50</v>
      </c>
      <c r="D24" s="72"/>
      <c r="E24" s="72"/>
      <c r="F24" s="174">
        <f>F25</f>
        <v>5183252</v>
      </c>
      <c r="G24" s="174">
        <f>G25</f>
        <v>178683</v>
      </c>
      <c r="H24" s="174">
        <f>H25</f>
        <v>5004569</v>
      </c>
      <c r="I24" s="307">
        <f t="shared" si="2"/>
        <v>0.08461797405392628</v>
      </c>
    </row>
    <row r="25" spans="1:9" ht="24" customHeight="1">
      <c r="A25" s="81" t="s">
        <v>433</v>
      </c>
      <c r="B25" s="66" t="s">
        <v>443</v>
      </c>
      <c r="C25" s="78"/>
      <c r="D25" s="78" t="s">
        <v>62</v>
      </c>
      <c r="E25" s="78"/>
      <c r="F25" s="171">
        <f>SUM(F26:F31)</f>
        <v>5183252</v>
      </c>
      <c r="G25" s="171">
        <f>SUM(G26:G31)</f>
        <v>178683</v>
      </c>
      <c r="H25" s="171">
        <f>SUM(H26:H31)</f>
        <v>5004569</v>
      </c>
      <c r="I25" s="177">
        <f t="shared" si="2"/>
        <v>0.08461797405392628</v>
      </c>
    </row>
    <row r="26" spans="1:9" ht="15" customHeight="1">
      <c r="A26" s="311"/>
      <c r="B26" s="36" t="s">
        <v>633</v>
      </c>
      <c r="C26" s="310"/>
      <c r="D26" s="69"/>
      <c r="E26" s="69" t="s">
        <v>614</v>
      </c>
      <c r="F26" s="172">
        <v>2577</v>
      </c>
      <c r="G26" s="172">
        <f>F26</f>
        <v>2577</v>
      </c>
      <c r="H26" s="172"/>
      <c r="I26" s="178">
        <f t="shared" si="2"/>
        <v>4.207021366836264E-05</v>
      </c>
    </row>
    <row r="27" spans="1:9" ht="22.5" customHeight="1">
      <c r="A27" s="292"/>
      <c r="B27" s="36" t="s">
        <v>440</v>
      </c>
      <c r="C27" s="69"/>
      <c r="D27" s="69"/>
      <c r="E27" s="69" t="s">
        <v>560</v>
      </c>
      <c r="F27" s="172">
        <v>6826</v>
      </c>
      <c r="G27" s="172">
        <f>F27</f>
        <v>6826</v>
      </c>
      <c r="H27" s="172"/>
      <c r="I27" s="178">
        <f t="shared" si="2"/>
        <v>0.00011143627415608979</v>
      </c>
    </row>
    <row r="28" spans="1:9" ht="15" customHeight="1">
      <c r="A28" s="292"/>
      <c r="B28" s="36" t="s">
        <v>839</v>
      </c>
      <c r="C28" s="69"/>
      <c r="D28" s="69"/>
      <c r="E28" s="69" t="s">
        <v>286</v>
      </c>
      <c r="F28" s="172">
        <v>5004569</v>
      </c>
      <c r="G28" s="172"/>
      <c r="H28" s="172">
        <f>F28</f>
        <v>5004569</v>
      </c>
      <c r="I28" s="178">
        <f t="shared" si="2"/>
        <v>0.08170092632831354</v>
      </c>
    </row>
    <row r="29" spans="1:9" ht="16.5" customHeight="1">
      <c r="A29" s="292"/>
      <c r="B29" s="36" t="s">
        <v>435</v>
      </c>
      <c r="C29" s="69"/>
      <c r="D29" s="69"/>
      <c r="E29" s="69" t="s">
        <v>558</v>
      </c>
      <c r="F29" s="172">
        <v>780</v>
      </c>
      <c r="G29" s="172">
        <f>F29</f>
        <v>780</v>
      </c>
      <c r="H29" s="172"/>
      <c r="I29" s="178">
        <f t="shared" si="2"/>
        <v>1.2733708444440381E-05</v>
      </c>
    </row>
    <row r="30" spans="1:9" ht="15.75" customHeight="1">
      <c r="A30" s="311"/>
      <c r="B30" s="36" t="s">
        <v>462</v>
      </c>
      <c r="C30" s="69"/>
      <c r="D30" s="69"/>
      <c r="E30" s="69" t="s">
        <v>562</v>
      </c>
      <c r="F30" s="172">
        <v>98500</v>
      </c>
      <c r="G30" s="172">
        <f>F30</f>
        <v>98500</v>
      </c>
      <c r="H30" s="172"/>
      <c r="I30" s="178">
        <f t="shared" si="2"/>
        <v>0.0016080388227915096</v>
      </c>
    </row>
    <row r="31" spans="1:9" ht="23.25" customHeight="1">
      <c r="A31" s="292"/>
      <c r="B31" s="36" t="s">
        <v>445</v>
      </c>
      <c r="C31" s="68"/>
      <c r="D31" s="68"/>
      <c r="E31" s="68">
        <v>2110</v>
      </c>
      <c r="F31" s="172">
        <v>70000</v>
      </c>
      <c r="G31" s="172">
        <f>F31</f>
        <v>70000</v>
      </c>
      <c r="H31" s="172"/>
      <c r="I31" s="178">
        <f t="shared" si="2"/>
        <v>0.001142768706552342</v>
      </c>
    </row>
    <row r="32" spans="1:9" ht="16.5" customHeight="1">
      <c r="A32" s="306" t="s">
        <v>367</v>
      </c>
      <c r="B32" s="77" t="s">
        <v>477</v>
      </c>
      <c r="C32" s="67">
        <v>710</v>
      </c>
      <c r="D32" s="73"/>
      <c r="E32" s="73"/>
      <c r="F32" s="174">
        <f>F33+F35+F37</f>
        <v>309144</v>
      </c>
      <c r="G32" s="174">
        <f>G33+G35+G37</f>
        <v>309144</v>
      </c>
      <c r="H32" s="174">
        <f>H33+H35+H37</f>
        <v>0</v>
      </c>
      <c r="I32" s="307">
        <f t="shared" si="2"/>
        <v>0.005046858414548817</v>
      </c>
    </row>
    <row r="33" spans="1:9" ht="24" customHeight="1">
      <c r="A33" s="81" t="s">
        <v>433</v>
      </c>
      <c r="B33" s="66" t="s">
        <v>67</v>
      </c>
      <c r="C33" s="75"/>
      <c r="D33" s="75">
        <v>71013</v>
      </c>
      <c r="E33" s="66"/>
      <c r="F33" s="171">
        <f>F34</f>
        <v>41000</v>
      </c>
      <c r="G33" s="171">
        <f>G34</f>
        <v>41000</v>
      </c>
      <c r="H33" s="171">
        <f>H34</f>
        <v>0</v>
      </c>
      <c r="I33" s="177">
        <f t="shared" si="2"/>
        <v>0.0006693359566949432</v>
      </c>
    </row>
    <row r="34" spans="1:9" ht="25.5" customHeight="1">
      <c r="A34" s="292"/>
      <c r="B34" s="36" t="s">
        <v>445</v>
      </c>
      <c r="C34" s="68"/>
      <c r="D34" s="68"/>
      <c r="E34" s="68">
        <v>2110</v>
      </c>
      <c r="F34" s="172">
        <v>41000</v>
      </c>
      <c r="G34" s="172">
        <f>F34</f>
        <v>41000</v>
      </c>
      <c r="H34" s="172"/>
      <c r="I34" s="178">
        <f t="shared" si="2"/>
        <v>0.0006693359566949432</v>
      </c>
    </row>
    <row r="35" spans="1:9" ht="19.5" customHeight="1">
      <c r="A35" s="81" t="s">
        <v>436</v>
      </c>
      <c r="B35" s="66" t="s">
        <v>69</v>
      </c>
      <c r="C35" s="75"/>
      <c r="D35" s="75">
        <v>71014</v>
      </c>
      <c r="E35" s="66"/>
      <c r="F35" s="171">
        <f>F36</f>
        <v>11000</v>
      </c>
      <c r="G35" s="171">
        <f>G36</f>
        <v>11000</v>
      </c>
      <c r="H35" s="171">
        <f>H36</f>
        <v>0</v>
      </c>
      <c r="I35" s="177">
        <f aca="true" t="shared" si="3" ref="I35:I47">F35/$F$151</f>
        <v>0.0001795779396010823</v>
      </c>
    </row>
    <row r="36" spans="1:9" ht="24" customHeight="1">
      <c r="A36" s="292"/>
      <c r="B36" s="36" t="s">
        <v>445</v>
      </c>
      <c r="C36" s="68"/>
      <c r="D36" s="68"/>
      <c r="E36" s="68">
        <v>2110</v>
      </c>
      <c r="F36" s="172">
        <v>11000</v>
      </c>
      <c r="G36" s="172">
        <f>F36</f>
        <v>11000</v>
      </c>
      <c r="H36" s="172"/>
      <c r="I36" s="178">
        <f t="shared" si="3"/>
        <v>0.0001795779396010823</v>
      </c>
    </row>
    <row r="37" spans="1:9" ht="17.25" customHeight="1">
      <c r="A37" s="81" t="s">
        <v>469</v>
      </c>
      <c r="B37" s="66" t="s">
        <v>71</v>
      </c>
      <c r="C37" s="75"/>
      <c r="D37" s="75">
        <v>71015</v>
      </c>
      <c r="E37" s="66"/>
      <c r="F37" s="171">
        <f>F38+F39</f>
        <v>257144</v>
      </c>
      <c r="G37" s="171">
        <f>G38+G39</f>
        <v>257144</v>
      </c>
      <c r="H37" s="171">
        <f>H38+H39</f>
        <v>0</v>
      </c>
      <c r="I37" s="177">
        <f t="shared" si="3"/>
        <v>0.004197944518252792</v>
      </c>
    </row>
    <row r="38" spans="1:9" ht="18" customHeight="1">
      <c r="A38" s="292"/>
      <c r="B38" s="36" t="s">
        <v>435</v>
      </c>
      <c r="C38" s="312"/>
      <c r="D38" s="312"/>
      <c r="E38" s="74" t="s">
        <v>558</v>
      </c>
      <c r="F38" s="172">
        <v>100</v>
      </c>
      <c r="G38" s="172">
        <f>F38</f>
        <v>100</v>
      </c>
      <c r="H38" s="172"/>
      <c r="I38" s="178">
        <f t="shared" si="3"/>
        <v>1.6325267236462028E-06</v>
      </c>
    </row>
    <row r="39" spans="1:9" ht="22.5" customHeight="1">
      <c r="A39" s="292"/>
      <c r="B39" s="36" t="s">
        <v>445</v>
      </c>
      <c r="C39" s="68"/>
      <c r="D39" s="68"/>
      <c r="E39" s="68">
        <v>2110</v>
      </c>
      <c r="F39" s="172">
        <v>257044</v>
      </c>
      <c r="G39" s="172">
        <f>F39</f>
        <v>257044</v>
      </c>
      <c r="H39" s="172"/>
      <c r="I39" s="178">
        <f t="shared" si="3"/>
        <v>0.0041963119915291456</v>
      </c>
    </row>
    <row r="40" spans="1:9" ht="16.5" customHeight="1">
      <c r="A40" s="306" t="s">
        <v>384</v>
      </c>
      <c r="B40" s="77" t="s">
        <v>459</v>
      </c>
      <c r="C40" s="67">
        <v>750</v>
      </c>
      <c r="D40" s="73"/>
      <c r="E40" s="67"/>
      <c r="F40" s="174">
        <f>F41+F43+F48+F50</f>
        <v>266554</v>
      </c>
      <c r="G40" s="174">
        <f>G41+G43+G48+G50</f>
        <v>266554</v>
      </c>
      <c r="H40" s="174">
        <f>H41+H43+H48+H50</f>
        <v>0</v>
      </c>
      <c r="I40" s="307">
        <f t="shared" si="3"/>
        <v>0.004351565282947899</v>
      </c>
    </row>
    <row r="41" spans="1:9" ht="16.5" customHeight="1">
      <c r="A41" s="81" t="s">
        <v>433</v>
      </c>
      <c r="B41" s="66" t="s">
        <v>434</v>
      </c>
      <c r="C41" s="75"/>
      <c r="D41" s="75">
        <v>75011</v>
      </c>
      <c r="E41" s="66"/>
      <c r="F41" s="171">
        <f>F42</f>
        <v>103643</v>
      </c>
      <c r="G41" s="171">
        <f>G42</f>
        <v>103643</v>
      </c>
      <c r="H41" s="171">
        <f>H42</f>
        <v>0</v>
      </c>
      <c r="I41" s="177">
        <f t="shared" si="3"/>
        <v>0.001691999672188634</v>
      </c>
    </row>
    <row r="42" spans="1:9" ht="25.5" customHeight="1">
      <c r="A42" s="292"/>
      <c r="B42" s="36" t="s">
        <v>445</v>
      </c>
      <c r="C42" s="68"/>
      <c r="D42" s="68"/>
      <c r="E42" s="68">
        <v>2110</v>
      </c>
      <c r="F42" s="172">
        <v>103643</v>
      </c>
      <c r="G42" s="172">
        <f>F42</f>
        <v>103643</v>
      </c>
      <c r="H42" s="172"/>
      <c r="I42" s="178">
        <f t="shared" si="3"/>
        <v>0.001691999672188634</v>
      </c>
    </row>
    <row r="43" spans="1:9" ht="17.25" customHeight="1">
      <c r="A43" s="81" t="s">
        <v>436</v>
      </c>
      <c r="B43" s="66" t="s">
        <v>460</v>
      </c>
      <c r="C43" s="75"/>
      <c r="D43" s="75">
        <v>75020</v>
      </c>
      <c r="E43" s="75"/>
      <c r="F43" s="171">
        <f>SUM(F44:F47)</f>
        <v>9700</v>
      </c>
      <c r="G43" s="171">
        <f>SUM(G44:G47)</f>
        <v>9700</v>
      </c>
      <c r="H43" s="171">
        <f>SUM(H44:H47)</f>
        <v>0</v>
      </c>
      <c r="I43" s="177">
        <f t="shared" si="3"/>
        <v>0.00015835509219368167</v>
      </c>
    </row>
    <row r="44" spans="1:9" ht="16.5" customHeight="1">
      <c r="A44" s="292"/>
      <c r="B44" s="36" t="s">
        <v>438</v>
      </c>
      <c r="C44" s="69"/>
      <c r="D44" s="69"/>
      <c r="E44" s="69" t="s">
        <v>559</v>
      </c>
      <c r="F44" s="172">
        <v>5000</v>
      </c>
      <c r="G44" s="172">
        <f>F44</f>
        <v>5000</v>
      </c>
      <c r="H44" s="172"/>
      <c r="I44" s="178">
        <f t="shared" si="3"/>
        <v>8.162633618231013E-05</v>
      </c>
    </row>
    <row r="45" spans="1:9" ht="22.5" customHeight="1">
      <c r="A45" s="292"/>
      <c r="B45" s="36" t="s">
        <v>440</v>
      </c>
      <c r="C45" s="69"/>
      <c r="D45" s="69"/>
      <c r="E45" s="69" t="s">
        <v>560</v>
      </c>
      <c r="F45" s="172">
        <v>1200</v>
      </c>
      <c r="G45" s="172">
        <f>F45</f>
        <v>1200</v>
      </c>
      <c r="H45" s="172"/>
      <c r="I45" s="178">
        <f t="shared" si="3"/>
        <v>1.9590320683754434E-05</v>
      </c>
    </row>
    <row r="46" spans="1:9" ht="14.25" customHeight="1">
      <c r="A46" s="292"/>
      <c r="B46" s="36" t="s">
        <v>441</v>
      </c>
      <c r="C46" s="69"/>
      <c r="D46" s="69"/>
      <c r="E46" s="69" t="s">
        <v>561</v>
      </c>
      <c r="F46" s="172">
        <v>500</v>
      </c>
      <c r="G46" s="172">
        <f>F46</f>
        <v>500</v>
      </c>
      <c r="H46" s="172"/>
      <c r="I46" s="178">
        <f t="shared" si="3"/>
        <v>8.162633618231014E-06</v>
      </c>
    </row>
    <row r="47" spans="1:9" ht="15.75" customHeight="1">
      <c r="A47" s="292"/>
      <c r="B47" s="36" t="s">
        <v>462</v>
      </c>
      <c r="C47" s="69"/>
      <c r="D47" s="69"/>
      <c r="E47" s="69" t="s">
        <v>562</v>
      </c>
      <c r="F47" s="172">
        <v>3000</v>
      </c>
      <c r="G47" s="172">
        <f>F47</f>
        <v>3000</v>
      </c>
      <c r="H47" s="172"/>
      <c r="I47" s="178">
        <f t="shared" si="3"/>
        <v>4.8975801709386084E-05</v>
      </c>
    </row>
    <row r="48" spans="1:9" ht="20.25" customHeight="1">
      <c r="A48" s="81" t="s">
        <v>469</v>
      </c>
      <c r="B48" s="66" t="s">
        <v>94</v>
      </c>
      <c r="C48" s="75"/>
      <c r="D48" s="75">
        <v>75045</v>
      </c>
      <c r="E48" s="66"/>
      <c r="F48" s="171">
        <f>F49</f>
        <v>10000</v>
      </c>
      <c r="G48" s="171">
        <f>G49</f>
        <v>10000</v>
      </c>
      <c r="H48" s="171">
        <f>H49</f>
        <v>0</v>
      </c>
      <c r="I48" s="177">
        <f aca="true" t="shared" si="4" ref="I48:I58">F48/$F$151</f>
        <v>0.00016325267236462027</v>
      </c>
    </row>
    <row r="49" spans="1:10" ht="24.75" customHeight="1">
      <c r="A49" s="292"/>
      <c r="B49" s="36" t="s">
        <v>445</v>
      </c>
      <c r="C49" s="68"/>
      <c r="D49" s="68"/>
      <c r="E49" s="68">
        <v>2110</v>
      </c>
      <c r="F49" s="172">
        <v>10000</v>
      </c>
      <c r="G49" s="172">
        <f>F49</f>
        <v>10000</v>
      </c>
      <c r="H49" s="172"/>
      <c r="I49" s="178">
        <f t="shared" si="4"/>
        <v>0.00016325267236462027</v>
      </c>
      <c r="J49" s="7"/>
    </row>
    <row r="50" spans="1:10" ht="28.5" customHeight="1">
      <c r="A50" s="81" t="s">
        <v>634</v>
      </c>
      <c r="B50" s="66" t="s">
        <v>290</v>
      </c>
      <c r="C50" s="75"/>
      <c r="D50" s="75">
        <v>75075</v>
      </c>
      <c r="E50" s="75"/>
      <c r="F50" s="171">
        <f>SUM(F51:F51)</f>
        <v>143211</v>
      </c>
      <c r="G50" s="171">
        <f>SUM(G51:G51)</f>
        <v>143211</v>
      </c>
      <c r="H50" s="171">
        <f>SUM(H51:H51)</f>
        <v>0</v>
      </c>
      <c r="I50" s="177">
        <f t="shared" si="4"/>
        <v>0.0023379578462009633</v>
      </c>
      <c r="J50" s="7"/>
    </row>
    <row r="51" spans="1:10" ht="21.75" customHeight="1">
      <c r="A51" s="292"/>
      <c r="B51" s="63" t="s">
        <v>892</v>
      </c>
      <c r="C51" s="68"/>
      <c r="D51" s="68"/>
      <c r="E51" s="68">
        <v>2705</v>
      </c>
      <c r="F51" s="172">
        <v>143211</v>
      </c>
      <c r="G51" s="172">
        <f>F51</f>
        <v>143211</v>
      </c>
      <c r="H51" s="172"/>
      <c r="I51" s="178">
        <f t="shared" si="4"/>
        <v>0.0023379578462009633</v>
      </c>
      <c r="J51" s="7"/>
    </row>
    <row r="52" spans="1:9" ht="24" customHeight="1">
      <c r="A52" s="306" t="s">
        <v>373</v>
      </c>
      <c r="B52" s="77" t="s">
        <v>463</v>
      </c>
      <c r="C52" s="67">
        <v>754</v>
      </c>
      <c r="D52" s="73"/>
      <c r="E52" s="73"/>
      <c r="F52" s="174">
        <f>F53</f>
        <v>2815600</v>
      </c>
      <c r="G52" s="174">
        <f>G53</f>
        <v>2815600</v>
      </c>
      <c r="H52" s="174">
        <f>H53</f>
        <v>0</v>
      </c>
      <c r="I52" s="307">
        <f t="shared" si="4"/>
        <v>0.045965422430982485</v>
      </c>
    </row>
    <row r="53" spans="1:9" ht="28.5" customHeight="1">
      <c r="A53" s="81" t="s">
        <v>433</v>
      </c>
      <c r="B53" s="66" t="s">
        <v>339</v>
      </c>
      <c r="C53" s="75"/>
      <c r="D53" s="75">
        <v>75411</v>
      </c>
      <c r="E53" s="66"/>
      <c r="F53" s="171">
        <f>SUM(F54:F56)</f>
        <v>2815600</v>
      </c>
      <c r="G53" s="171">
        <f>SUM(G54:G56)</f>
        <v>2815600</v>
      </c>
      <c r="H53" s="171">
        <f>SUM(H54:H56)</f>
        <v>0</v>
      </c>
      <c r="I53" s="177">
        <f t="shared" si="4"/>
        <v>0.045965422430982485</v>
      </c>
    </row>
    <row r="54" spans="1:9" ht="18.75" customHeight="1">
      <c r="A54" s="292"/>
      <c r="B54" s="36" t="s">
        <v>435</v>
      </c>
      <c r="C54" s="312"/>
      <c r="D54" s="312"/>
      <c r="E54" s="76" t="s">
        <v>558</v>
      </c>
      <c r="F54" s="172">
        <v>600</v>
      </c>
      <c r="G54" s="172">
        <f>F54</f>
        <v>600</v>
      </c>
      <c r="H54" s="172"/>
      <c r="I54" s="178">
        <f t="shared" si="4"/>
        <v>9.795160341877217E-06</v>
      </c>
    </row>
    <row r="55" spans="1:9" ht="21.75" customHeight="1">
      <c r="A55" s="292"/>
      <c r="B55" s="36" t="s">
        <v>445</v>
      </c>
      <c r="C55" s="312"/>
      <c r="D55" s="312"/>
      <c r="E55" s="76" t="s">
        <v>180</v>
      </c>
      <c r="F55" s="172">
        <v>2815000</v>
      </c>
      <c r="G55" s="172">
        <f>F55</f>
        <v>2815000</v>
      </c>
      <c r="H55" s="172"/>
      <c r="I55" s="178">
        <f t="shared" si="4"/>
        <v>0.045955627270640606</v>
      </c>
    </row>
    <row r="56" spans="1:9" ht="21" customHeight="1">
      <c r="A56" s="292"/>
      <c r="B56" s="36" t="s">
        <v>966</v>
      </c>
      <c r="C56" s="312"/>
      <c r="D56" s="312"/>
      <c r="E56" s="76" t="s">
        <v>965</v>
      </c>
      <c r="F56" s="172">
        <v>0</v>
      </c>
      <c r="G56" s="172"/>
      <c r="H56" s="172"/>
      <c r="I56" s="178">
        <f t="shared" si="4"/>
        <v>0</v>
      </c>
    </row>
    <row r="57" spans="1:9" ht="38.25" customHeight="1">
      <c r="A57" s="306" t="s">
        <v>429</v>
      </c>
      <c r="B57" s="67" t="s">
        <v>574</v>
      </c>
      <c r="C57" s="70" t="s">
        <v>464</v>
      </c>
      <c r="D57" s="72"/>
      <c r="E57" s="72"/>
      <c r="F57" s="174">
        <f>F58+F61</f>
        <v>3444143</v>
      </c>
      <c r="G57" s="174">
        <f>G58+G61</f>
        <v>3444143</v>
      </c>
      <c r="H57" s="174">
        <f>H58+H61</f>
        <v>0</v>
      </c>
      <c r="I57" s="307">
        <f t="shared" si="4"/>
        <v>0.056226554875590036</v>
      </c>
    </row>
    <row r="58" spans="1:9" ht="38.25" customHeight="1">
      <c r="A58" s="81" t="s">
        <v>433</v>
      </c>
      <c r="B58" s="75" t="s">
        <v>920</v>
      </c>
      <c r="C58" s="78"/>
      <c r="D58" s="78" t="s">
        <v>921</v>
      </c>
      <c r="E58" s="78"/>
      <c r="F58" s="171">
        <f>F59+F60</f>
        <v>709982</v>
      </c>
      <c r="G58" s="171">
        <f>G59+G60</f>
        <v>709982</v>
      </c>
      <c r="H58" s="171">
        <f>H59+H60</f>
        <v>0</v>
      </c>
      <c r="I58" s="177">
        <f t="shared" si="4"/>
        <v>0.011590645883077783</v>
      </c>
    </row>
    <row r="59" spans="1:9" ht="17.25" customHeight="1">
      <c r="A59" s="292"/>
      <c r="B59" s="36" t="s">
        <v>461</v>
      </c>
      <c r="C59" s="69"/>
      <c r="D59" s="69"/>
      <c r="E59" s="69" t="s">
        <v>563</v>
      </c>
      <c r="F59" s="172">
        <v>708982</v>
      </c>
      <c r="G59" s="172">
        <f>F59</f>
        <v>708982</v>
      </c>
      <c r="H59" s="172"/>
      <c r="I59" s="178">
        <f aca="true" t="shared" si="5" ref="I59:I94">F59/$F$151</f>
        <v>0.011574320615841321</v>
      </c>
    </row>
    <row r="60" spans="1:9" ht="15.75" customHeight="1">
      <c r="A60" s="292"/>
      <c r="B60" s="36" t="s">
        <v>2</v>
      </c>
      <c r="C60" s="69"/>
      <c r="D60" s="69"/>
      <c r="E60" s="69" t="s">
        <v>1</v>
      </c>
      <c r="F60" s="172">
        <v>1000</v>
      </c>
      <c r="G60" s="172">
        <f>F60</f>
        <v>1000</v>
      </c>
      <c r="H60" s="172"/>
      <c r="I60" s="178">
        <f t="shared" si="5"/>
        <v>1.6325267236462028E-05</v>
      </c>
    </row>
    <row r="61" spans="1:9" ht="25.5" customHeight="1">
      <c r="A61" s="81" t="s">
        <v>436</v>
      </c>
      <c r="B61" s="75" t="s">
        <v>572</v>
      </c>
      <c r="C61" s="78"/>
      <c r="D61" s="78" t="s">
        <v>465</v>
      </c>
      <c r="E61" s="78"/>
      <c r="F61" s="171">
        <f>F62+F63</f>
        <v>2734161</v>
      </c>
      <c r="G61" s="171">
        <f>G62+G63</f>
        <v>2734161</v>
      </c>
      <c r="H61" s="171">
        <f>H62+H63</f>
        <v>0</v>
      </c>
      <c r="I61" s="177">
        <f>F61/$F$151</f>
        <v>0.044635908992512255</v>
      </c>
    </row>
    <row r="62" spans="1:9" ht="15.75" customHeight="1">
      <c r="A62" s="292"/>
      <c r="B62" s="36" t="s">
        <v>573</v>
      </c>
      <c r="C62" s="69"/>
      <c r="D62" s="69"/>
      <c r="E62" s="69" t="s">
        <v>564</v>
      </c>
      <c r="F62" s="172">
        <v>2676794</v>
      </c>
      <c r="G62" s="172">
        <f>F62</f>
        <v>2676794</v>
      </c>
      <c r="H62" s="172"/>
      <c r="I62" s="178">
        <f>F62/$F$151</f>
        <v>0.04369937738695814</v>
      </c>
    </row>
    <row r="63" spans="1:9" ht="15.75" customHeight="1">
      <c r="A63" s="292"/>
      <c r="B63" s="36" t="s">
        <v>44</v>
      </c>
      <c r="C63" s="69"/>
      <c r="D63" s="69"/>
      <c r="E63" s="69" t="s">
        <v>565</v>
      </c>
      <c r="F63" s="172">
        <v>57367</v>
      </c>
      <c r="G63" s="172">
        <f>F63</f>
        <v>57367</v>
      </c>
      <c r="H63" s="172"/>
      <c r="I63" s="178">
        <f>F63/$F$151</f>
        <v>0.0009365316055541172</v>
      </c>
    </row>
    <row r="64" spans="1:9" ht="20.25" customHeight="1">
      <c r="A64" s="306" t="s">
        <v>423</v>
      </c>
      <c r="B64" s="77" t="s">
        <v>466</v>
      </c>
      <c r="C64" s="67">
        <v>758</v>
      </c>
      <c r="D64" s="73"/>
      <c r="E64" s="73"/>
      <c r="F64" s="174">
        <f>F65+F67+F69+F71</f>
        <v>25252899</v>
      </c>
      <c r="G64" s="174">
        <f>G65+G67+G69+G71</f>
        <v>25252899</v>
      </c>
      <c r="H64" s="174">
        <f>H65+H67+H69+H71</f>
        <v>0</v>
      </c>
      <c r="I64" s="307">
        <f t="shared" si="5"/>
        <v>0.4122603246703847</v>
      </c>
    </row>
    <row r="65" spans="1:9" ht="16.5" customHeight="1">
      <c r="A65" s="81" t="s">
        <v>433</v>
      </c>
      <c r="B65" s="66" t="s">
        <v>446</v>
      </c>
      <c r="C65" s="75"/>
      <c r="D65" s="75">
        <v>75801</v>
      </c>
      <c r="E65" s="75"/>
      <c r="F65" s="171">
        <f>F66</f>
        <v>18517913</v>
      </c>
      <c r="G65" s="171">
        <f>G66</f>
        <v>18517913</v>
      </c>
      <c r="H65" s="171">
        <f>H66</f>
        <v>0</v>
      </c>
      <c r="I65" s="177">
        <f t="shared" si="5"/>
        <v>0.30230987838655426</v>
      </c>
    </row>
    <row r="66" spans="1:9" ht="18" customHeight="1">
      <c r="A66" s="292"/>
      <c r="B66" s="36" t="s">
        <v>369</v>
      </c>
      <c r="C66" s="68"/>
      <c r="D66" s="68"/>
      <c r="E66" s="69" t="s">
        <v>567</v>
      </c>
      <c r="F66" s="172">
        <v>18517913</v>
      </c>
      <c r="G66" s="172">
        <f>F66</f>
        <v>18517913</v>
      </c>
      <c r="H66" s="172"/>
      <c r="I66" s="178">
        <f t="shared" si="5"/>
        <v>0.30230987838655426</v>
      </c>
    </row>
    <row r="67" spans="1:9" ht="27" customHeight="1">
      <c r="A67" s="81" t="s">
        <v>436</v>
      </c>
      <c r="B67" s="66" t="s">
        <v>505</v>
      </c>
      <c r="C67" s="75"/>
      <c r="D67" s="75">
        <v>75803</v>
      </c>
      <c r="E67" s="79"/>
      <c r="F67" s="171">
        <f>F68</f>
        <v>4482399</v>
      </c>
      <c r="G67" s="171">
        <f>G68</f>
        <v>4482399</v>
      </c>
      <c r="H67" s="171">
        <f>H68</f>
        <v>0</v>
      </c>
      <c r="I67" s="177">
        <f t="shared" si="5"/>
        <v>0.07317636153545015</v>
      </c>
    </row>
    <row r="68" spans="1:9" ht="15.75" customHeight="1">
      <c r="A68" s="313"/>
      <c r="B68" s="36" t="s">
        <v>370</v>
      </c>
      <c r="C68" s="68"/>
      <c r="D68" s="68"/>
      <c r="E68" s="69" t="s">
        <v>567</v>
      </c>
      <c r="F68" s="172">
        <v>4482399</v>
      </c>
      <c r="G68" s="172">
        <f>F68</f>
        <v>4482399</v>
      </c>
      <c r="H68" s="172"/>
      <c r="I68" s="178">
        <f t="shared" si="5"/>
        <v>0.07317636153545015</v>
      </c>
    </row>
    <row r="69" spans="1:9" ht="17.25" customHeight="1">
      <c r="A69" s="81" t="s">
        <v>469</v>
      </c>
      <c r="B69" s="66" t="s">
        <v>467</v>
      </c>
      <c r="C69" s="75"/>
      <c r="D69" s="75">
        <v>75814</v>
      </c>
      <c r="E69" s="78"/>
      <c r="F69" s="171">
        <f>F70</f>
        <v>35000</v>
      </c>
      <c r="G69" s="171">
        <f>G70</f>
        <v>35000</v>
      </c>
      <c r="H69" s="171">
        <f>H70</f>
        <v>0</v>
      </c>
      <c r="I69" s="177">
        <f t="shared" si="5"/>
        <v>0.000571384353276171</v>
      </c>
    </row>
    <row r="70" spans="1:9" ht="14.25" customHeight="1">
      <c r="A70" s="292"/>
      <c r="B70" s="36" t="s">
        <v>435</v>
      </c>
      <c r="C70" s="68"/>
      <c r="D70" s="68"/>
      <c r="E70" s="69" t="s">
        <v>558</v>
      </c>
      <c r="F70" s="172">
        <v>35000</v>
      </c>
      <c r="G70" s="172">
        <f>F70</f>
        <v>35000</v>
      </c>
      <c r="H70" s="172"/>
      <c r="I70" s="178">
        <f t="shared" si="5"/>
        <v>0.000571384353276171</v>
      </c>
    </row>
    <row r="71" spans="1:9" ht="24" customHeight="1">
      <c r="A71" s="81" t="s">
        <v>471</v>
      </c>
      <c r="B71" s="66" t="s">
        <v>606</v>
      </c>
      <c r="C71" s="75"/>
      <c r="D71" s="75">
        <v>75832</v>
      </c>
      <c r="E71" s="78"/>
      <c r="F71" s="171">
        <f>F72</f>
        <v>2217587</v>
      </c>
      <c r="G71" s="171">
        <f>G72</f>
        <v>2217587</v>
      </c>
      <c r="H71" s="171">
        <f>H72</f>
        <v>0</v>
      </c>
      <c r="I71" s="177">
        <f t="shared" si="5"/>
        <v>0.03620270039510412</v>
      </c>
    </row>
    <row r="72" spans="1:9" ht="17.25" customHeight="1">
      <c r="A72" s="311"/>
      <c r="B72" s="36" t="s">
        <v>371</v>
      </c>
      <c r="C72" s="293"/>
      <c r="D72" s="293"/>
      <c r="E72" s="69" t="s">
        <v>567</v>
      </c>
      <c r="F72" s="172">
        <v>2217587</v>
      </c>
      <c r="G72" s="172">
        <f>F72</f>
        <v>2217587</v>
      </c>
      <c r="H72" s="172"/>
      <c r="I72" s="178">
        <f t="shared" si="5"/>
        <v>0.03620270039510412</v>
      </c>
    </row>
    <row r="73" spans="1:9" ht="16.5" customHeight="1">
      <c r="A73" s="306" t="s">
        <v>594</v>
      </c>
      <c r="B73" s="77" t="s">
        <v>468</v>
      </c>
      <c r="C73" s="70" t="s">
        <v>140</v>
      </c>
      <c r="D73" s="72"/>
      <c r="E73" s="72"/>
      <c r="F73" s="174">
        <f>F74+F78+F84+F86</f>
        <v>2704745</v>
      </c>
      <c r="G73" s="174">
        <f>G74+G78+G84+G86</f>
        <v>308916</v>
      </c>
      <c r="H73" s="174">
        <f>H74+H78+H84+H86</f>
        <v>2395829</v>
      </c>
      <c r="I73" s="307">
        <f t="shared" si="5"/>
        <v>0.04415568493148449</v>
      </c>
    </row>
    <row r="74" spans="1:9" ht="17.25" customHeight="1">
      <c r="A74" s="81" t="s">
        <v>433</v>
      </c>
      <c r="B74" s="66" t="s">
        <v>152</v>
      </c>
      <c r="C74" s="78"/>
      <c r="D74" s="78" t="s">
        <v>151</v>
      </c>
      <c r="E74" s="78"/>
      <c r="F74" s="391">
        <f>F75+F76+F77</f>
        <v>18260</v>
      </c>
      <c r="G74" s="391">
        <f>G75+G76+G77</f>
        <v>18260</v>
      </c>
      <c r="H74" s="391">
        <f>H75+H76+H77</f>
        <v>0</v>
      </c>
      <c r="I74" s="392">
        <f t="shared" si="5"/>
        <v>0.0002980993797377966</v>
      </c>
    </row>
    <row r="75" spans="1:9" ht="15" customHeight="1">
      <c r="A75" s="292"/>
      <c r="B75" s="36" t="s">
        <v>438</v>
      </c>
      <c r="C75" s="69"/>
      <c r="D75" s="69"/>
      <c r="E75" s="69" t="s">
        <v>559</v>
      </c>
      <c r="F75" s="172">
        <v>540</v>
      </c>
      <c r="G75" s="172">
        <f>F75</f>
        <v>540</v>
      </c>
      <c r="H75" s="172"/>
      <c r="I75" s="178">
        <f t="shared" si="5"/>
        <v>8.815644307689495E-06</v>
      </c>
    </row>
    <row r="76" spans="1:9" ht="23.25" customHeight="1">
      <c r="A76" s="292"/>
      <c r="B76" s="36" t="s">
        <v>592</v>
      </c>
      <c r="C76" s="69"/>
      <c r="D76" s="69"/>
      <c r="E76" s="69" t="s">
        <v>560</v>
      </c>
      <c r="F76" s="172">
        <v>17240</v>
      </c>
      <c r="G76" s="172">
        <f>F76</f>
        <v>17240</v>
      </c>
      <c r="H76" s="172"/>
      <c r="I76" s="178">
        <f t="shared" si="5"/>
        <v>0.00028144760715660536</v>
      </c>
    </row>
    <row r="77" spans="1:9" ht="15.75" customHeight="1">
      <c r="A77" s="311"/>
      <c r="B77" s="36" t="s">
        <v>435</v>
      </c>
      <c r="C77" s="68"/>
      <c r="D77" s="293"/>
      <c r="E77" s="69" t="s">
        <v>558</v>
      </c>
      <c r="F77" s="172">
        <v>480</v>
      </c>
      <c r="G77" s="172">
        <f>F77</f>
        <v>480</v>
      </c>
      <c r="H77" s="172"/>
      <c r="I77" s="178">
        <f t="shared" si="5"/>
        <v>7.836128273501773E-06</v>
      </c>
    </row>
    <row r="78" spans="1:9" ht="18" customHeight="1">
      <c r="A78" s="81" t="s">
        <v>436</v>
      </c>
      <c r="B78" s="66" t="s">
        <v>177</v>
      </c>
      <c r="C78" s="75"/>
      <c r="D78" s="75">
        <v>80130</v>
      </c>
      <c r="E78" s="75"/>
      <c r="F78" s="391">
        <f>SUM(F79:F83)</f>
        <v>92525</v>
      </c>
      <c r="G78" s="391">
        <f>SUM(G79:G83)</f>
        <v>92276</v>
      </c>
      <c r="H78" s="391">
        <f>SUM(H79:H83)</f>
        <v>249</v>
      </c>
      <c r="I78" s="392">
        <f t="shared" si="5"/>
        <v>0.001510495351053649</v>
      </c>
    </row>
    <row r="79" spans="1:9" ht="23.25" customHeight="1">
      <c r="A79" s="311"/>
      <c r="B79" s="36" t="s">
        <v>592</v>
      </c>
      <c r="C79" s="68"/>
      <c r="D79" s="293"/>
      <c r="E79" s="69" t="s">
        <v>560</v>
      </c>
      <c r="F79" s="172">
        <v>23180</v>
      </c>
      <c r="G79" s="172">
        <f>F79</f>
        <v>23180</v>
      </c>
      <c r="H79" s="172"/>
      <c r="I79" s="178">
        <f t="shared" si="5"/>
        <v>0.0003784196945411898</v>
      </c>
    </row>
    <row r="80" spans="1:9" ht="17.25" customHeight="1">
      <c r="A80" s="311"/>
      <c r="B80" s="36" t="s">
        <v>441</v>
      </c>
      <c r="C80" s="68"/>
      <c r="D80" s="293"/>
      <c r="E80" s="69" t="s">
        <v>561</v>
      </c>
      <c r="F80" s="172">
        <v>53128</v>
      </c>
      <c r="G80" s="172">
        <f>F80</f>
        <v>53128</v>
      </c>
      <c r="H80" s="172"/>
      <c r="I80" s="178">
        <f t="shared" si="5"/>
        <v>0.0008673287977387546</v>
      </c>
    </row>
    <row r="81" spans="1:9" ht="16.5" customHeight="1">
      <c r="A81" s="311"/>
      <c r="B81" s="36" t="s">
        <v>287</v>
      </c>
      <c r="C81" s="68"/>
      <c r="D81" s="293"/>
      <c r="E81" s="69" t="s">
        <v>286</v>
      </c>
      <c r="F81" s="172">
        <v>249</v>
      </c>
      <c r="G81" s="172"/>
      <c r="H81" s="172">
        <f>F81</f>
        <v>249</v>
      </c>
      <c r="I81" s="178">
        <f t="shared" si="5"/>
        <v>4.064991541879045E-06</v>
      </c>
    </row>
    <row r="82" spans="1:9" ht="18" customHeight="1">
      <c r="A82" s="311"/>
      <c r="B82" s="36" t="s">
        <v>435</v>
      </c>
      <c r="C82" s="68"/>
      <c r="D82" s="293"/>
      <c r="E82" s="69" t="s">
        <v>558</v>
      </c>
      <c r="F82" s="172">
        <v>468</v>
      </c>
      <c r="G82" s="172">
        <f>F82</f>
        <v>468</v>
      </c>
      <c r="H82" s="172"/>
      <c r="I82" s="178">
        <f t="shared" si="5"/>
        <v>7.640225066664229E-06</v>
      </c>
    </row>
    <row r="83" spans="1:9" ht="18" customHeight="1">
      <c r="A83" s="311"/>
      <c r="B83" s="36" t="s">
        <v>462</v>
      </c>
      <c r="C83" s="68"/>
      <c r="D83" s="293"/>
      <c r="E83" s="69" t="s">
        <v>562</v>
      </c>
      <c r="F83" s="172">
        <v>15500</v>
      </c>
      <c r="G83" s="172">
        <f>F83</f>
        <v>15500</v>
      </c>
      <c r="H83" s="172"/>
      <c r="I83" s="178">
        <f t="shared" si="5"/>
        <v>0.0002530416421651614</v>
      </c>
    </row>
    <row r="84" spans="1:9" ht="18" customHeight="1">
      <c r="A84" s="81" t="s">
        <v>469</v>
      </c>
      <c r="B84" s="66" t="s">
        <v>4</v>
      </c>
      <c r="C84" s="75"/>
      <c r="D84" s="75">
        <v>80148</v>
      </c>
      <c r="E84" s="75"/>
      <c r="F84" s="391">
        <f>SUM(F85:F85)</f>
        <v>9000</v>
      </c>
      <c r="G84" s="391">
        <f>SUM(G85:G85)</f>
        <v>9000</v>
      </c>
      <c r="H84" s="391">
        <f>SUM(H85:H85)</f>
        <v>0</v>
      </c>
      <c r="I84" s="392">
        <f t="shared" si="5"/>
        <v>0.00014692740512815825</v>
      </c>
    </row>
    <row r="85" spans="1:9" ht="18" customHeight="1">
      <c r="A85" s="311"/>
      <c r="B85" s="36" t="s">
        <v>441</v>
      </c>
      <c r="C85" s="68"/>
      <c r="D85" s="293"/>
      <c r="E85" s="69" t="s">
        <v>561</v>
      </c>
      <c r="F85" s="172">
        <v>9000</v>
      </c>
      <c r="G85" s="172">
        <f>F85</f>
        <v>9000</v>
      </c>
      <c r="H85" s="172"/>
      <c r="I85" s="178">
        <f t="shared" si="5"/>
        <v>0.00014692740512815825</v>
      </c>
    </row>
    <row r="86" spans="1:9" ht="18" customHeight="1">
      <c r="A86" s="81" t="s">
        <v>471</v>
      </c>
      <c r="B86" s="66" t="s">
        <v>97</v>
      </c>
      <c r="C86" s="75"/>
      <c r="D86" s="75">
        <v>80195</v>
      </c>
      <c r="E86" s="78"/>
      <c r="F86" s="391">
        <f>SUM(F87:F94)</f>
        <v>2584960</v>
      </c>
      <c r="G86" s="391">
        <f>SUM(G87:G94)</f>
        <v>189380</v>
      </c>
      <c r="H86" s="391">
        <f>SUM(H87:H94)</f>
        <v>2395580</v>
      </c>
      <c r="I86" s="392">
        <f t="shared" si="5"/>
        <v>0.042200162795564884</v>
      </c>
    </row>
    <row r="87" spans="1:9" ht="22.5" customHeight="1">
      <c r="A87" s="292"/>
      <c r="B87" s="36" t="s">
        <v>440</v>
      </c>
      <c r="C87" s="68"/>
      <c r="D87" s="68"/>
      <c r="E87" s="69" t="s">
        <v>560</v>
      </c>
      <c r="F87" s="172">
        <v>40000</v>
      </c>
      <c r="G87" s="172">
        <f aca="true" t="shared" si="6" ref="G87:G92">F87</f>
        <v>40000</v>
      </c>
      <c r="H87" s="172"/>
      <c r="I87" s="178">
        <f t="shared" si="5"/>
        <v>0.0006530106894584811</v>
      </c>
    </row>
    <row r="88" spans="1:9" ht="16.5" customHeight="1">
      <c r="A88" s="292"/>
      <c r="B88" s="36" t="s">
        <v>441</v>
      </c>
      <c r="C88" s="68"/>
      <c r="D88" s="68"/>
      <c r="E88" s="69" t="s">
        <v>561</v>
      </c>
      <c r="F88" s="172">
        <v>50000</v>
      </c>
      <c r="G88" s="172">
        <f t="shared" si="6"/>
        <v>50000</v>
      </c>
      <c r="H88" s="172"/>
      <c r="I88" s="178">
        <f t="shared" si="5"/>
        <v>0.0008162633618231013</v>
      </c>
    </row>
    <row r="89" spans="1:9" ht="16.5" customHeight="1">
      <c r="A89" s="292"/>
      <c r="B89" s="36" t="s">
        <v>435</v>
      </c>
      <c r="C89" s="68"/>
      <c r="D89" s="68"/>
      <c r="E89" s="69" t="s">
        <v>558</v>
      </c>
      <c r="F89" s="172">
        <v>700</v>
      </c>
      <c r="G89" s="172">
        <f t="shared" si="6"/>
        <v>700</v>
      </c>
      <c r="H89" s="172"/>
      <c r="I89" s="178">
        <f t="shared" si="5"/>
        <v>1.142768706552342E-05</v>
      </c>
    </row>
    <row r="90" spans="1:9" ht="16.5" customHeight="1">
      <c r="A90" s="292"/>
      <c r="B90" s="36" t="s">
        <v>462</v>
      </c>
      <c r="C90" s="68"/>
      <c r="D90" s="68"/>
      <c r="E90" s="69" t="s">
        <v>562</v>
      </c>
      <c r="F90" s="172">
        <v>0</v>
      </c>
      <c r="G90" s="172">
        <f t="shared" si="6"/>
        <v>0</v>
      </c>
      <c r="H90" s="172"/>
      <c r="I90" s="178">
        <f t="shared" si="5"/>
        <v>0</v>
      </c>
    </row>
    <row r="91" spans="1:9" ht="59.25" customHeight="1">
      <c r="A91" s="292"/>
      <c r="B91" s="36" t="s">
        <v>969</v>
      </c>
      <c r="C91" s="68"/>
      <c r="D91" s="68"/>
      <c r="E91" s="69" t="s">
        <v>967</v>
      </c>
      <c r="F91" s="172">
        <v>83878</v>
      </c>
      <c r="G91" s="172">
        <f t="shared" si="6"/>
        <v>83878</v>
      </c>
      <c r="H91" s="172"/>
      <c r="I91" s="178">
        <f t="shared" si="5"/>
        <v>0.001369330765259962</v>
      </c>
    </row>
    <row r="92" spans="1:9" ht="55.5" customHeight="1">
      <c r="A92" s="292"/>
      <c r="B92" s="36" t="s">
        <v>969</v>
      </c>
      <c r="C92" s="68"/>
      <c r="D92" s="68"/>
      <c r="E92" s="69" t="s">
        <v>968</v>
      </c>
      <c r="F92" s="172">
        <v>14802</v>
      </c>
      <c r="G92" s="172">
        <f t="shared" si="6"/>
        <v>14802</v>
      </c>
      <c r="H92" s="172"/>
      <c r="I92" s="178">
        <f t="shared" si="5"/>
        <v>0.00024164660563411093</v>
      </c>
    </row>
    <row r="93" spans="1:9" ht="27" customHeight="1">
      <c r="A93" s="292"/>
      <c r="B93" s="36" t="s">
        <v>7</v>
      </c>
      <c r="C93" s="68"/>
      <c r="D93" s="68"/>
      <c r="E93" s="69" t="s">
        <v>963</v>
      </c>
      <c r="F93" s="172">
        <v>2193184</v>
      </c>
      <c r="G93" s="172"/>
      <c r="H93" s="172">
        <f>F93</f>
        <v>2193184</v>
      </c>
      <c r="I93" s="178">
        <f t="shared" si="5"/>
        <v>0.03580431489873274</v>
      </c>
    </row>
    <row r="94" spans="1:9" ht="46.5" customHeight="1">
      <c r="A94" s="292"/>
      <c r="B94" s="36" t="s">
        <v>964</v>
      </c>
      <c r="C94" s="68"/>
      <c r="D94" s="68"/>
      <c r="E94" s="69" t="s">
        <v>8</v>
      </c>
      <c r="F94" s="172">
        <v>202396</v>
      </c>
      <c r="G94" s="172"/>
      <c r="H94" s="172">
        <f>F94</f>
        <v>202396</v>
      </c>
      <c r="I94" s="178">
        <f t="shared" si="5"/>
        <v>0.0033041687875909683</v>
      </c>
    </row>
    <row r="95" spans="1:9" s="6" customFormat="1" ht="17.25" customHeight="1">
      <c r="A95" s="306" t="s">
        <v>5</v>
      </c>
      <c r="B95" s="77" t="s">
        <v>470</v>
      </c>
      <c r="C95" s="67">
        <v>851</v>
      </c>
      <c r="D95" s="67"/>
      <c r="E95" s="70"/>
      <c r="F95" s="174">
        <f>F96+F99+F101</f>
        <v>2357587</v>
      </c>
      <c r="G95" s="174">
        <f>G96+G99+G101</f>
        <v>1845294</v>
      </c>
      <c r="H95" s="174">
        <f>H96+H99+H101</f>
        <v>512293</v>
      </c>
      <c r="I95" s="307">
        <f aca="true" t="shared" si="7" ref="I95:I103">F95/$F$151</f>
        <v>0.0384882378082088</v>
      </c>
    </row>
    <row r="96" spans="1:9" ht="17.25" customHeight="1">
      <c r="A96" s="314" t="s">
        <v>433</v>
      </c>
      <c r="B96" s="315" t="s">
        <v>203</v>
      </c>
      <c r="C96" s="291"/>
      <c r="D96" s="291">
        <v>85111</v>
      </c>
      <c r="E96" s="79"/>
      <c r="F96" s="171">
        <f>SUM(F97:F98)</f>
        <v>342396</v>
      </c>
      <c r="G96" s="171">
        <f>SUM(G97:G98)</f>
        <v>55200</v>
      </c>
      <c r="H96" s="171">
        <f>SUM(H97:H98)</f>
        <v>287196</v>
      </c>
      <c r="I96" s="177">
        <f t="shared" si="7"/>
        <v>0.005589706200695653</v>
      </c>
    </row>
    <row r="97" spans="1:9" ht="27" customHeight="1">
      <c r="A97" s="311"/>
      <c r="B97" s="36" t="s">
        <v>592</v>
      </c>
      <c r="C97" s="68"/>
      <c r="D97" s="68"/>
      <c r="E97" s="69" t="s">
        <v>560</v>
      </c>
      <c r="F97" s="172">
        <v>55200</v>
      </c>
      <c r="G97" s="172">
        <f>F97</f>
        <v>55200</v>
      </c>
      <c r="H97" s="172"/>
      <c r="I97" s="178">
        <f t="shared" si="7"/>
        <v>0.0009011547514527039</v>
      </c>
    </row>
    <row r="98" spans="1:9" ht="28.5" customHeight="1">
      <c r="A98" s="311"/>
      <c r="B98" s="36" t="s">
        <v>7</v>
      </c>
      <c r="C98" s="68"/>
      <c r="D98" s="68"/>
      <c r="E98" s="69" t="s">
        <v>368</v>
      </c>
      <c r="F98" s="172">
        <v>287196</v>
      </c>
      <c r="G98" s="172"/>
      <c r="H98" s="172">
        <f>F98</f>
        <v>287196</v>
      </c>
      <c r="I98" s="178">
        <f t="shared" si="7"/>
        <v>0.004688551449242948</v>
      </c>
    </row>
    <row r="99" spans="1:9" ht="28.5" customHeight="1">
      <c r="A99" s="314" t="s">
        <v>471</v>
      </c>
      <c r="B99" s="315" t="s">
        <v>478</v>
      </c>
      <c r="C99" s="291"/>
      <c r="D99" s="291">
        <v>85156</v>
      </c>
      <c r="E99" s="315"/>
      <c r="F99" s="171">
        <f>F100</f>
        <v>1743167</v>
      </c>
      <c r="G99" s="171">
        <f>G100</f>
        <v>1743167</v>
      </c>
      <c r="H99" s="171">
        <f>H100</f>
        <v>0</v>
      </c>
      <c r="I99" s="177">
        <f t="shared" si="7"/>
        <v>0.028457667112781804</v>
      </c>
    </row>
    <row r="100" spans="1:9" ht="26.25" customHeight="1">
      <c r="A100" s="292"/>
      <c r="B100" s="36" t="s">
        <v>448</v>
      </c>
      <c r="C100" s="68"/>
      <c r="D100" s="68"/>
      <c r="E100" s="68">
        <v>2110</v>
      </c>
      <c r="F100" s="172">
        <v>1743167</v>
      </c>
      <c r="G100" s="172">
        <f>F100</f>
        <v>1743167</v>
      </c>
      <c r="H100" s="172"/>
      <c r="I100" s="178">
        <f t="shared" si="7"/>
        <v>0.028457667112781804</v>
      </c>
    </row>
    <row r="101" spans="1:9" ht="20.25" customHeight="1">
      <c r="A101" s="314" t="s">
        <v>472</v>
      </c>
      <c r="B101" s="315" t="s">
        <v>97</v>
      </c>
      <c r="C101" s="291"/>
      <c r="D101" s="291">
        <v>85195</v>
      </c>
      <c r="E101" s="291"/>
      <c r="F101" s="171">
        <f>SUM(F102:F103)</f>
        <v>272024</v>
      </c>
      <c r="G101" s="171">
        <f>SUM(G102:G103)</f>
        <v>46927</v>
      </c>
      <c r="H101" s="171">
        <f>SUM(H102:H103)</f>
        <v>225097</v>
      </c>
      <c r="I101" s="290">
        <f t="shared" si="7"/>
        <v>0.004440864494731346</v>
      </c>
    </row>
    <row r="102" spans="1:9" ht="23.25" customHeight="1">
      <c r="A102" s="292"/>
      <c r="B102" s="36" t="s">
        <v>3</v>
      </c>
      <c r="C102" s="68"/>
      <c r="D102" s="68"/>
      <c r="E102" s="69" t="s">
        <v>560</v>
      </c>
      <c r="F102" s="172">
        <v>46927</v>
      </c>
      <c r="G102" s="172">
        <f>F102</f>
        <v>46927</v>
      </c>
      <c r="H102" s="172"/>
      <c r="I102" s="178">
        <f t="shared" si="7"/>
        <v>0.0007660958156054536</v>
      </c>
    </row>
    <row r="103" spans="1:9" ht="48.75" customHeight="1">
      <c r="A103" s="292"/>
      <c r="B103" s="36" t="s">
        <v>964</v>
      </c>
      <c r="C103" s="68"/>
      <c r="D103" s="68"/>
      <c r="E103" s="68">
        <v>6260</v>
      </c>
      <c r="F103" s="172">
        <v>225097</v>
      </c>
      <c r="G103" s="172"/>
      <c r="H103" s="172">
        <f>F103</f>
        <v>225097</v>
      </c>
      <c r="I103" s="178">
        <f t="shared" si="7"/>
        <v>0.003674768679125893</v>
      </c>
    </row>
    <row r="104" spans="1:9" ht="18" customHeight="1">
      <c r="A104" s="306" t="s">
        <v>447</v>
      </c>
      <c r="B104" s="77" t="s">
        <v>122</v>
      </c>
      <c r="C104" s="67">
        <v>852</v>
      </c>
      <c r="D104" s="67"/>
      <c r="E104" s="67"/>
      <c r="F104" s="174">
        <f>F105+F110+F114+F118+F120+F123</f>
        <v>2005545</v>
      </c>
      <c r="G104" s="174">
        <f>G105+G110+G114+G118+G120+G123</f>
        <v>2005545</v>
      </c>
      <c r="H104" s="174">
        <f>H105+H110+H114+H118+H120+H123</f>
        <v>0</v>
      </c>
      <c r="I104" s="307">
        <f aca="true" t="shared" si="8" ref="I104:I143">F104/$F$151</f>
        <v>0.03274105807975024</v>
      </c>
    </row>
    <row r="105" spans="1:9" ht="19.5" customHeight="1">
      <c r="A105" s="314" t="s">
        <v>433</v>
      </c>
      <c r="B105" s="315" t="s">
        <v>345</v>
      </c>
      <c r="C105" s="79"/>
      <c r="D105" s="79" t="s">
        <v>123</v>
      </c>
      <c r="E105" s="79"/>
      <c r="F105" s="171">
        <f>F106+F107+F108+F109</f>
        <v>525683</v>
      </c>
      <c r="G105" s="171">
        <f>G106+G107+G108+G109</f>
        <v>525683</v>
      </c>
      <c r="H105" s="171">
        <f>H106+H107+H108+H109</f>
        <v>0</v>
      </c>
      <c r="I105" s="177">
        <f t="shared" si="8"/>
        <v>0.008581915456665068</v>
      </c>
    </row>
    <row r="106" spans="1:9" ht="24.75" customHeight="1">
      <c r="A106" s="311"/>
      <c r="B106" s="36" t="s">
        <v>304</v>
      </c>
      <c r="C106" s="310"/>
      <c r="D106" s="310"/>
      <c r="E106" s="69" t="s">
        <v>305</v>
      </c>
      <c r="F106" s="172">
        <v>500</v>
      </c>
      <c r="G106" s="172">
        <f>F106</f>
        <v>500</v>
      </c>
      <c r="H106" s="172"/>
      <c r="I106" s="178">
        <f t="shared" si="8"/>
        <v>8.162633618231014E-06</v>
      </c>
    </row>
    <row r="107" spans="1:9" ht="15.75" customHeight="1">
      <c r="A107" s="311"/>
      <c r="B107" s="36" t="s">
        <v>435</v>
      </c>
      <c r="C107" s="69"/>
      <c r="D107" s="69"/>
      <c r="E107" s="69" t="s">
        <v>558</v>
      </c>
      <c r="F107" s="172">
        <v>200</v>
      </c>
      <c r="G107" s="172">
        <f>F107</f>
        <v>200</v>
      </c>
      <c r="H107" s="172"/>
      <c r="I107" s="178">
        <f t="shared" si="8"/>
        <v>3.2650534472924056E-06</v>
      </c>
    </row>
    <row r="108" spans="1:9" ht="17.25" customHeight="1">
      <c r="A108" s="311"/>
      <c r="B108" s="36" t="s">
        <v>450</v>
      </c>
      <c r="C108" s="69"/>
      <c r="D108" s="69"/>
      <c r="E108" s="69" t="s">
        <v>451</v>
      </c>
      <c r="F108" s="172">
        <v>0</v>
      </c>
      <c r="G108" s="172">
        <f>F108</f>
        <v>0</v>
      </c>
      <c r="H108" s="172"/>
      <c r="I108" s="178">
        <f t="shared" si="8"/>
        <v>0</v>
      </c>
    </row>
    <row r="109" spans="1:9" ht="24.75" customHeight="1">
      <c r="A109" s="311"/>
      <c r="B109" s="36" t="s">
        <v>454</v>
      </c>
      <c r="C109" s="293"/>
      <c r="D109" s="68"/>
      <c r="E109" s="68">
        <v>2320</v>
      </c>
      <c r="F109" s="172">
        <v>524983</v>
      </c>
      <c r="G109" s="172">
        <f>F109</f>
        <v>524983</v>
      </c>
      <c r="H109" s="172"/>
      <c r="I109" s="178">
        <f t="shared" si="8"/>
        <v>0.008570487769599544</v>
      </c>
    </row>
    <row r="110" spans="1:9" ht="19.5" customHeight="1">
      <c r="A110" s="81" t="s">
        <v>436</v>
      </c>
      <c r="B110" s="66" t="s">
        <v>224</v>
      </c>
      <c r="C110" s="78"/>
      <c r="D110" s="78" t="s">
        <v>124</v>
      </c>
      <c r="E110" s="78"/>
      <c r="F110" s="171">
        <f>F111+F112+F113</f>
        <v>1054850</v>
      </c>
      <c r="G110" s="171">
        <f>G111+G112+G113</f>
        <v>1054850</v>
      </c>
      <c r="H110" s="171">
        <f>H111+H112+H113</f>
        <v>0</v>
      </c>
      <c r="I110" s="177">
        <f t="shared" si="8"/>
        <v>0.01722070814438197</v>
      </c>
    </row>
    <row r="111" spans="1:9" ht="15" customHeight="1">
      <c r="A111" s="292"/>
      <c r="B111" s="36" t="s">
        <v>441</v>
      </c>
      <c r="C111" s="69"/>
      <c r="D111" s="69"/>
      <c r="E111" s="69" t="s">
        <v>561</v>
      </c>
      <c r="F111" s="172">
        <v>703782</v>
      </c>
      <c r="G111" s="172">
        <f>F111</f>
        <v>703782</v>
      </c>
      <c r="H111" s="172"/>
      <c r="I111" s="178">
        <f t="shared" si="8"/>
        <v>0.011489429226211718</v>
      </c>
    </row>
    <row r="112" spans="1:9" ht="16.5" customHeight="1">
      <c r="A112" s="292"/>
      <c r="B112" s="36" t="s">
        <v>435</v>
      </c>
      <c r="C112" s="69"/>
      <c r="D112" s="69"/>
      <c r="E112" s="69" t="s">
        <v>558</v>
      </c>
      <c r="F112" s="172">
        <v>400</v>
      </c>
      <c r="G112" s="172">
        <f>F112</f>
        <v>400</v>
      </c>
      <c r="H112" s="172"/>
      <c r="I112" s="178">
        <f t="shared" si="8"/>
        <v>6.530106894584811E-06</v>
      </c>
    </row>
    <row r="113" spans="1:9" ht="16.5" customHeight="1">
      <c r="A113" s="292"/>
      <c r="B113" s="36" t="s">
        <v>455</v>
      </c>
      <c r="C113" s="68"/>
      <c r="D113" s="293"/>
      <c r="E113" s="68">
        <v>2130</v>
      </c>
      <c r="F113" s="172">
        <v>350668</v>
      </c>
      <c r="G113" s="172">
        <f>F113</f>
        <v>350668</v>
      </c>
      <c r="H113" s="172"/>
      <c r="I113" s="178">
        <f t="shared" si="8"/>
        <v>0.005724748811275666</v>
      </c>
    </row>
    <row r="114" spans="1:9" ht="16.5" customHeight="1">
      <c r="A114" s="81" t="s">
        <v>469</v>
      </c>
      <c r="B114" s="66" t="s">
        <v>346</v>
      </c>
      <c r="C114" s="78"/>
      <c r="D114" s="78" t="s">
        <v>129</v>
      </c>
      <c r="E114" s="78"/>
      <c r="F114" s="171">
        <f>F115+F116+F117</f>
        <v>45212</v>
      </c>
      <c r="G114" s="171">
        <f>G115+G116+G117</f>
        <v>45212</v>
      </c>
      <c r="H114" s="171">
        <f>H115+H116+H117</f>
        <v>0</v>
      </c>
      <c r="I114" s="177">
        <f t="shared" si="8"/>
        <v>0.0007380979822949211</v>
      </c>
    </row>
    <row r="115" spans="1:9" ht="25.5" customHeight="1">
      <c r="A115" s="292"/>
      <c r="B115" s="36" t="s">
        <v>304</v>
      </c>
      <c r="C115" s="69"/>
      <c r="D115" s="69"/>
      <c r="E115" s="69" t="s">
        <v>305</v>
      </c>
      <c r="F115" s="172">
        <v>500</v>
      </c>
      <c r="G115" s="172">
        <f>F115</f>
        <v>500</v>
      </c>
      <c r="H115" s="172"/>
      <c r="I115" s="178">
        <f t="shared" si="8"/>
        <v>8.162633618231014E-06</v>
      </c>
    </row>
    <row r="116" spans="1:9" ht="21.75" customHeight="1">
      <c r="A116" s="292"/>
      <c r="B116" s="63" t="s">
        <v>613</v>
      </c>
      <c r="C116" s="69"/>
      <c r="D116" s="69"/>
      <c r="E116" s="69" t="s">
        <v>78</v>
      </c>
      <c r="F116" s="172">
        <v>32854</v>
      </c>
      <c r="G116" s="172">
        <f>F116</f>
        <v>32854</v>
      </c>
      <c r="H116" s="172"/>
      <c r="I116" s="178">
        <f t="shared" si="8"/>
        <v>0.0005363503297867234</v>
      </c>
    </row>
    <row r="117" spans="1:9" ht="26.25" customHeight="1">
      <c r="A117" s="292"/>
      <c r="B117" s="36" t="s">
        <v>454</v>
      </c>
      <c r="C117" s="69"/>
      <c r="D117" s="69"/>
      <c r="E117" s="69" t="s">
        <v>188</v>
      </c>
      <c r="F117" s="172">
        <v>11858</v>
      </c>
      <c r="G117" s="172">
        <f>F117</f>
        <v>11858</v>
      </c>
      <c r="H117" s="172"/>
      <c r="I117" s="178">
        <f t="shared" si="8"/>
        <v>0.0001935850188899667</v>
      </c>
    </row>
    <row r="118" spans="1:9" ht="25.5" customHeight="1">
      <c r="A118" s="81" t="s">
        <v>471</v>
      </c>
      <c r="B118" s="66" t="s">
        <v>893</v>
      </c>
      <c r="C118" s="78"/>
      <c r="D118" s="78" t="s">
        <v>895</v>
      </c>
      <c r="E118" s="78"/>
      <c r="F118" s="171">
        <f>F119</f>
        <v>370500</v>
      </c>
      <c r="G118" s="171">
        <f>G119</f>
        <v>370500</v>
      </c>
      <c r="H118" s="171">
        <f>H119</f>
        <v>0</v>
      </c>
      <c r="I118" s="177">
        <f t="shared" si="8"/>
        <v>0.006048511511109181</v>
      </c>
    </row>
    <row r="119" spans="1:9" ht="24.75" customHeight="1">
      <c r="A119" s="292"/>
      <c r="B119" s="88" t="s">
        <v>448</v>
      </c>
      <c r="C119" s="69"/>
      <c r="D119" s="69"/>
      <c r="E119" s="69" t="s">
        <v>180</v>
      </c>
      <c r="F119" s="172">
        <v>370500</v>
      </c>
      <c r="G119" s="172">
        <f>F119</f>
        <v>370500</v>
      </c>
      <c r="H119" s="172"/>
      <c r="I119" s="397">
        <f t="shared" si="8"/>
        <v>0.006048511511109181</v>
      </c>
    </row>
    <row r="120" spans="1:9" ht="18.75" customHeight="1">
      <c r="A120" s="81" t="s">
        <v>472</v>
      </c>
      <c r="B120" s="66" t="s">
        <v>894</v>
      </c>
      <c r="C120" s="78"/>
      <c r="D120" s="78" t="s">
        <v>125</v>
      </c>
      <c r="E120" s="78"/>
      <c r="F120" s="171">
        <f>F121+F122</f>
        <v>300</v>
      </c>
      <c r="G120" s="171">
        <f>G121+G122</f>
        <v>300</v>
      </c>
      <c r="H120" s="171">
        <f>H121+H122</f>
        <v>0</v>
      </c>
      <c r="I120" s="177">
        <f t="shared" si="8"/>
        <v>4.897580170938608E-06</v>
      </c>
    </row>
    <row r="121" spans="1:9" ht="16.5" customHeight="1">
      <c r="A121" s="292"/>
      <c r="B121" s="36" t="s">
        <v>435</v>
      </c>
      <c r="C121" s="69"/>
      <c r="D121" s="69"/>
      <c r="E121" s="69" t="s">
        <v>558</v>
      </c>
      <c r="F121" s="172">
        <v>300</v>
      </c>
      <c r="G121" s="172">
        <f>F121</f>
        <v>300</v>
      </c>
      <c r="H121" s="172"/>
      <c r="I121" s="178">
        <f t="shared" si="8"/>
        <v>4.897580170938608E-06</v>
      </c>
    </row>
    <row r="122" spans="1:9" ht="15" customHeight="1">
      <c r="A122" s="292"/>
      <c r="B122" s="36" t="s">
        <v>457</v>
      </c>
      <c r="C122" s="69"/>
      <c r="D122" s="69"/>
      <c r="E122" s="69" t="s">
        <v>451</v>
      </c>
      <c r="F122" s="172">
        <v>0</v>
      </c>
      <c r="G122" s="172">
        <f>F122</f>
        <v>0</v>
      </c>
      <c r="H122" s="172"/>
      <c r="I122" s="178">
        <f t="shared" si="8"/>
        <v>0</v>
      </c>
    </row>
    <row r="123" spans="1:9" ht="38.25" customHeight="1">
      <c r="A123" s="81" t="s">
        <v>503</v>
      </c>
      <c r="B123" s="66" t="s">
        <v>300</v>
      </c>
      <c r="C123" s="78"/>
      <c r="D123" s="78" t="s">
        <v>298</v>
      </c>
      <c r="E123" s="78"/>
      <c r="F123" s="171">
        <f>F124</f>
        <v>9000</v>
      </c>
      <c r="G123" s="171">
        <f>G124</f>
        <v>9000</v>
      </c>
      <c r="H123" s="171">
        <f>H124</f>
        <v>0</v>
      </c>
      <c r="I123" s="177">
        <f t="shared" si="8"/>
        <v>0.00014692740512815825</v>
      </c>
    </row>
    <row r="124" spans="1:9" ht="16.5" customHeight="1">
      <c r="A124" s="170"/>
      <c r="B124" s="36" t="s">
        <v>462</v>
      </c>
      <c r="C124" s="76"/>
      <c r="D124" s="76"/>
      <c r="E124" s="76" t="s">
        <v>562</v>
      </c>
      <c r="F124" s="172">
        <v>9000</v>
      </c>
      <c r="G124" s="172">
        <f>F124</f>
        <v>9000</v>
      </c>
      <c r="H124" s="172"/>
      <c r="I124" s="178">
        <f t="shared" si="8"/>
        <v>0.00014692740512815825</v>
      </c>
    </row>
    <row r="125" spans="1:10" ht="27" customHeight="1">
      <c r="A125" s="306" t="s">
        <v>449</v>
      </c>
      <c r="B125" s="77" t="s">
        <v>126</v>
      </c>
      <c r="C125" s="70" t="s">
        <v>219</v>
      </c>
      <c r="D125" s="70"/>
      <c r="E125" s="70"/>
      <c r="F125" s="174">
        <f>F126+F128+F135</f>
        <v>2819722</v>
      </c>
      <c r="G125" s="174">
        <f>G126+G128+G135</f>
        <v>2819722</v>
      </c>
      <c r="H125" s="174">
        <f>H126+H128+H135</f>
        <v>0</v>
      </c>
      <c r="I125" s="307">
        <f t="shared" si="8"/>
        <v>0.04603271518253118</v>
      </c>
      <c r="J125" s="49"/>
    </row>
    <row r="126" spans="1:9" s="47" customFormat="1" ht="15.75" customHeight="1">
      <c r="A126" s="81" t="s">
        <v>433</v>
      </c>
      <c r="B126" s="66" t="s">
        <v>473</v>
      </c>
      <c r="C126" s="78"/>
      <c r="D126" s="78" t="s">
        <v>229</v>
      </c>
      <c r="E126" s="78"/>
      <c r="F126" s="171">
        <f>F127</f>
        <v>23385</v>
      </c>
      <c r="G126" s="171">
        <f>G127</f>
        <v>23385</v>
      </c>
      <c r="H126" s="171">
        <f>H127</f>
        <v>0</v>
      </c>
      <c r="I126" s="177">
        <f t="shared" si="8"/>
        <v>0.0003817663743246645</v>
      </c>
    </row>
    <row r="127" spans="1:9" s="47" customFormat="1" ht="15.75" customHeight="1">
      <c r="A127" s="292"/>
      <c r="B127" s="36" t="s">
        <v>462</v>
      </c>
      <c r="C127" s="69"/>
      <c r="D127" s="69"/>
      <c r="E127" s="69" t="s">
        <v>562</v>
      </c>
      <c r="F127" s="175">
        <v>23385</v>
      </c>
      <c r="G127" s="175">
        <f>F127</f>
        <v>23385</v>
      </c>
      <c r="H127" s="175"/>
      <c r="I127" s="178">
        <f t="shared" si="8"/>
        <v>0.0003817663743246645</v>
      </c>
    </row>
    <row r="128" spans="1:9" s="6" customFormat="1" ht="17.25" customHeight="1">
      <c r="A128" s="81" t="s">
        <v>436</v>
      </c>
      <c r="B128" s="82" t="s">
        <v>263</v>
      </c>
      <c r="C128" s="78"/>
      <c r="D128" s="78" t="s">
        <v>262</v>
      </c>
      <c r="E128" s="78"/>
      <c r="F128" s="171">
        <f>SUM(F129:F134)</f>
        <v>1087181</v>
      </c>
      <c r="G128" s="171">
        <f>SUM(G129:G134)</f>
        <v>1087181</v>
      </c>
      <c r="H128" s="171">
        <f>SUM(H129:H134)</f>
        <v>0</v>
      </c>
      <c r="I128" s="177">
        <f t="shared" si="8"/>
        <v>0.017748520359404024</v>
      </c>
    </row>
    <row r="129" spans="1:9" s="6" customFormat="1" ht="24" customHeight="1">
      <c r="A129" s="170"/>
      <c r="B129" s="36" t="s">
        <v>592</v>
      </c>
      <c r="C129" s="76"/>
      <c r="D129" s="76"/>
      <c r="E129" s="76" t="s">
        <v>560</v>
      </c>
      <c r="F129" s="176">
        <v>15070</v>
      </c>
      <c r="G129" s="176">
        <f aca="true" t="shared" si="9" ref="G129:G134">F129</f>
        <v>15070</v>
      </c>
      <c r="H129" s="176"/>
      <c r="I129" s="178">
        <f t="shared" si="8"/>
        <v>0.00024602177725348273</v>
      </c>
    </row>
    <row r="130" spans="1:9" ht="16.5" customHeight="1">
      <c r="A130" s="292"/>
      <c r="B130" s="36" t="s">
        <v>435</v>
      </c>
      <c r="C130" s="69"/>
      <c r="D130" s="69"/>
      <c r="E130" s="69" t="s">
        <v>558</v>
      </c>
      <c r="F130" s="172">
        <v>100</v>
      </c>
      <c r="G130" s="172">
        <f t="shared" si="9"/>
        <v>100</v>
      </c>
      <c r="H130" s="172"/>
      <c r="I130" s="178">
        <f t="shared" si="8"/>
        <v>1.6325267236462028E-06</v>
      </c>
    </row>
    <row r="131" spans="1:9" ht="15.75" customHeight="1">
      <c r="A131" s="292"/>
      <c r="B131" s="36" t="s">
        <v>462</v>
      </c>
      <c r="C131" s="69"/>
      <c r="D131" s="69"/>
      <c r="E131" s="69" t="s">
        <v>562</v>
      </c>
      <c r="F131" s="172">
        <v>0</v>
      </c>
      <c r="G131" s="172">
        <f t="shared" si="9"/>
        <v>0</v>
      </c>
      <c r="H131" s="172"/>
      <c r="I131" s="178">
        <f t="shared" si="8"/>
        <v>0</v>
      </c>
    </row>
    <row r="132" spans="1:9" ht="24" customHeight="1">
      <c r="A132" s="292"/>
      <c r="B132" s="36" t="s">
        <v>7</v>
      </c>
      <c r="C132" s="69"/>
      <c r="D132" s="69"/>
      <c r="E132" s="69" t="s">
        <v>6</v>
      </c>
      <c r="F132" s="172">
        <v>546472</v>
      </c>
      <c r="G132" s="172">
        <f t="shared" si="9"/>
        <v>546472</v>
      </c>
      <c r="H132" s="172"/>
      <c r="I132" s="178">
        <f t="shared" si="8"/>
        <v>0.008921301437243878</v>
      </c>
    </row>
    <row r="133" spans="1:9" ht="24" customHeight="1">
      <c r="A133" s="292"/>
      <c r="B133" s="36" t="s">
        <v>7</v>
      </c>
      <c r="C133" s="69"/>
      <c r="D133" s="69"/>
      <c r="E133" s="69" t="s">
        <v>507</v>
      </c>
      <c r="F133" s="172">
        <v>86139</v>
      </c>
      <c r="G133" s="172">
        <f t="shared" si="9"/>
        <v>86139</v>
      </c>
      <c r="H133" s="172"/>
      <c r="I133" s="178">
        <f t="shared" si="8"/>
        <v>0.0014062421944816025</v>
      </c>
    </row>
    <row r="134" spans="1:9" s="6" customFormat="1" ht="22.5" customHeight="1">
      <c r="A134" s="311"/>
      <c r="B134" s="36" t="s">
        <v>347</v>
      </c>
      <c r="C134" s="68"/>
      <c r="D134" s="68"/>
      <c r="E134" s="68">
        <v>2690</v>
      </c>
      <c r="F134" s="172">
        <v>439400</v>
      </c>
      <c r="G134" s="172">
        <f t="shared" si="9"/>
        <v>439400</v>
      </c>
      <c r="H134" s="172"/>
      <c r="I134" s="178">
        <f t="shared" si="8"/>
        <v>0.0071733224237014144</v>
      </c>
    </row>
    <row r="135" spans="1:9" s="6" customFormat="1" ht="16.5" customHeight="1">
      <c r="A135" s="81" t="s">
        <v>471</v>
      </c>
      <c r="B135" s="66" t="s">
        <v>97</v>
      </c>
      <c r="C135" s="75"/>
      <c r="D135" s="75">
        <v>85395</v>
      </c>
      <c r="E135" s="75"/>
      <c r="F135" s="391">
        <f>F136+F137</f>
        <v>1709156</v>
      </c>
      <c r="G135" s="391">
        <f>G136+G137</f>
        <v>1709156</v>
      </c>
      <c r="H135" s="391">
        <f>H136+H137</f>
        <v>0</v>
      </c>
      <c r="I135" s="392">
        <f t="shared" si="8"/>
        <v>0.02790242844880249</v>
      </c>
    </row>
    <row r="136" spans="1:9" s="6" customFormat="1" ht="25.5" customHeight="1">
      <c r="A136" s="292"/>
      <c r="B136" s="36" t="s">
        <v>7</v>
      </c>
      <c r="C136" s="68"/>
      <c r="D136" s="68"/>
      <c r="E136" s="68">
        <v>2008</v>
      </c>
      <c r="F136" s="172">
        <v>1470377</v>
      </c>
      <c r="G136" s="172">
        <f>F136</f>
        <v>1470377</v>
      </c>
      <c r="H136" s="172"/>
      <c r="I136" s="178">
        <f t="shared" si="8"/>
        <v>0.024004297463347327</v>
      </c>
    </row>
    <row r="137" spans="1:9" s="6" customFormat="1" ht="23.25" customHeight="1">
      <c r="A137" s="292"/>
      <c r="B137" s="36" t="s">
        <v>7</v>
      </c>
      <c r="C137" s="68"/>
      <c r="D137" s="68"/>
      <c r="E137" s="68">
        <v>2009</v>
      </c>
      <c r="F137" s="172">
        <v>238779</v>
      </c>
      <c r="G137" s="172">
        <f>F137</f>
        <v>238779</v>
      </c>
      <c r="H137" s="172"/>
      <c r="I137" s="178">
        <f t="shared" si="8"/>
        <v>0.0038981309854551663</v>
      </c>
    </row>
    <row r="138" spans="1:9" s="6" customFormat="1" ht="18" customHeight="1">
      <c r="A138" s="306" t="s">
        <v>458</v>
      </c>
      <c r="B138" s="77" t="s">
        <v>474</v>
      </c>
      <c r="C138" s="70" t="s">
        <v>265</v>
      </c>
      <c r="D138" s="72"/>
      <c r="E138" s="72"/>
      <c r="F138" s="174">
        <f>F139+F144+F147+F149</f>
        <v>247960</v>
      </c>
      <c r="G138" s="174">
        <f>G139+G144+G147+G149</f>
        <v>172707</v>
      </c>
      <c r="H138" s="174">
        <f>H139+H144+H147+H149</f>
        <v>75253</v>
      </c>
      <c r="I138" s="307">
        <f t="shared" si="8"/>
        <v>0.004048013263953125</v>
      </c>
    </row>
    <row r="139" spans="1:9" s="6" customFormat="1" ht="25.5" customHeight="1">
      <c r="A139" s="81" t="s">
        <v>433</v>
      </c>
      <c r="B139" s="66" t="s">
        <v>268</v>
      </c>
      <c r="C139" s="78"/>
      <c r="D139" s="78" t="s">
        <v>267</v>
      </c>
      <c r="E139" s="78"/>
      <c r="F139" s="391">
        <f>SUM(F140:F143)</f>
        <v>48057</v>
      </c>
      <c r="G139" s="391">
        <f>SUM(G140:G143)</f>
        <v>48057</v>
      </c>
      <c r="H139" s="391">
        <f>SUM(H140:H143)</f>
        <v>0</v>
      </c>
      <c r="I139" s="392">
        <f t="shared" si="8"/>
        <v>0.0007845433675826557</v>
      </c>
    </row>
    <row r="140" spans="1:9" ht="23.25" customHeight="1">
      <c r="A140" s="292"/>
      <c r="B140" s="36" t="s">
        <v>306</v>
      </c>
      <c r="C140" s="69"/>
      <c r="D140" s="69"/>
      <c r="E140" s="69" t="s">
        <v>305</v>
      </c>
      <c r="F140" s="172">
        <v>30857</v>
      </c>
      <c r="G140" s="172">
        <f>F140</f>
        <v>30857</v>
      </c>
      <c r="H140" s="172"/>
      <c r="I140" s="178">
        <f t="shared" si="8"/>
        <v>0.0005037487711155087</v>
      </c>
    </row>
    <row r="141" spans="1:9" ht="22.5" customHeight="1">
      <c r="A141" s="292"/>
      <c r="B141" s="36" t="s">
        <v>592</v>
      </c>
      <c r="C141" s="69"/>
      <c r="D141" s="69"/>
      <c r="E141" s="76" t="s">
        <v>560</v>
      </c>
      <c r="F141" s="176">
        <v>15000</v>
      </c>
      <c r="G141" s="172">
        <f>F141</f>
        <v>15000</v>
      </c>
      <c r="H141" s="176"/>
      <c r="I141" s="178">
        <f t="shared" si="8"/>
        <v>0.0002448790085469304</v>
      </c>
    </row>
    <row r="142" spans="1:9" ht="17.25" customHeight="1">
      <c r="A142" s="292"/>
      <c r="B142" s="36" t="s">
        <v>435</v>
      </c>
      <c r="C142" s="69"/>
      <c r="D142" s="69"/>
      <c r="E142" s="69" t="s">
        <v>558</v>
      </c>
      <c r="F142" s="176">
        <v>700</v>
      </c>
      <c r="G142" s="176">
        <f>F142</f>
        <v>700</v>
      </c>
      <c r="H142" s="176"/>
      <c r="I142" s="178">
        <f t="shared" si="8"/>
        <v>1.142768706552342E-05</v>
      </c>
    </row>
    <row r="143" spans="1:9" ht="18.75" customHeight="1">
      <c r="A143" s="292"/>
      <c r="B143" s="36" t="s">
        <v>462</v>
      </c>
      <c r="C143" s="69"/>
      <c r="D143" s="69"/>
      <c r="E143" s="69" t="s">
        <v>562</v>
      </c>
      <c r="F143" s="176">
        <v>1500</v>
      </c>
      <c r="G143" s="176">
        <f>F143</f>
        <v>1500</v>
      </c>
      <c r="H143" s="176"/>
      <c r="I143" s="178">
        <f t="shared" si="8"/>
        <v>2.4487900854693042E-05</v>
      </c>
    </row>
    <row r="144" spans="1:9" ht="19.5" customHeight="1">
      <c r="A144" s="81" t="s">
        <v>436</v>
      </c>
      <c r="B144" s="66" t="s">
        <v>575</v>
      </c>
      <c r="C144" s="78"/>
      <c r="D144" s="78" t="s">
        <v>270</v>
      </c>
      <c r="E144" s="393"/>
      <c r="F144" s="391">
        <f>F145+F146</f>
        <v>75303</v>
      </c>
      <c r="G144" s="391">
        <f>G145+G146</f>
        <v>50</v>
      </c>
      <c r="H144" s="391">
        <f>H145+H146</f>
        <v>75253</v>
      </c>
      <c r="I144" s="391">
        <f>I145+I146</f>
        <v>0.0012293415987073</v>
      </c>
    </row>
    <row r="145" spans="1:9" ht="15" customHeight="1">
      <c r="A145" s="292"/>
      <c r="B145" s="36" t="s">
        <v>435</v>
      </c>
      <c r="C145" s="69"/>
      <c r="D145" s="69"/>
      <c r="E145" s="69" t="s">
        <v>558</v>
      </c>
      <c r="F145" s="176">
        <v>50</v>
      </c>
      <c r="G145" s="176">
        <f>F145</f>
        <v>50</v>
      </c>
      <c r="H145" s="176"/>
      <c r="I145" s="178">
        <f aca="true" t="shared" si="10" ref="I145:I151">F145/$F$151</f>
        <v>8.162633618231014E-07</v>
      </c>
    </row>
    <row r="146" spans="1:9" ht="45" customHeight="1">
      <c r="A146" s="292"/>
      <c r="B146" s="36" t="s">
        <v>964</v>
      </c>
      <c r="C146" s="69"/>
      <c r="D146" s="69"/>
      <c r="E146" s="69" t="s">
        <v>8</v>
      </c>
      <c r="F146" s="176">
        <v>75253</v>
      </c>
      <c r="G146" s="176"/>
      <c r="H146" s="176">
        <f>F146</f>
        <v>75253</v>
      </c>
      <c r="I146" s="178">
        <f t="shared" si="10"/>
        <v>0.001228525335345477</v>
      </c>
    </row>
    <row r="147" spans="1:9" ht="19.5" customHeight="1">
      <c r="A147" s="81" t="s">
        <v>469</v>
      </c>
      <c r="B147" s="66" t="s">
        <v>272</v>
      </c>
      <c r="C147" s="78"/>
      <c r="D147" s="78" t="s">
        <v>271</v>
      </c>
      <c r="E147" s="78"/>
      <c r="F147" s="391">
        <f>F148</f>
        <v>124500</v>
      </c>
      <c r="G147" s="391">
        <f>G148</f>
        <v>124500</v>
      </c>
      <c r="H147" s="391">
        <f>H148</f>
        <v>0</v>
      </c>
      <c r="I147" s="392">
        <f t="shared" si="10"/>
        <v>0.0020324957709395223</v>
      </c>
    </row>
    <row r="148" spans="1:9" ht="26.25" customHeight="1">
      <c r="A148" s="292"/>
      <c r="B148" s="36" t="s">
        <v>440</v>
      </c>
      <c r="C148" s="69"/>
      <c r="D148" s="69"/>
      <c r="E148" s="69" t="s">
        <v>560</v>
      </c>
      <c r="F148" s="176">
        <v>124500</v>
      </c>
      <c r="G148" s="176">
        <f>F148</f>
        <v>124500</v>
      </c>
      <c r="H148" s="176"/>
      <c r="I148" s="178">
        <f t="shared" si="10"/>
        <v>0.0020324957709395223</v>
      </c>
    </row>
    <row r="149" spans="1:9" ht="15" customHeight="1">
      <c r="A149" s="81" t="s">
        <v>472</v>
      </c>
      <c r="B149" s="66" t="s">
        <v>97</v>
      </c>
      <c r="C149" s="291"/>
      <c r="D149" s="75">
        <v>85495</v>
      </c>
      <c r="E149" s="75"/>
      <c r="F149" s="391">
        <f>F150</f>
        <v>100</v>
      </c>
      <c r="G149" s="391">
        <f>G150</f>
        <v>100</v>
      </c>
      <c r="H149" s="391">
        <f>H150</f>
        <v>0</v>
      </c>
      <c r="I149" s="392">
        <f t="shared" si="10"/>
        <v>1.6325267236462028E-06</v>
      </c>
    </row>
    <row r="150" spans="1:9" ht="18" customHeight="1">
      <c r="A150" s="292"/>
      <c r="B150" s="36" t="s">
        <v>435</v>
      </c>
      <c r="C150" s="293"/>
      <c r="D150" s="293"/>
      <c r="E150" s="69" t="s">
        <v>558</v>
      </c>
      <c r="F150" s="172">
        <v>100</v>
      </c>
      <c r="G150" s="172">
        <f>F150</f>
        <v>100</v>
      </c>
      <c r="H150" s="172"/>
      <c r="I150" s="178">
        <f t="shared" si="10"/>
        <v>1.6325267236462028E-06</v>
      </c>
    </row>
    <row r="151" spans="1:10" ht="18.75" customHeight="1">
      <c r="A151" s="577"/>
      <c r="B151" s="578" t="s">
        <v>506</v>
      </c>
      <c r="C151" s="259"/>
      <c r="D151" s="259"/>
      <c r="E151" s="259"/>
      <c r="F151" s="579">
        <f>F8+F13+F16+F24+F32+F40+F52+F57+F64+F73+F95+F104+F125+F138</f>
        <v>61254740</v>
      </c>
      <c r="G151" s="579">
        <f>G8+G13+G16+G24+G32+G40+G52+G57+G64+G73+G95+G104+G125+G138</f>
        <v>39642510</v>
      </c>
      <c r="H151" s="579">
        <f>H8+H13+H16+H24+H32+H40+H52+H57+H64+H73+H95+H104+H125+H138</f>
        <v>21612230</v>
      </c>
      <c r="I151" s="580">
        <f t="shared" si="10"/>
        <v>1</v>
      </c>
      <c r="J151" s="49"/>
    </row>
    <row r="152" spans="1:9" ht="15" customHeight="1">
      <c r="A152" s="81"/>
      <c r="B152" s="618" t="s">
        <v>517</v>
      </c>
      <c r="C152" s="618"/>
      <c r="D152" s="618"/>
      <c r="E152" s="618"/>
      <c r="F152" s="173">
        <f>F153+F154+F155+F156+F157</f>
        <v>13996492</v>
      </c>
      <c r="G152" s="173">
        <f>G153+G154+G155+G156+G157</f>
        <v>6501397</v>
      </c>
      <c r="H152" s="173">
        <f>H153+H154+H155+H156+H157</f>
        <v>7495095</v>
      </c>
      <c r="I152" s="290">
        <f aca="true" t="shared" si="11" ref="I152:I160">F152/$F$151</f>
        <v>0.22849647227300288</v>
      </c>
    </row>
    <row r="153" spans="1:9" ht="15" customHeight="1">
      <c r="A153" s="292"/>
      <c r="B153" s="619" t="s">
        <v>568</v>
      </c>
      <c r="C153" s="619"/>
      <c r="D153" s="619"/>
      <c r="E153" s="619"/>
      <c r="F153" s="172">
        <f>F108+F113+F122</f>
        <v>350668</v>
      </c>
      <c r="G153" s="172">
        <f>G108+G113+G122</f>
        <v>350668</v>
      </c>
      <c r="H153" s="172">
        <f>H108+H113+H122</f>
        <v>0</v>
      </c>
      <c r="I153" s="178">
        <f t="shared" si="11"/>
        <v>0.005724748811275666</v>
      </c>
    </row>
    <row r="154" spans="1:9" ht="15.75" customHeight="1">
      <c r="A154" s="292"/>
      <c r="B154" s="619" t="s">
        <v>697</v>
      </c>
      <c r="C154" s="619"/>
      <c r="D154" s="619"/>
      <c r="E154" s="619"/>
      <c r="F154" s="172">
        <f>F10+F31+F34+F36+F39+F42+F49+F55+F100+F118</f>
        <v>5482354</v>
      </c>
      <c r="G154" s="172">
        <f>G10+G31+G34+G36+G39+G42+G49+G55+G100+G118</f>
        <v>5482354</v>
      </c>
      <c r="H154" s="172">
        <f>H10+H31+H34+H36+H39+H42+H49+H55+H100+H118</f>
        <v>0</v>
      </c>
      <c r="I154" s="178">
        <f>F154/$F$151</f>
        <v>0.08950089413488654</v>
      </c>
    </row>
    <row r="155" spans="1:9" ht="21.75" customHeight="1">
      <c r="A155" s="292"/>
      <c r="B155" s="624" t="s">
        <v>840</v>
      </c>
      <c r="C155" s="624"/>
      <c r="D155" s="624"/>
      <c r="E155" s="624"/>
      <c r="F155" s="172">
        <f>F23</f>
        <v>3000000</v>
      </c>
      <c r="G155" s="172">
        <f>G23</f>
        <v>0</v>
      </c>
      <c r="H155" s="172">
        <f>H23</f>
        <v>3000000</v>
      </c>
      <c r="I155" s="178">
        <f>F155/$F$151</f>
        <v>0.048975801709386084</v>
      </c>
    </row>
    <row r="156" spans="1:9" ht="15" customHeight="1">
      <c r="A156" s="292"/>
      <c r="B156" s="624" t="s">
        <v>571</v>
      </c>
      <c r="C156" s="624"/>
      <c r="D156" s="624"/>
      <c r="E156" s="624"/>
      <c r="F156" s="172">
        <f>F22+F91+F92+F109+F116+F117</f>
        <v>4560724</v>
      </c>
      <c r="G156" s="172">
        <f>G22+G91+G92+G109+G116+G117</f>
        <v>668375</v>
      </c>
      <c r="H156" s="172">
        <f>H22+H91+H92+H109+H116+H117</f>
        <v>3892349</v>
      </c>
      <c r="I156" s="178">
        <f>F156/$F$151</f>
        <v>0.07445503809174604</v>
      </c>
    </row>
    <row r="157" spans="1:9" ht="15.75" customHeight="1">
      <c r="A157" s="292"/>
      <c r="B157" s="624" t="s">
        <v>165</v>
      </c>
      <c r="C157" s="624"/>
      <c r="D157" s="624"/>
      <c r="E157" s="624"/>
      <c r="F157" s="172">
        <f>F21+F56+F94+F103+F146</f>
        <v>602746</v>
      </c>
      <c r="G157" s="172">
        <f>G21+G56+G94+G103+G146</f>
        <v>0</v>
      </c>
      <c r="H157" s="172">
        <f>H21+H56+H94+H103+H146</f>
        <v>602746</v>
      </c>
      <c r="I157" s="178">
        <f t="shared" si="11"/>
        <v>0.009839989525708541</v>
      </c>
    </row>
    <row r="158" spans="1:9" ht="15.75" customHeight="1">
      <c r="A158" s="81"/>
      <c r="B158" s="625" t="s">
        <v>993</v>
      </c>
      <c r="C158" s="625"/>
      <c r="D158" s="625"/>
      <c r="E158" s="625"/>
      <c r="F158" s="173">
        <f>F20+F93+F98+F132+F133++F136+F137</f>
        <v>11454084</v>
      </c>
      <c r="G158" s="173">
        <f>G20+G93+G98+G132+G133++G136+G137</f>
        <v>2341767</v>
      </c>
      <c r="H158" s="173">
        <f>H20+H93+H98+H132+H133++H136+H137</f>
        <v>9112317</v>
      </c>
      <c r="I158" s="290">
        <f t="shared" si="11"/>
        <v>0.1869909822488839</v>
      </c>
    </row>
    <row r="159" spans="1:9" ht="17.25" customHeight="1">
      <c r="A159" s="81"/>
      <c r="B159" s="625" t="s">
        <v>1014</v>
      </c>
      <c r="C159" s="625"/>
      <c r="D159" s="625"/>
      <c r="E159" s="625"/>
      <c r="F159" s="173">
        <f>F65+F67+F71</f>
        <v>25217899</v>
      </c>
      <c r="G159" s="173">
        <f>G65+G67+G71</f>
        <v>25217899</v>
      </c>
      <c r="H159" s="173">
        <f>H65+H67+H71</f>
        <v>0</v>
      </c>
      <c r="I159" s="290">
        <f t="shared" si="11"/>
        <v>0.4116889403171085</v>
      </c>
    </row>
    <row r="160" spans="1:9" ht="16.5" customHeight="1" thickBot="1">
      <c r="A160" s="316"/>
      <c r="B160" s="623" t="s">
        <v>1015</v>
      </c>
      <c r="C160" s="623"/>
      <c r="D160" s="623"/>
      <c r="E160" s="623"/>
      <c r="F160" s="317">
        <f>F12+F15+F18+F19+F26+F27+F28+F29+F30+F38+F44+F45+F46+F47+F51+F54+F57+F70+F75+F76+F77+F79+F80+F81+F82+F83+F85+F87+F88+F89+F90+F97+F102+F106+F107+F111+F112+F115+F121+F124+F127+F129+F130+F131+F134+F140+F141+F142+F143+F145+F148+F150</f>
        <v>10586265</v>
      </c>
      <c r="G160" s="317">
        <f>G12+G15+G18+G19+G26+G27+G28+G29+G30+G38+G44+G45+G46+G47+G51+G54+G57+G70+G75+G76+G77+G79+G80+G81+G82+G83+G85+G87+G88+G89+G90+G97+G102+G106+G107+G111+G112+G115+G121+G124+G127+G129+G130+G131+G134+G140+G141+G142+G143+G145+G148+G150</f>
        <v>5581447</v>
      </c>
      <c r="H160" s="317">
        <f>H12+H15+H18+H19+H26+H27+H28+H29+H30+H38+H44+H45+H46+H47+H51+H54+H57+H70+H75+H76+H77+H79+H80+H81+H82+H83+H85+H87+H88+H89+H90+H97+H102+H106+H107+H111+H112+H115+H121+H124+H127+H129+H130+H131+H134+H140+H141+H142+H143+H145+H148+H150</f>
        <v>5004818</v>
      </c>
      <c r="I160" s="318">
        <f t="shared" si="11"/>
        <v>0.17282360516100467</v>
      </c>
    </row>
    <row r="161" spans="1:9" ht="18" customHeight="1">
      <c r="A161" s="319"/>
      <c r="B161" s="320"/>
      <c r="C161" s="320"/>
      <c r="D161" s="320"/>
      <c r="E161" s="320"/>
      <c r="F161" s="320"/>
      <c r="G161" s="320"/>
      <c r="H161" s="320"/>
      <c r="I161" s="321"/>
    </row>
    <row r="162" spans="1:9" ht="14.25" customHeight="1">
      <c r="A162" s="319"/>
      <c r="B162" s="320"/>
      <c r="C162" s="320"/>
      <c r="D162" s="320"/>
      <c r="E162" s="320"/>
      <c r="F162" s="320"/>
      <c r="G162" s="320"/>
      <c r="H162" s="320"/>
      <c r="I162" s="321"/>
    </row>
    <row r="163" spans="1:9" ht="14.25" customHeight="1">
      <c r="A163" s="319"/>
      <c r="B163" s="320" t="s">
        <v>635</v>
      </c>
      <c r="C163" s="320"/>
      <c r="D163" s="320"/>
      <c r="E163" s="320"/>
      <c r="F163" s="320"/>
      <c r="G163" s="320"/>
      <c r="H163" s="320"/>
      <c r="I163" s="321"/>
    </row>
    <row r="164" spans="1:10" ht="14.25" customHeight="1">
      <c r="A164" s="319"/>
      <c r="B164" s="320"/>
      <c r="C164" s="320"/>
      <c r="D164" s="320"/>
      <c r="E164" s="320"/>
      <c r="F164" s="320"/>
      <c r="G164" s="320"/>
      <c r="H164" s="320"/>
      <c r="I164" s="321"/>
      <c r="J164" s="7"/>
    </row>
    <row r="165" spans="1:9" ht="12.75">
      <c r="A165" s="319"/>
      <c r="B165" s="320"/>
      <c r="C165" s="320"/>
      <c r="D165" s="320"/>
      <c r="E165" s="320"/>
      <c r="F165" s="320"/>
      <c r="G165" s="320"/>
      <c r="H165" s="320"/>
      <c r="I165" s="321"/>
    </row>
  </sheetData>
  <mergeCells count="16">
    <mergeCell ref="C2:I2"/>
    <mergeCell ref="A5:A6"/>
    <mergeCell ref="C5:E5"/>
    <mergeCell ref="F5:F6"/>
    <mergeCell ref="B3:I3"/>
    <mergeCell ref="B160:E160"/>
    <mergeCell ref="B156:E156"/>
    <mergeCell ref="B157:E157"/>
    <mergeCell ref="B154:E154"/>
    <mergeCell ref="B158:E158"/>
    <mergeCell ref="B159:E159"/>
    <mergeCell ref="B155:E155"/>
    <mergeCell ref="B152:E152"/>
    <mergeCell ref="B153:E153"/>
    <mergeCell ref="I5:I6"/>
    <mergeCell ref="G5:H5"/>
  </mergeCells>
  <printOptions/>
  <pageMargins left="0.7086614173228347" right="0.2362204724409449" top="0.6299212598425197" bottom="0.5905511811023623" header="0.4330708661417323" footer="0.5118110236220472"/>
  <pageSetup horizontalDpi="600" verticalDpi="600" orientation="portrait" paperSize="9" scale="90" r:id="rId1"/>
  <headerFooter alignWithMargins="0">
    <oddFooter>&amp;CStrona &amp;P</oddFooter>
  </headerFooter>
  <rowBreaks count="4" manualBreakCount="4">
    <brk id="39" max="8" man="1"/>
    <brk id="72" max="11" man="1"/>
    <brk id="103" max="8" man="1"/>
    <brk id="13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B2" sqref="B2:D2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764" t="s">
        <v>626</v>
      </c>
      <c r="C2" s="764"/>
      <c r="D2" s="764"/>
      <c r="E2" s="44"/>
      <c r="F2" s="44"/>
    </row>
    <row r="3" spans="1:9" ht="15.75">
      <c r="A3" s="768" t="s">
        <v>922</v>
      </c>
      <c r="B3" s="768"/>
      <c r="C3" s="768"/>
      <c r="D3" s="768"/>
      <c r="E3" s="351"/>
      <c r="F3" s="351"/>
      <c r="G3" s="351"/>
      <c r="H3" s="351"/>
      <c r="I3" s="351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ht="13.5" thickBot="1"/>
    <row r="6" spans="1:9" ht="45" customHeight="1">
      <c r="A6" s="522" t="s">
        <v>350</v>
      </c>
      <c r="B6" s="523" t="s">
        <v>351</v>
      </c>
      <c r="C6" s="524" t="s">
        <v>352</v>
      </c>
      <c r="D6" s="463" t="s">
        <v>615</v>
      </c>
      <c r="E6" s="20"/>
      <c r="F6" s="20"/>
      <c r="G6" s="767"/>
      <c r="H6" s="767"/>
      <c r="I6" s="767"/>
    </row>
    <row r="7" spans="1:6" ht="12" customHeight="1">
      <c r="A7" s="347">
        <v>1</v>
      </c>
      <c r="B7" s="322">
        <v>2</v>
      </c>
      <c r="C7" s="322">
        <v>3</v>
      </c>
      <c r="D7" s="352">
        <v>4</v>
      </c>
      <c r="E7" s="45"/>
      <c r="F7" s="45"/>
    </row>
    <row r="8" spans="1:6" ht="18" customHeight="1">
      <c r="A8" s="519" t="s">
        <v>360</v>
      </c>
      <c r="B8" s="520" t="s">
        <v>354</v>
      </c>
      <c r="C8" s="520"/>
      <c r="D8" s="521">
        <f>'Z 1'!F151</f>
        <v>61254740</v>
      </c>
      <c r="E8" s="7"/>
      <c r="F8" s="7"/>
    </row>
    <row r="9" spans="1:6" ht="18" customHeight="1">
      <c r="A9" s="519" t="s">
        <v>361</v>
      </c>
      <c r="B9" s="520" t="s">
        <v>356</v>
      </c>
      <c r="C9" s="520"/>
      <c r="D9" s="521">
        <f>'Z 2 '!D641</f>
        <v>62485714</v>
      </c>
      <c r="E9" s="7"/>
      <c r="F9" s="7"/>
    </row>
    <row r="10" spans="1:6" ht="12.75">
      <c r="A10" s="313"/>
      <c r="B10" s="236" t="s">
        <v>923</v>
      </c>
      <c r="C10" s="235"/>
      <c r="D10" s="380"/>
      <c r="E10" s="7"/>
      <c r="F10" s="7"/>
    </row>
    <row r="11" spans="1:6" ht="12.75">
      <c r="A11" s="313"/>
      <c r="B11" s="236" t="s">
        <v>924</v>
      </c>
      <c r="C11" s="235"/>
      <c r="D11" s="380">
        <f>D8-D9</f>
        <v>-1230974</v>
      </c>
      <c r="E11" s="7"/>
      <c r="F11" s="7"/>
    </row>
    <row r="12" spans="1:6" ht="15.75" customHeight="1">
      <c r="A12" s="354" t="s">
        <v>353</v>
      </c>
      <c r="B12" s="355" t="s">
        <v>357</v>
      </c>
      <c r="C12" s="355"/>
      <c r="D12" s="464">
        <f>D13-D23</f>
        <v>1230974</v>
      </c>
      <c r="E12" s="7"/>
      <c r="F12" s="7"/>
    </row>
    <row r="13" spans="1:6" ht="15.75" customHeight="1">
      <c r="A13" s="765" t="s">
        <v>359</v>
      </c>
      <c r="B13" s="766"/>
      <c r="C13" s="353"/>
      <c r="D13" s="381">
        <f>SUM(D14:D22)</f>
        <v>2650000</v>
      </c>
      <c r="E13" s="17"/>
      <c r="F13" s="17"/>
    </row>
    <row r="14" spans="1:6" ht="12.75">
      <c r="A14" s="313" t="s">
        <v>360</v>
      </c>
      <c r="B14" s="236" t="s">
        <v>593</v>
      </c>
      <c r="C14" s="356" t="s">
        <v>926</v>
      </c>
      <c r="D14" s="380">
        <v>0</v>
      </c>
      <c r="E14" s="7"/>
      <c r="F14" s="7"/>
    </row>
    <row r="15" spans="1:6" ht="16.5" customHeight="1">
      <c r="A15" s="313" t="s">
        <v>361</v>
      </c>
      <c r="B15" s="235" t="s">
        <v>362</v>
      </c>
      <c r="C15" s="356" t="s">
        <v>926</v>
      </c>
      <c r="D15" s="380">
        <v>1000000</v>
      </c>
      <c r="E15" s="7"/>
      <c r="F15" s="7"/>
    </row>
    <row r="16" spans="1:6" ht="30" customHeight="1">
      <c r="A16" s="313" t="s">
        <v>363</v>
      </c>
      <c r="B16" s="236" t="s">
        <v>504</v>
      </c>
      <c r="C16" s="356" t="s">
        <v>501</v>
      </c>
      <c r="D16" s="380">
        <v>0</v>
      </c>
      <c r="E16" s="7"/>
      <c r="F16" s="7"/>
    </row>
    <row r="17" spans="1:6" ht="16.5" customHeight="1">
      <c r="A17" s="313" t="s">
        <v>365</v>
      </c>
      <c r="B17" s="235" t="s">
        <v>364</v>
      </c>
      <c r="C17" s="356" t="s">
        <v>925</v>
      </c>
      <c r="D17" s="380">
        <v>0</v>
      </c>
      <c r="E17" s="7"/>
      <c r="F17" s="7"/>
    </row>
    <row r="18" spans="1:6" ht="18" customHeight="1">
      <c r="A18" s="313" t="s">
        <v>367</v>
      </c>
      <c r="B18" s="235" t="s">
        <v>366</v>
      </c>
      <c r="C18" s="356" t="s">
        <v>927</v>
      </c>
      <c r="D18" s="380">
        <v>0</v>
      </c>
      <c r="E18" s="7"/>
      <c r="F18" s="7"/>
    </row>
    <row r="19" spans="1:6" ht="18.75" customHeight="1">
      <c r="A19" s="313" t="s">
        <v>384</v>
      </c>
      <c r="B19" s="236" t="s">
        <v>372</v>
      </c>
      <c r="C19" s="356" t="s">
        <v>928</v>
      </c>
      <c r="D19" s="380">
        <v>0</v>
      </c>
      <c r="E19" s="7"/>
      <c r="F19" s="7"/>
    </row>
    <row r="20" spans="1:6" ht="18.75" customHeight="1">
      <c r="A20" s="313" t="s">
        <v>385</v>
      </c>
      <c r="B20" s="236" t="s">
        <v>929</v>
      </c>
      <c r="C20" s="356" t="s">
        <v>932</v>
      </c>
      <c r="D20" s="380"/>
      <c r="E20" s="7"/>
      <c r="F20" s="7"/>
    </row>
    <row r="21" spans="1:6" ht="18.75" customHeight="1">
      <c r="A21" s="313">
        <v>8</v>
      </c>
      <c r="B21" s="236" t="s">
        <v>930</v>
      </c>
      <c r="C21" s="356" t="s">
        <v>931</v>
      </c>
      <c r="D21" s="380">
        <v>1650000</v>
      </c>
      <c r="E21" s="7"/>
      <c r="F21" s="7"/>
    </row>
    <row r="22" spans="1:6" ht="12.75">
      <c r="A22" s="313">
        <v>9</v>
      </c>
      <c r="B22" s="236" t="s">
        <v>933</v>
      </c>
      <c r="C22" s="356" t="s">
        <v>934</v>
      </c>
      <c r="D22" s="380">
        <v>0</v>
      </c>
      <c r="E22" s="7"/>
      <c r="F22" s="7"/>
    </row>
    <row r="23" spans="1:6" ht="15.75" customHeight="1">
      <c r="A23" s="765" t="s">
        <v>375</v>
      </c>
      <c r="B23" s="766"/>
      <c r="C23" s="357"/>
      <c r="D23" s="381">
        <f>D24+D25+D26+D27+D28+D29+D31</f>
        <v>1419026</v>
      </c>
      <c r="E23" s="17"/>
      <c r="F23" s="17"/>
    </row>
    <row r="24" spans="1:6" ht="15.75" customHeight="1">
      <c r="A24" s="313" t="s">
        <v>360</v>
      </c>
      <c r="B24" s="235" t="s">
        <v>376</v>
      </c>
      <c r="C24" s="356" t="s">
        <v>935</v>
      </c>
      <c r="D24" s="380">
        <v>1367026</v>
      </c>
      <c r="E24" s="7"/>
      <c r="F24" s="7"/>
    </row>
    <row r="25" spans="1:6" ht="15.75" customHeight="1">
      <c r="A25" s="313" t="s">
        <v>361</v>
      </c>
      <c r="B25" s="235" t="s">
        <v>936</v>
      </c>
      <c r="C25" s="356" t="s">
        <v>935</v>
      </c>
      <c r="D25" s="380">
        <v>52000</v>
      </c>
      <c r="E25" s="7"/>
      <c r="F25" s="7"/>
    </row>
    <row r="26" spans="1:6" ht="36" customHeight="1">
      <c r="A26" s="313" t="s">
        <v>363</v>
      </c>
      <c r="B26" s="236" t="s">
        <v>166</v>
      </c>
      <c r="C26" s="356" t="s">
        <v>938</v>
      </c>
      <c r="D26" s="380">
        <v>0</v>
      </c>
      <c r="E26" s="7"/>
      <c r="F26" s="7"/>
    </row>
    <row r="27" spans="1:6" ht="18.75" customHeight="1">
      <c r="A27" s="313" t="s">
        <v>365</v>
      </c>
      <c r="B27" s="236" t="s">
        <v>377</v>
      </c>
      <c r="C27" s="356" t="s">
        <v>937</v>
      </c>
      <c r="D27" s="380">
        <v>0</v>
      </c>
      <c r="E27" s="7"/>
      <c r="F27" s="7"/>
    </row>
    <row r="28" spans="1:12" ht="15.75" customHeight="1">
      <c r="A28" s="313" t="s">
        <v>367</v>
      </c>
      <c r="B28" s="235" t="s">
        <v>378</v>
      </c>
      <c r="C28" s="356" t="s">
        <v>939</v>
      </c>
      <c r="D28" s="380">
        <v>0</v>
      </c>
      <c r="E28" s="7"/>
      <c r="F28" s="7"/>
      <c r="L28" s="7"/>
    </row>
    <row r="29" spans="1:6" ht="15.75" customHeight="1">
      <c r="A29" s="313" t="s">
        <v>384</v>
      </c>
      <c r="B29" s="235" t="s">
        <v>379</v>
      </c>
      <c r="C29" s="356" t="s">
        <v>940</v>
      </c>
      <c r="D29" s="380">
        <v>0</v>
      </c>
      <c r="E29" s="7"/>
      <c r="F29" s="7"/>
    </row>
    <row r="30" spans="1:6" ht="15.75" customHeight="1">
      <c r="A30" s="358" t="s">
        <v>385</v>
      </c>
      <c r="B30" s="359" t="s">
        <v>941</v>
      </c>
      <c r="C30" s="356" t="s">
        <v>943</v>
      </c>
      <c r="D30" s="465"/>
      <c r="E30" s="7"/>
      <c r="F30" s="7"/>
    </row>
    <row r="31" spans="1:6" ht="15.75" customHeight="1" thickBot="1">
      <c r="A31" s="360" t="s">
        <v>373</v>
      </c>
      <c r="B31" s="361" t="s">
        <v>380</v>
      </c>
      <c r="C31" s="362" t="s">
        <v>942</v>
      </c>
      <c r="D31" s="382">
        <v>0</v>
      </c>
      <c r="E31" s="7"/>
      <c r="F31" s="7"/>
    </row>
    <row r="32" ht="30" customHeight="1"/>
    <row r="33" ht="16.5" customHeight="1">
      <c r="C33" s="25"/>
    </row>
    <row r="34" ht="8.25" customHeight="1"/>
    <row r="35" ht="19.5" customHeight="1">
      <c r="C35" s="25"/>
    </row>
  </sheetData>
  <mergeCells count="5">
    <mergeCell ref="B2:D2"/>
    <mergeCell ref="A13:B13"/>
    <mergeCell ref="A23:B23"/>
    <mergeCell ref="G6:I6"/>
    <mergeCell ref="A3:D3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E2" sqref="E2: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1.37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6" customHeight="1"/>
    <row r="2" spans="5:11" ht="12" customHeight="1">
      <c r="E2" s="772" t="s">
        <v>627</v>
      </c>
      <c r="F2" s="772"/>
      <c r="G2" s="772"/>
      <c r="H2" s="772"/>
      <c r="I2" s="325"/>
      <c r="J2" s="325"/>
      <c r="K2" s="325"/>
    </row>
    <row r="3" ht="10.5" customHeight="1"/>
    <row r="4" spans="1:12" ht="12.75" customHeight="1">
      <c r="A4" s="771" t="s">
        <v>944</v>
      </c>
      <c r="B4" s="771"/>
      <c r="C4" s="771"/>
      <c r="D4" s="771"/>
      <c r="E4" s="771"/>
      <c r="F4" s="771"/>
      <c r="G4" s="771"/>
      <c r="H4" s="771"/>
      <c r="I4" s="363"/>
      <c r="J4" s="363"/>
      <c r="K4" s="363"/>
      <c r="L4" s="363"/>
    </row>
    <row r="5" spans="1:12" ht="13.5" customHeight="1">
      <c r="A5" s="771" t="s">
        <v>945</v>
      </c>
      <c r="B5" s="771"/>
      <c r="C5" s="771"/>
      <c r="D5" s="771"/>
      <c r="E5" s="771"/>
      <c r="F5" s="771"/>
      <c r="G5" s="771"/>
      <c r="H5" s="771"/>
      <c r="I5" s="363"/>
      <c r="J5" s="363"/>
      <c r="K5" s="363"/>
      <c r="L5" s="363"/>
    </row>
    <row r="6" ht="11.25" customHeight="1" thickBot="1"/>
    <row r="7" spans="1:8" ht="14.25" customHeight="1">
      <c r="A7" s="724" t="s">
        <v>771</v>
      </c>
      <c r="B7" s="769" t="s">
        <v>311</v>
      </c>
      <c r="C7" s="780" t="s">
        <v>312</v>
      </c>
      <c r="D7" s="769" t="s">
        <v>946</v>
      </c>
      <c r="E7" s="769" t="s">
        <v>947</v>
      </c>
      <c r="F7" s="769" t="s">
        <v>584</v>
      </c>
      <c r="G7" s="769"/>
      <c r="H7" s="782"/>
    </row>
    <row r="8" spans="1:8" ht="20.25" customHeight="1">
      <c r="A8" s="725"/>
      <c r="B8" s="770"/>
      <c r="C8" s="781"/>
      <c r="D8" s="770"/>
      <c r="E8" s="770"/>
      <c r="F8" s="505" t="s">
        <v>948</v>
      </c>
      <c r="G8" s="505" t="s">
        <v>949</v>
      </c>
      <c r="H8" s="506" t="s">
        <v>950</v>
      </c>
    </row>
    <row r="9" spans="1:8" ht="12.75">
      <c r="A9" s="329" t="s">
        <v>360</v>
      </c>
      <c r="B9" s="326" t="s">
        <v>361</v>
      </c>
      <c r="C9" s="326" t="s">
        <v>363</v>
      </c>
      <c r="D9" s="326" t="s">
        <v>365</v>
      </c>
      <c r="E9" s="326" t="s">
        <v>367</v>
      </c>
      <c r="F9" s="326" t="s">
        <v>384</v>
      </c>
      <c r="G9" s="326" t="s">
        <v>385</v>
      </c>
      <c r="H9" s="330" t="s">
        <v>373</v>
      </c>
    </row>
    <row r="10" spans="1:8" ht="25.5" customHeight="1">
      <c r="A10" s="775" t="s">
        <v>951</v>
      </c>
      <c r="B10" s="776"/>
      <c r="C10" s="776"/>
      <c r="D10" s="776"/>
      <c r="E10" s="776"/>
      <c r="F10" s="515">
        <f>SUM(F11:F20)</f>
        <v>87000</v>
      </c>
      <c r="G10" s="515">
        <f>SUM(G11:G20)</f>
        <v>0</v>
      </c>
      <c r="H10" s="516">
        <f>SUM(H11:H20)</f>
        <v>160348</v>
      </c>
    </row>
    <row r="11" spans="1:8" ht="19.5" customHeight="1">
      <c r="A11" s="329" t="s">
        <v>360</v>
      </c>
      <c r="B11" s="403" t="s">
        <v>605</v>
      </c>
      <c r="C11" s="404" t="s">
        <v>437</v>
      </c>
      <c r="D11" s="404" t="s">
        <v>768</v>
      </c>
      <c r="E11" s="405" t="s">
        <v>649</v>
      </c>
      <c r="F11" s="406"/>
      <c r="G11" s="406"/>
      <c r="H11" s="407">
        <v>2500</v>
      </c>
    </row>
    <row r="12" spans="1:8" ht="21" customHeight="1">
      <c r="A12" s="329" t="s">
        <v>367</v>
      </c>
      <c r="B12" s="403" t="s">
        <v>73</v>
      </c>
      <c r="C12" s="404" t="s">
        <v>394</v>
      </c>
      <c r="D12" s="404" t="s">
        <v>395</v>
      </c>
      <c r="E12" s="405" t="s">
        <v>682</v>
      </c>
      <c r="F12" s="406"/>
      <c r="G12" s="406"/>
      <c r="H12" s="407">
        <v>3250</v>
      </c>
    </row>
    <row r="13" spans="1:8" ht="21" customHeight="1">
      <c r="A13" s="329" t="s">
        <v>384</v>
      </c>
      <c r="B13" s="403" t="s">
        <v>73</v>
      </c>
      <c r="C13" s="404" t="s">
        <v>91</v>
      </c>
      <c r="D13" s="404" t="s">
        <v>78</v>
      </c>
      <c r="E13" s="405" t="s">
        <v>650</v>
      </c>
      <c r="F13" s="406"/>
      <c r="G13" s="406"/>
      <c r="H13" s="407">
        <v>5000</v>
      </c>
    </row>
    <row r="14" spans="1:8" ht="21" customHeight="1">
      <c r="A14" s="329" t="s">
        <v>385</v>
      </c>
      <c r="B14" s="403" t="s">
        <v>73</v>
      </c>
      <c r="C14" s="404" t="s">
        <v>289</v>
      </c>
      <c r="D14" s="404" t="s">
        <v>851</v>
      </c>
      <c r="E14" s="405" t="s">
        <v>671</v>
      </c>
      <c r="F14" s="406"/>
      <c r="G14" s="406"/>
      <c r="H14" s="407">
        <v>20179</v>
      </c>
    </row>
    <row r="15" spans="1:8" ht="26.25" customHeight="1">
      <c r="A15" s="329" t="s">
        <v>373</v>
      </c>
      <c r="B15" s="403" t="s">
        <v>98</v>
      </c>
      <c r="C15" s="404" t="s">
        <v>693</v>
      </c>
      <c r="D15" s="404" t="s">
        <v>997</v>
      </c>
      <c r="E15" s="405" t="s">
        <v>670</v>
      </c>
      <c r="F15" s="406"/>
      <c r="G15" s="406"/>
      <c r="H15" s="407">
        <v>7500</v>
      </c>
    </row>
    <row r="16" spans="1:8" ht="30.75" customHeight="1">
      <c r="A16" s="329" t="s">
        <v>423</v>
      </c>
      <c r="B16" s="403" t="s">
        <v>140</v>
      </c>
      <c r="C16" s="404" t="s">
        <v>197</v>
      </c>
      <c r="D16" s="404" t="s">
        <v>188</v>
      </c>
      <c r="E16" s="405" t="s">
        <v>669</v>
      </c>
      <c r="F16" s="406"/>
      <c r="G16" s="406"/>
      <c r="H16" s="407">
        <v>12000</v>
      </c>
    </row>
    <row r="17" spans="1:8" ht="38.25" customHeight="1">
      <c r="A17" s="329" t="s">
        <v>594</v>
      </c>
      <c r="B17" s="403" t="s">
        <v>140</v>
      </c>
      <c r="C17" s="404" t="s">
        <v>1008</v>
      </c>
      <c r="D17" s="404" t="s">
        <v>452</v>
      </c>
      <c r="E17" s="405" t="s">
        <v>453</v>
      </c>
      <c r="F17" s="406">
        <v>87000</v>
      </c>
      <c r="G17" s="406"/>
      <c r="H17" s="407"/>
    </row>
    <row r="18" spans="1:8" ht="23.25" customHeight="1">
      <c r="A18" s="329" t="s">
        <v>5</v>
      </c>
      <c r="B18" s="403" t="s">
        <v>121</v>
      </c>
      <c r="C18" s="404" t="s">
        <v>129</v>
      </c>
      <c r="D18" s="404" t="s">
        <v>188</v>
      </c>
      <c r="E18" s="405" t="s">
        <v>668</v>
      </c>
      <c r="F18" s="406"/>
      <c r="G18" s="406"/>
      <c r="H18" s="407">
        <v>42149</v>
      </c>
    </row>
    <row r="19" spans="1:8" ht="20.25" customHeight="1">
      <c r="A19" s="329" t="s">
        <v>447</v>
      </c>
      <c r="B19" s="403" t="s">
        <v>219</v>
      </c>
      <c r="C19" s="404" t="s">
        <v>234</v>
      </c>
      <c r="D19" s="404" t="s">
        <v>78</v>
      </c>
      <c r="E19" s="404" t="s">
        <v>666</v>
      </c>
      <c r="F19" s="406"/>
      <c r="G19" s="406"/>
      <c r="H19" s="407">
        <v>34770</v>
      </c>
    </row>
    <row r="20" spans="1:8" ht="20.25" customHeight="1">
      <c r="A20" s="329" t="s">
        <v>449</v>
      </c>
      <c r="B20" s="403" t="s">
        <v>276</v>
      </c>
      <c r="C20" s="404" t="s">
        <v>277</v>
      </c>
      <c r="D20" s="404" t="s">
        <v>78</v>
      </c>
      <c r="E20" s="404" t="s">
        <v>667</v>
      </c>
      <c r="F20" s="406"/>
      <c r="G20" s="406"/>
      <c r="H20" s="407">
        <v>33000</v>
      </c>
    </row>
    <row r="21" spans="1:8" ht="25.5" customHeight="1">
      <c r="A21" s="777" t="s">
        <v>952</v>
      </c>
      <c r="B21" s="778"/>
      <c r="C21" s="778"/>
      <c r="D21" s="778"/>
      <c r="E21" s="779"/>
      <c r="F21" s="517">
        <f>SUM(F22:F31)</f>
        <v>0</v>
      </c>
      <c r="G21" s="517">
        <f>SUM(G22:G31)</f>
        <v>2499409</v>
      </c>
      <c r="H21" s="518">
        <f>SUM(H22:H31)</f>
        <v>41568</v>
      </c>
    </row>
    <row r="22" spans="1:8" ht="12.75">
      <c r="A22" s="329" t="s">
        <v>360</v>
      </c>
      <c r="B22" s="403" t="s">
        <v>73</v>
      </c>
      <c r="C22" s="404" t="s">
        <v>289</v>
      </c>
      <c r="D22" s="404" t="s">
        <v>264</v>
      </c>
      <c r="E22" s="404" t="s">
        <v>672</v>
      </c>
      <c r="F22" s="406"/>
      <c r="G22" s="406"/>
      <c r="H22" s="407">
        <v>5000</v>
      </c>
    </row>
    <row r="23" spans="1:8" ht="12.75">
      <c r="A23" s="329" t="s">
        <v>361</v>
      </c>
      <c r="B23" s="403" t="s">
        <v>140</v>
      </c>
      <c r="C23" s="404" t="s">
        <v>142</v>
      </c>
      <c r="D23" s="404" t="s">
        <v>147</v>
      </c>
      <c r="E23" s="404" t="s">
        <v>673</v>
      </c>
      <c r="F23" s="406"/>
      <c r="G23" s="406">
        <v>784889</v>
      </c>
      <c r="H23" s="407"/>
    </row>
    <row r="24" spans="1:8" ht="12.75">
      <c r="A24" s="329" t="s">
        <v>363</v>
      </c>
      <c r="B24" s="403" t="s">
        <v>140</v>
      </c>
      <c r="C24" s="404" t="s">
        <v>322</v>
      </c>
      <c r="D24" s="404" t="s">
        <v>147</v>
      </c>
      <c r="E24" s="404" t="s">
        <v>674</v>
      </c>
      <c r="F24" s="406"/>
      <c r="G24" s="406">
        <v>512528</v>
      </c>
      <c r="H24" s="407"/>
    </row>
    <row r="25" spans="1:8" ht="12.75">
      <c r="A25" s="329" t="s">
        <v>365</v>
      </c>
      <c r="B25" s="408" t="s">
        <v>140</v>
      </c>
      <c r="C25" s="404" t="s">
        <v>148</v>
      </c>
      <c r="D25" s="404" t="s">
        <v>147</v>
      </c>
      <c r="E25" s="404" t="s">
        <v>675</v>
      </c>
      <c r="F25" s="406"/>
      <c r="G25" s="406">
        <v>203523</v>
      </c>
      <c r="H25" s="407"/>
    </row>
    <row r="26" spans="1:8" ht="12.75">
      <c r="A26" s="329" t="s">
        <v>367</v>
      </c>
      <c r="B26" s="408" t="s">
        <v>140</v>
      </c>
      <c r="C26" s="404" t="s">
        <v>151</v>
      </c>
      <c r="D26" s="404" t="s">
        <v>147</v>
      </c>
      <c r="E26" s="404" t="s">
        <v>678</v>
      </c>
      <c r="F26" s="406"/>
      <c r="G26" s="406">
        <v>248901</v>
      </c>
      <c r="H26" s="407"/>
    </row>
    <row r="27" spans="1:8" ht="12.75">
      <c r="A27" s="329" t="s">
        <v>384</v>
      </c>
      <c r="B27" s="408" t="s">
        <v>140</v>
      </c>
      <c r="C27" s="404" t="s">
        <v>176</v>
      </c>
      <c r="D27" s="404" t="s">
        <v>147</v>
      </c>
      <c r="E27" s="404" t="s">
        <v>677</v>
      </c>
      <c r="F27" s="406"/>
      <c r="G27" s="406">
        <v>136041</v>
      </c>
      <c r="H27" s="407"/>
    </row>
    <row r="28" spans="1:8" ht="12.75">
      <c r="A28" s="329" t="s">
        <v>385</v>
      </c>
      <c r="B28" s="408" t="s">
        <v>140</v>
      </c>
      <c r="C28" s="404" t="s">
        <v>186</v>
      </c>
      <c r="D28" s="404" t="s">
        <v>147</v>
      </c>
      <c r="E28" s="404" t="s">
        <v>676</v>
      </c>
      <c r="F28" s="406"/>
      <c r="G28" s="406">
        <v>528907</v>
      </c>
      <c r="H28" s="407"/>
    </row>
    <row r="29" spans="1:8" ht="12.75">
      <c r="A29" s="329" t="s">
        <v>373</v>
      </c>
      <c r="B29" s="408" t="s">
        <v>121</v>
      </c>
      <c r="C29" s="404" t="s">
        <v>124</v>
      </c>
      <c r="D29" s="404" t="s">
        <v>264</v>
      </c>
      <c r="E29" s="404" t="s">
        <v>680</v>
      </c>
      <c r="F29" s="406"/>
      <c r="G29" s="406"/>
      <c r="H29" s="407">
        <v>20568</v>
      </c>
    </row>
    <row r="30" spans="1:8" ht="15" customHeight="1">
      <c r="A30" s="329" t="s">
        <v>429</v>
      </c>
      <c r="B30" s="408" t="s">
        <v>265</v>
      </c>
      <c r="C30" s="404" t="s">
        <v>270</v>
      </c>
      <c r="D30" s="404" t="s">
        <v>147</v>
      </c>
      <c r="E30" s="404" t="s">
        <v>679</v>
      </c>
      <c r="F30" s="406"/>
      <c r="G30" s="406">
        <v>84620</v>
      </c>
      <c r="H30" s="407"/>
    </row>
    <row r="31" spans="1:8" ht="13.5" thickBot="1">
      <c r="A31" s="329" t="s">
        <v>423</v>
      </c>
      <c r="B31" s="408" t="s">
        <v>280</v>
      </c>
      <c r="C31" s="404" t="s">
        <v>651</v>
      </c>
      <c r="D31" s="404" t="s">
        <v>264</v>
      </c>
      <c r="E31" s="404" t="s">
        <v>681</v>
      </c>
      <c r="F31" s="406"/>
      <c r="G31" s="406"/>
      <c r="H31" s="407">
        <v>16000</v>
      </c>
    </row>
    <row r="32" spans="1:8" ht="20.25" customHeight="1" thickBot="1">
      <c r="A32" s="773" t="s">
        <v>283</v>
      </c>
      <c r="B32" s="774"/>
      <c r="C32" s="774"/>
      <c r="D32" s="774"/>
      <c r="E32" s="774"/>
      <c r="F32" s="409">
        <f>F10+F21</f>
        <v>87000</v>
      </c>
      <c r="G32" s="409">
        <f>G10+G21</f>
        <v>2499409</v>
      </c>
      <c r="H32" s="410">
        <f>H10+H21</f>
        <v>201916</v>
      </c>
    </row>
    <row r="33" spans="3:8" ht="12.75">
      <c r="C33" s="327"/>
      <c r="D33" s="327"/>
      <c r="E33" s="327"/>
      <c r="F33" s="327"/>
      <c r="G33" s="327"/>
      <c r="H33" s="327"/>
    </row>
    <row r="34" ht="12.75">
      <c r="H34" s="233"/>
    </row>
    <row r="35" ht="12.75">
      <c r="H35" s="167"/>
    </row>
    <row r="36" ht="12.75">
      <c r="H36" s="233"/>
    </row>
  </sheetData>
  <mergeCells count="12">
    <mergeCell ref="E7:E8"/>
    <mergeCell ref="F7:H7"/>
    <mergeCell ref="B7:B8"/>
    <mergeCell ref="A4:H4"/>
    <mergeCell ref="E2:H2"/>
    <mergeCell ref="A32:E32"/>
    <mergeCell ref="A10:E10"/>
    <mergeCell ref="A21:E21"/>
    <mergeCell ref="A5:H5"/>
    <mergeCell ref="A7:A8"/>
    <mergeCell ref="C7:C8"/>
    <mergeCell ref="D7:D8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G2" sqref="G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683" t="s">
        <v>628</v>
      </c>
      <c r="H2" s="683"/>
      <c r="I2" s="683"/>
      <c r="J2" s="683"/>
      <c r="K2" s="683"/>
      <c r="L2" s="325"/>
      <c r="M2" s="325"/>
      <c r="N2" s="325"/>
    </row>
    <row r="4" spans="1:15" ht="28.5" customHeight="1">
      <c r="A4" s="784" t="s">
        <v>953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</row>
    <row r="5" ht="25.5" customHeight="1" thickBot="1"/>
    <row r="6" spans="1:11" ht="19.5" customHeight="1">
      <c r="A6" s="786" t="s">
        <v>771</v>
      </c>
      <c r="B6" s="785" t="s">
        <v>524</v>
      </c>
      <c r="C6" s="789" t="s">
        <v>772</v>
      </c>
      <c r="D6" s="785" t="s">
        <v>529</v>
      </c>
      <c r="E6" s="785"/>
      <c r="F6" s="785"/>
      <c r="G6" s="785"/>
      <c r="H6" s="785" t="s">
        <v>309</v>
      </c>
      <c r="I6" s="785"/>
      <c r="J6" s="789" t="s">
        <v>773</v>
      </c>
      <c r="K6" s="791" t="s">
        <v>954</v>
      </c>
    </row>
    <row r="7" spans="1:11" ht="12.75">
      <c r="A7" s="787"/>
      <c r="B7" s="783"/>
      <c r="C7" s="790"/>
      <c r="D7" s="795" t="s">
        <v>774</v>
      </c>
      <c r="E7" s="783" t="s">
        <v>348</v>
      </c>
      <c r="F7" s="783"/>
      <c r="G7" s="783"/>
      <c r="H7" s="783" t="s">
        <v>774</v>
      </c>
      <c r="I7" s="790" t="s">
        <v>777</v>
      </c>
      <c r="J7" s="790"/>
      <c r="K7" s="792"/>
    </row>
    <row r="8" spans="1:11" ht="12.75">
      <c r="A8" s="787"/>
      <c r="B8" s="783"/>
      <c r="C8" s="790"/>
      <c r="D8" s="796"/>
      <c r="E8" s="790" t="s">
        <v>775</v>
      </c>
      <c r="F8" s="783" t="s">
        <v>348</v>
      </c>
      <c r="G8" s="783"/>
      <c r="H8" s="783"/>
      <c r="I8" s="790"/>
      <c r="J8" s="790"/>
      <c r="K8" s="792"/>
    </row>
    <row r="9" spans="1:11" ht="18.75" customHeight="1">
      <c r="A9" s="788"/>
      <c r="B9" s="783"/>
      <c r="C9" s="790"/>
      <c r="D9" s="797"/>
      <c r="E9" s="790"/>
      <c r="F9" s="508" t="s">
        <v>778</v>
      </c>
      <c r="G9" s="507" t="s">
        <v>776</v>
      </c>
      <c r="H9" s="783"/>
      <c r="I9" s="790"/>
      <c r="J9" s="790"/>
      <c r="K9" s="792"/>
    </row>
    <row r="10" spans="1:11" ht="12.75">
      <c r="A10" s="329" t="s">
        <v>360</v>
      </c>
      <c r="B10" s="326" t="s">
        <v>361</v>
      </c>
      <c r="C10" s="326" t="s">
        <v>363</v>
      </c>
      <c r="D10" s="326" t="s">
        <v>365</v>
      </c>
      <c r="E10" s="326" t="s">
        <v>367</v>
      </c>
      <c r="F10" s="326" t="s">
        <v>384</v>
      </c>
      <c r="G10" s="326" t="s">
        <v>385</v>
      </c>
      <c r="H10" s="326" t="s">
        <v>373</v>
      </c>
      <c r="I10" s="326" t="s">
        <v>429</v>
      </c>
      <c r="J10" s="326" t="s">
        <v>423</v>
      </c>
      <c r="K10" s="330" t="s">
        <v>594</v>
      </c>
    </row>
    <row r="11" spans="1:11" ht="18" customHeight="1">
      <c r="A11" s="510" t="s">
        <v>353</v>
      </c>
      <c r="B11" s="511" t="s">
        <v>779</v>
      </c>
      <c r="C11" s="512">
        <f aca="true" t="shared" si="0" ref="C11:K11">C13</f>
        <v>0</v>
      </c>
      <c r="D11" s="512">
        <f t="shared" si="0"/>
        <v>470899</v>
      </c>
      <c r="E11" s="512">
        <f t="shared" si="0"/>
        <v>87000</v>
      </c>
      <c r="F11" s="512">
        <f t="shared" si="0"/>
        <v>0</v>
      </c>
      <c r="G11" s="512">
        <f t="shared" si="0"/>
        <v>0</v>
      </c>
      <c r="H11" s="512">
        <f t="shared" si="0"/>
        <v>470899</v>
      </c>
      <c r="I11" s="512">
        <f t="shared" si="0"/>
        <v>0</v>
      </c>
      <c r="J11" s="512">
        <f t="shared" si="0"/>
        <v>0</v>
      </c>
      <c r="K11" s="513">
        <f t="shared" si="0"/>
        <v>0</v>
      </c>
    </row>
    <row r="12" spans="1:11" ht="15" customHeight="1">
      <c r="A12" s="204"/>
      <c r="B12" s="364" t="s">
        <v>284</v>
      </c>
      <c r="C12" s="365"/>
      <c r="D12" s="365"/>
      <c r="E12" s="365"/>
      <c r="F12" s="365"/>
      <c r="G12" s="365"/>
      <c r="H12" s="365"/>
      <c r="I12" s="365"/>
      <c r="J12" s="365"/>
      <c r="K12" s="366"/>
    </row>
    <row r="13" spans="1:11" ht="49.5" customHeight="1">
      <c r="A13" s="204"/>
      <c r="B13" s="65" t="s">
        <v>780</v>
      </c>
      <c r="C13" s="365">
        <v>0</v>
      </c>
      <c r="D13" s="365">
        <v>470899</v>
      </c>
      <c r="E13" s="365">
        <v>87000</v>
      </c>
      <c r="F13" s="365"/>
      <c r="G13" s="365"/>
      <c r="H13" s="365">
        <v>470899</v>
      </c>
      <c r="I13" s="365"/>
      <c r="J13" s="365">
        <f>C13+D13-H13</f>
        <v>0</v>
      </c>
      <c r="K13" s="366">
        <v>0</v>
      </c>
    </row>
    <row r="14" spans="1:11" ht="30" customHeight="1">
      <c r="A14" s="510" t="s">
        <v>355</v>
      </c>
      <c r="B14" s="514" t="s">
        <v>781</v>
      </c>
      <c r="C14" s="512">
        <f aca="true" t="shared" si="1" ref="C14:K14">C16+C17+C18+C19+C20</f>
        <v>0</v>
      </c>
      <c r="D14" s="512">
        <f t="shared" si="1"/>
        <v>368030</v>
      </c>
      <c r="E14" s="512">
        <f t="shared" si="1"/>
        <v>0</v>
      </c>
      <c r="F14" s="512">
        <f t="shared" si="1"/>
        <v>0</v>
      </c>
      <c r="G14" s="512">
        <f t="shared" si="1"/>
        <v>0</v>
      </c>
      <c r="H14" s="512">
        <f t="shared" si="1"/>
        <v>368030</v>
      </c>
      <c r="I14" s="512">
        <f t="shared" si="1"/>
        <v>0</v>
      </c>
      <c r="J14" s="512">
        <f t="shared" si="1"/>
        <v>0</v>
      </c>
      <c r="K14" s="513">
        <f t="shared" si="1"/>
        <v>0</v>
      </c>
    </row>
    <row r="15" spans="1:11" ht="12.75">
      <c r="A15" s="204"/>
      <c r="B15" s="300" t="s">
        <v>284</v>
      </c>
      <c r="C15" s="328"/>
      <c r="D15" s="328"/>
      <c r="E15" s="328"/>
      <c r="F15" s="328"/>
      <c r="G15" s="328"/>
      <c r="H15" s="328"/>
      <c r="I15" s="328"/>
      <c r="J15" s="328">
        <f aca="true" t="shared" si="2" ref="J15:J20">C15+D15-H15</f>
        <v>0</v>
      </c>
      <c r="K15" s="208"/>
    </row>
    <row r="16" spans="1:11" ht="22.5">
      <c r="A16" s="204"/>
      <c r="B16" s="65" t="s">
        <v>782</v>
      </c>
      <c r="C16" s="365">
        <v>0</v>
      </c>
      <c r="D16" s="365">
        <v>97620</v>
      </c>
      <c r="E16" s="365"/>
      <c r="F16" s="365"/>
      <c r="G16" s="365"/>
      <c r="H16" s="365">
        <v>97620</v>
      </c>
      <c r="I16" s="365"/>
      <c r="J16" s="365">
        <f t="shared" si="2"/>
        <v>0</v>
      </c>
      <c r="K16" s="366"/>
    </row>
    <row r="17" spans="1:11" ht="22.5">
      <c r="A17" s="204"/>
      <c r="B17" s="65" t="s">
        <v>783</v>
      </c>
      <c r="C17" s="365">
        <v>0</v>
      </c>
      <c r="D17" s="365">
        <v>136820</v>
      </c>
      <c r="E17" s="365"/>
      <c r="F17" s="365"/>
      <c r="G17" s="365"/>
      <c r="H17" s="365">
        <v>136820</v>
      </c>
      <c r="I17" s="365"/>
      <c r="J17" s="365">
        <f t="shared" si="2"/>
        <v>0</v>
      </c>
      <c r="K17" s="366"/>
    </row>
    <row r="18" spans="1:11" ht="27" customHeight="1">
      <c r="A18" s="204"/>
      <c r="B18" s="65" t="s">
        <v>784</v>
      </c>
      <c r="C18" s="365">
        <v>0</v>
      </c>
      <c r="D18" s="365">
        <v>5540</v>
      </c>
      <c r="E18" s="365"/>
      <c r="F18" s="365"/>
      <c r="G18" s="365"/>
      <c r="H18" s="365">
        <v>5540</v>
      </c>
      <c r="I18" s="365"/>
      <c r="J18" s="365">
        <f t="shared" si="2"/>
        <v>0</v>
      </c>
      <c r="K18" s="366"/>
    </row>
    <row r="19" spans="1:11" ht="22.5">
      <c r="A19" s="204"/>
      <c r="B19" s="65" t="s">
        <v>785</v>
      </c>
      <c r="C19" s="365">
        <v>0</v>
      </c>
      <c r="D19" s="365">
        <v>3050</v>
      </c>
      <c r="E19" s="365"/>
      <c r="F19" s="365"/>
      <c r="G19" s="365"/>
      <c r="H19" s="365">
        <v>3050</v>
      </c>
      <c r="I19" s="365"/>
      <c r="J19" s="365">
        <f t="shared" si="2"/>
        <v>0</v>
      </c>
      <c r="K19" s="366"/>
    </row>
    <row r="20" spans="1:11" ht="22.5" customHeight="1" thickBot="1">
      <c r="A20" s="331"/>
      <c r="B20" s="367" t="s">
        <v>786</v>
      </c>
      <c r="C20" s="368">
        <v>0</v>
      </c>
      <c r="D20" s="368">
        <v>125000</v>
      </c>
      <c r="E20" s="368"/>
      <c r="F20" s="368"/>
      <c r="G20" s="368"/>
      <c r="H20" s="368">
        <v>125000</v>
      </c>
      <c r="I20" s="368"/>
      <c r="J20" s="368">
        <f t="shared" si="2"/>
        <v>0</v>
      </c>
      <c r="K20" s="369"/>
    </row>
    <row r="21" spans="1:11" ht="27.75" customHeight="1" thickBot="1">
      <c r="A21" s="793" t="s">
        <v>283</v>
      </c>
      <c r="B21" s="794"/>
      <c r="C21" s="370">
        <f aca="true" t="shared" si="3" ref="C21:K21">C11+C14</f>
        <v>0</v>
      </c>
      <c r="D21" s="370">
        <f t="shared" si="3"/>
        <v>838929</v>
      </c>
      <c r="E21" s="370">
        <f t="shared" si="3"/>
        <v>87000</v>
      </c>
      <c r="F21" s="370">
        <f t="shared" si="3"/>
        <v>0</v>
      </c>
      <c r="G21" s="370">
        <f t="shared" si="3"/>
        <v>0</v>
      </c>
      <c r="H21" s="370">
        <f t="shared" si="3"/>
        <v>838929</v>
      </c>
      <c r="I21" s="370">
        <f t="shared" si="3"/>
        <v>0</v>
      </c>
      <c r="J21" s="370">
        <f t="shared" si="3"/>
        <v>0</v>
      </c>
      <c r="K21" s="371">
        <f t="shared" si="3"/>
        <v>0</v>
      </c>
    </row>
    <row r="22" spans="3:11" ht="12.75">
      <c r="C22" s="327"/>
      <c r="D22" s="327"/>
      <c r="E22" s="327"/>
      <c r="F22" s="327"/>
      <c r="G22" s="327"/>
      <c r="H22" s="327"/>
      <c r="I22" s="327"/>
      <c r="J22" s="327"/>
      <c r="K22" s="327"/>
    </row>
    <row r="23" spans="8:10" ht="12.75">
      <c r="H23" s="683"/>
      <c r="I23" s="683"/>
      <c r="J23" s="683"/>
    </row>
    <row r="24" spans="8:10" ht="12.75">
      <c r="H24" s="167"/>
      <c r="I24" s="167"/>
      <c r="J24" s="167"/>
    </row>
    <row r="25" spans="8:10" ht="12.75">
      <c r="H25" s="683"/>
      <c r="I25" s="683"/>
      <c r="J25" s="683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  <mergeCell ref="G2:K2"/>
    <mergeCell ref="F8:G8"/>
    <mergeCell ref="A4:O4"/>
    <mergeCell ref="D6:G6"/>
    <mergeCell ref="H6:I6"/>
    <mergeCell ref="A6:A9"/>
    <mergeCell ref="J6:J9"/>
    <mergeCell ref="K6:K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2" sqref="B2:C2"/>
    </sheetView>
  </sheetViews>
  <sheetFormatPr defaultColWidth="9.00390625" defaultRowHeight="12.75"/>
  <cols>
    <col min="2" max="2" width="54.25390625" style="0" customWidth="1"/>
    <col min="3" max="3" width="24.75390625" style="0" customWidth="1"/>
  </cols>
  <sheetData>
    <row r="1" ht="12.75" customHeight="1">
      <c r="C1" s="372"/>
    </row>
    <row r="2" spans="2:3" ht="47.25" customHeight="1">
      <c r="B2" s="799" t="s">
        <v>629</v>
      </c>
      <c r="C2" s="799"/>
    </row>
    <row r="3" spans="1:3" ht="59.25" customHeight="1">
      <c r="A3" s="798" t="s">
        <v>955</v>
      </c>
      <c r="B3" s="798"/>
      <c r="C3" s="798"/>
    </row>
    <row r="4" spans="1:3" ht="15.75">
      <c r="A4" s="22"/>
      <c r="B4" s="22"/>
      <c r="C4" s="1"/>
    </row>
    <row r="5" ht="13.5" thickBot="1">
      <c r="C5" s="8"/>
    </row>
    <row r="6" spans="1:3" ht="28.5" customHeight="1" thickBot="1">
      <c r="A6" s="120" t="s">
        <v>350</v>
      </c>
      <c r="B6" s="121" t="s">
        <v>524</v>
      </c>
      <c r="C6" s="243" t="s">
        <v>958</v>
      </c>
    </row>
    <row r="7" spans="1:3" ht="14.25" customHeight="1" thickBot="1">
      <c r="A7" s="453">
        <v>1</v>
      </c>
      <c r="B7" s="454">
        <v>2</v>
      </c>
      <c r="C7" s="455">
        <v>3</v>
      </c>
    </row>
    <row r="8" spans="1:3" ht="17.25" customHeight="1" thickBot="1">
      <c r="A8" s="123" t="s">
        <v>353</v>
      </c>
      <c r="B8" s="122" t="s">
        <v>956</v>
      </c>
      <c r="C8" s="246">
        <f>C9+C10-C11</f>
        <v>731</v>
      </c>
    </row>
    <row r="9" spans="1:3" ht="12.75">
      <c r="A9" s="12" t="s">
        <v>360</v>
      </c>
      <c r="B9" s="244" t="s">
        <v>525</v>
      </c>
      <c r="C9" s="245">
        <v>731</v>
      </c>
    </row>
    <row r="10" spans="1:3" ht="12.75">
      <c r="A10" s="13" t="s">
        <v>361</v>
      </c>
      <c r="B10" s="234" t="s">
        <v>526</v>
      </c>
      <c r="C10" s="202">
        <v>0</v>
      </c>
    </row>
    <row r="11" spans="1:3" ht="12.75">
      <c r="A11" s="13" t="s">
        <v>363</v>
      </c>
      <c r="B11" s="234" t="s">
        <v>527</v>
      </c>
      <c r="C11" s="202">
        <v>0</v>
      </c>
    </row>
    <row r="12" spans="1:3" ht="13.5" thickBot="1">
      <c r="A12" s="14" t="s">
        <v>365</v>
      </c>
      <c r="B12" s="247" t="s">
        <v>528</v>
      </c>
      <c r="C12" s="248">
        <v>0</v>
      </c>
    </row>
    <row r="13" spans="1:3" ht="16.5" customHeight="1" thickBot="1">
      <c r="A13" s="123" t="s">
        <v>355</v>
      </c>
      <c r="B13" s="122" t="s">
        <v>529</v>
      </c>
      <c r="C13" s="246">
        <f>C14+C15</f>
        <v>90000</v>
      </c>
    </row>
    <row r="14" spans="1:3" ht="16.5" customHeight="1">
      <c r="A14" s="12" t="s">
        <v>360</v>
      </c>
      <c r="B14" s="249" t="s">
        <v>537</v>
      </c>
      <c r="C14" s="245">
        <v>90000</v>
      </c>
    </row>
    <row r="15" spans="1:3" ht="27" customHeight="1" thickBot="1">
      <c r="A15" s="250" t="s">
        <v>361</v>
      </c>
      <c r="B15" s="251" t="s">
        <v>538</v>
      </c>
      <c r="C15" s="252">
        <v>0</v>
      </c>
    </row>
    <row r="16" spans="1:3" ht="18" customHeight="1" thickBot="1">
      <c r="A16" s="123" t="s">
        <v>358</v>
      </c>
      <c r="B16" s="122" t="s">
        <v>309</v>
      </c>
      <c r="C16" s="246">
        <f>C17+C24</f>
        <v>90731</v>
      </c>
    </row>
    <row r="17" spans="1:3" ht="18" customHeight="1">
      <c r="A17" s="253" t="s">
        <v>360</v>
      </c>
      <c r="B17" s="83" t="s">
        <v>530</v>
      </c>
      <c r="C17" s="254">
        <f>SUM(C18:C23)</f>
        <v>36500</v>
      </c>
    </row>
    <row r="18" spans="1:3" ht="24.75" customHeight="1">
      <c r="A18" s="13"/>
      <c r="B18" s="200" t="s">
        <v>708</v>
      </c>
      <c r="C18" s="202">
        <v>20000</v>
      </c>
    </row>
    <row r="19" spans="1:3" ht="36" customHeight="1">
      <c r="A19" s="13"/>
      <c r="B19" s="200" t="s">
        <v>706</v>
      </c>
      <c r="C19" s="202">
        <v>5000</v>
      </c>
    </row>
    <row r="20" spans="1:3" ht="16.5" customHeight="1">
      <c r="A20" s="13"/>
      <c r="B20" s="200" t="s">
        <v>705</v>
      </c>
      <c r="C20" s="202">
        <v>4500</v>
      </c>
    </row>
    <row r="21" spans="1:3" ht="17.25" customHeight="1">
      <c r="A21" s="13"/>
      <c r="B21" s="200" t="s">
        <v>704</v>
      </c>
      <c r="C21" s="202">
        <v>5000</v>
      </c>
    </row>
    <row r="22" spans="1:3" ht="17.25" customHeight="1">
      <c r="A22" s="13"/>
      <c r="B22" s="200" t="s">
        <v>709</v>
      </c>
      <c r="C22" s="202">
        <v>1000</v>
      </c>
    </row>
    <row r="23" spans="1:3" ht="17.25" customHeight="1">
      <c r="A23" s="13"/>
      <c r="B23" s="200" t="s">
        <v>195</v>
      </c>
      <c r="C23" s="202">
        <v>1000</v>
      </c>
    </row>
    <row r="24" spans="1:3" ht="19.5" customHeight="1">
      <c r="A24" s="255" t="s">
        <v>361</v>
      </c>
      <c r="B24" s="59" t="s">
        <v>540</v>
      </c>
      <c r="C24" s="256">
        <f>C25+C26</f>
        <v>54231</v>
      </c>
    </row>
    <row r="25" spans="1:3" ht="12.75">
      <c r="A25" s="238"/>
      <c r="B25" s="235" t="s">
        <v>589</v>
      </c>
      <c r="C25" s="239">
        <v>4231</v>
      </c>
    </row>
    <row r="26" spans="1:3" ht="12.75">
      <c r="A26" s="238"/>
      <c r="B26" s="235" t="s">
        <v>539</v>
      </c>
      <c r="C26" s="239">
        <v>50000</v>
      </c>
    </row>
    <row r="27" spans="1:3" ht="16.5" customHeight="1">
      <c r="A27" s="237" t="s">
        <v>476</v>
      </c>
      <c r="B27" s="58" t="s">
        <v>957</v>
      </c>
      <c r="C27" s="201">
        <f>C8+C13-C16</f>
        <v>0</v>
      </c>
    </row>
    <row r="28" spans="1:3" ht="12.75">
      <c r="A28" s="13" t="s">
        <v>360</v>
      </c>
      <c r="B28" s="234" t="s">
        <v>525</v>
      </c>
      <c r="C28" s="202">
        <f>C27</f>
        <v>0</v>
      </c>
    </row>
    <row r="29" spans="1:3" ht="12.75">
      <c r="A29" s="13" t="s">
        <v>361</v>
      </c>
      <c r="B29" s="234" t="s">
        <v>526</v>
      </c>
      <c r="C29" s="240">
        <v>0</v>
      </c>
    </row>
    <row r="30" spans="1:3" ht="13.5" thickBot="1">
      <c r="A30" s="9" t="s">
        <v>363</v>
      </c>
      <c r="B30" s="241" t="s">
        <v>527</v>
      </c>
      <c r="C30" s="242">
        <v>0</v>
      </c>
    </row>
    <row r="31" ht="33.75" customHeight="1"/>
    <row r="32" spans="2:3" ht="12.75">
      <c r="B32" s="772"/>
      <c r="C32" s="772"/>
    </row>
    <row r="34" ht="12.75">
      <c r="C34" s="167"/>
    </row>
  </sheetData>
  <mergeCells count="3">
    <mergeCell ref="A3:C3"/>
    <mergeCell ref="B32:C32"/>
    <mergeCell ref="B2:C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1" sqref="B1:C1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00" t="s">
        <v>630</v>
      </c>
      <c r="C1" s="800"/>
    </row>
    <row r="2" ht="12.75">
      <c r="C2" s="373"/>
    </row>
    <row r="3" ht="12.75">
      <c r="C3" s="373"/>
    </row>
    <row r="4" spans="1:3" ht="33.75" customHeight="1">
      <c r="A4" s="803" t="s">
        <v>577</v>
      </c>
      <c r="B4" s="803"/>
      <c r="C4" s="803"/>
    </row>
    <row r="5" spans="1:2" ht="14.25" customHeight="1">
      <c r="A5" s="22"/>
      <c r="B5" s="22"/>
    </row>
    <row r="6" ht="13.5" thickBot="1">
      <c r="C6" s="25"/>
    </row>
    <row r="7" spans="1:3" ht="30.75" customHeight="1">
      <c r="A7" s="376" t="s">
        <v>350</v>
      </c>
      <c r="B7" s="377" t="s">
        <v>524</v>
      </c>
      <c r="C7" s="378" t="s">
        <v>959</v>
      </c>
    </row>
    <row r="8" spans="1:3" ht="13.5" customHeight="1">
      <c r="A8" s="448">
        <v>1</v>
      </c>
      <c r="B8" s="449">
        <v>2</v>
      </c>
      <c r="C8" s="450">
        <v>3</v>
      </c>
    </row>
    <row r="9" spans="1:3" ht="16.5" customHeight="1">
      <c r="A9" s="451" t="s">
        <v>353</v>
      </c>
      <c r="B9" s="452" t="s">
        <v>956</v>
      </c>
      <c r="C9" s="399">
        <f>C10+C11-C12</f>
        <v>36763</v>
      </c>
    </row>
    <row r="10" spans="1:3" ht="15.75" customHeight="1">
      <c r="A10" s="13" t="s">
        <v>360</v>
      </c>
      <c r="B10" s="234" t="s">
        <v>525</v>
      </c>
      <c r="C10" s="380">
        <v>32763</v>
      </c>
    </row>
    <row r="11" spans="1:3" ht="18.75" customHeight="1">
      <c r="A11" s="13" t="s">
        <v>361</v>
      </c>
      <c r="B11" s="234" t="s">
        <v>526</v>
      </c>
      <c r="C11" s="380">
        <v>5000</v>
      </c>
    </row>
    <row r="12" spans="1:3" ht="17.25" customHeight="1">
      <c r="A12" s="13" t="s">
        <v>363</v>
      </c>
      <c r="B12" s="234" t="s">
        <v>527</v>
      </c>
      <c r="C12" s="380">
        <v>1000</v>
      </c>
    </row>
    <row r="13" spans="1:3" ht="16.5" customHeight="1">
      <c r="A13" s="13" t="s">
        <v>365</v>
      </c>
      <c r="B13" s="234" t="s">
        <v>528</v>
      </c>
      <c r="C13" s="380">
        <v>0</v>
      </c>
    </row>
    <row r="14" spans="1:3" ht="20.25" customHeight="1">
      <c r="A14" s="237" t="s">
        <v>355</v>
      </c>
      <c r="B14" s="58" t="s">
        <v>529</v>
      </c>
      <c r="C14" s="381">
        <f>C15+C16</f>
        <v>150000</v>
      </c>
    </row>
    <row r="15" spans="1:3" ht="16.5" customHeight="1">
      <c r="A15" s="13" t="s">
        <v>360</v>
      </c>
      <c r="B15" s="364" t="s">
        <v>535</v>
      </c>
      <c r="C15" s="380">
        <v>146000</v>
      </c>
    </row>
    <row r="16" spans="1:3" ht="16.5" customHeight="1">
      <c r="A16" s="13">
        <v>2</v>
      </c>
      <c r="B16" s="364" t="s">
        <v>536</v>
      </c>
      <c r="C16" s="380">
        <v>4000</v>
      </c>
    </row>
    <row r="17" spans="1:3" ht="18" customHeight="1">
      <c r="A17" s="237" t="s">
        <v>358</v>
      </c>
      <c r="B17" s="58" t="s">
        <v>309</v>
      </c>
      <c r="C17" s="381">
        <f>C18+C31</f>
        <v>186763</v>
      </c>
    </row>
    <row r="18" spans="1:3" ht="17.25" customHeight="1">
      <c r="A18" s="255" t="s">
        <v>360</v>
      </c>
      <c r="B18" s="59" t="s">
        <v>530</v>
      </c>
      <c r="C18" s="379">
        <f>C19+C22+C23+C24+C25+C26+C27+C28+C29+C30</f>
        <v>136763</v>
      </c>
    </row>
    <row r="19" spans="1:3" ht="17.25" customHeight="1">
      <c r="A19" s="13"/>
      <c r="B19" s="364" t="s">
        <v>578</v>
      </c>
      <c r="C19" s="380">
        <f>C20+C21</f>
        <v>30000</v>
      </c>
    </row>
    <row r="20" spans="1:3" ht="17.25" customHeight="1">
      <c r="A20" s="13"/>
      <c r="B20" s="234" t="s">
        <v>495</v>
      </c>
      <c r="C20" s="380">
        <v>15000</v>
      </c>
    </row>
    <row r="21" spans="1:3" ht="17.25" customHeight="1">
      <c r="A21" s="13"/>
      <c r="B21" s="234" t="s">
        <v>496</v>
      </c>
      <c r="C21" s="380">
        <v>15000</v>
      </c>
    </row>
    <row r="22" spans="1:3" ht="17.25" customHeight="1">
      <c r="A22" s="13"/>
      <c r="B22" s="364" t="s">
        <v>579</v>
      </c>
      <c r="C22" s="380">
        <v>15000</v>
      </c>
    </row>
    <row r="23" spans="1:3" ht="17.25" customHeight="1">
      <c r="A23" s="13"/>
      <c r="B23" s="364" t="s">
        <v>196</v>
      </c>
      <c r="C23" s="380">
        <v>17000</v>
      </c>
    </row>
    <row r="24" spans="1:3" ht="16.5" customHeight="1">
      <c r="A24" s="13"/>
      <c r="B24" s="364" t="s">
        <v>580</v>
      </c>
      <c r="C24" s="380">
        <v>25000</v>
      </c>
    </row>
    <row r="25" spans="1:3" ht="19.5" customHeight="1">
      <c r="A25" s="13"/>
      <c r="B25" s="200" t="s">
        <v>581</v>
      </c>
      <c r="C25" s="380">
        <v>20763</v>
      </c>
    </row>
    <row r="26" spans="1:3" ht="19.5" customHeight="1">
      <c r="A26" s="13"/>
      <c r="B26" s="200" t="s">
        <v>978</v>
      </c>
      <c r="C26" s="380">
        <v>1000</v>
      </c>
    </row>
    <row r="27" spans="1:3" ht="19.5" customHeight="1">
      <c r="A27" s="13"/>
      <c r="B27" s="200" t="s">
        <v>192</v>
      </c>
      <c r="C27" s="380">
        <v>1000</v>
      </c>
    </row>
    <row r="28" spans="1:3" ht="18" customHeight="1">
      <c r="A28" s="13"/>
      <c r="B28" s="364" t="s">
        <v>193</v>
      </c>
      <c r="C28" s="380">
        <v>7000</v>
      </c>
    </row>
    <row r="29" spans="1:3" ht="18" customHeight="1">
      <c r="A29" s="13"/>
      <c r="B29" s="364" t="s">
        <v>194</v>
      </c>
      <c r="C29" s="380">
        <v>10000</v>
      </c>
    </row>
    <row r="30" spans="1:3" ht="18" customHeight="1">
      <c r="A30" s="13"/>
      <c r="B30" s="364" t="s">
        <v>195</v>
      </c>
      <c r="C30" s="380">
        <v>10000</v>
      </c>
    </row>
    <row r="31" spans="1:3" ht="15.75" customHeight="1">
      <c r="A31" s="255" t="s">
        <v>361</v>
      </c>
      <c r="B31" s="374" t="s">
        <v>582</v>
      </c>
      <c r="C31" s="379">
        <f>C32</f>
        <v>50000</v>
      </c>
    </row>
    <row r="32" spans="1:3" ht="24">
      <c r="A32" s="13"/>
      <c r="B32" s="375" t="s">
        <v>583</v>
      </c>
      <c r="C32" s="380">
        <v>50000</v>
      </c>
    </row>
    <row r="33" spans="1:3" ht="16.5" customHeight="1">
      <c r="A33" s="255" t="s">
        <v>374</v>
      </c>
      <c r="B33" s="59" t="s">
        <v>957</v>
      </c>
      <c r="C33" s="379">
        <f>C34+C35-C36</f>
        <v>0</v>
      </c>
    </row>
    <row r="34" spans="1:3" ht="15.75" customHeight="1">
      <c r="A34" s="13" t="s">
        <v>360</v>
      </c>
      <c r="B34" s="234" t="s">
        <v>525</v>
      </c>
      <c r="C34" s="380">
        <v>0</v>
      </c>
    </row>
    <row r="35" spans="1:3" ht="15" customHeight="1">
      <c r="A35" s="13" t="s">
        <v>361</v>
      </c>
      <c r="B35" s="234" t="s">
        <v>526</v>
      </c>
      <c r="C35" s="380">
        <v>0</v>
      </c>
    </row>
    <row r="36" spans="1:3" ht="15" customHeight="1" thickBot="1">
      <c r="A36" s="9" t="s">
        <v>363</v>
      </c>
      <c r="B36" s="241" t="s">
        <v>527</v>
      </c>
      <c r="C36" s="382">
        <v>0</v>
      </c>
    </row>
    <row r="39" spans="2:3" ht="12.75">
      <c r="B39" s="772"/>
      <c r="C39" s="772"/>
    </row>
    <row r="41" ht="12.75">
      <c r="C41" s="233"/>
    </row>
    <row r="44" spans="1:3" ht="12.75">
      <c r="A44" s="7"/>
      <c r="B44" s="7"/>
      <c r="C44" s="802"/>
    </row>
    <row r="45" spans="1:3" ht="12" customHeight="1">
      <c r="A45" s="7"/>
      <c r="B45" s="7"/>
      <c r="C45" s="802"/>
    </row>
    <row r="46" spans="1:3" ht="14.25" customHeight="1">
      <c r="A46" s="801"/>
      <c r="B46" s="801"/>
      <c r="C46" s="7"/>
    </row>
    <row r="47" spans="1:3" ht="15.75">
      <c r="A47" s="29"/>
      <c r="B47" s="29"/>
      <c r="C47" s="28"/>
    </row>
    <row r="48" spans="1:3" ht="12.75">
      <c r="A48" s="7"/>
      <c r="B48" s="7"/>
      <c r="C48" s="30"/>
    </row>
    <row r="49" spans="1:3" ht="12.75">
      <c r="A49" s="20"/>
      <c r="B49" s="20"/>
      <c r="C49" s="26"/>
    </row>
    <row r="50" spans="1:3" ht="12.75">
      <c r="A50" s="20"/>
      <c r="B50" s="17"/>
      <c r="C50" s="17"/>
    </row>
    <row r="51" spans="1:3" ht="12.75">
      <c r="A51" s="23"/>
      <c r="B51" s="31"/>
      <c r="C51" s="7"/>
    </row>
    <row r="52" spans="1:3" ht="12.75">
      <c r="A52" s="23"/>
      <c r="B52" s="31"/>
      <c r="C52" s="7"/>
    </row>
    <row r="53" spans="1:3" ht="12.75">
      <c r="A53" s="23"/>
      <c r="B53" s="31"/>
      <c r="C53" s="7"/>
    </row>
    <row r="54" spans="1:3" ht="12.75">
      <c r="A54" s="23"/>
      <c r="B54" s="31"/>
      <c r="C54" s="7"/>
    </row>
    <row r="55" spans="1:3" ht="12.75">
      <c r="A55" s="20"/>
      <c r="B55" s="17"/>
      <c r="C55" s="17"/>
    </row>
    <row r="56" spans="1:3" ht="12.75">
      <c r="A56" s="23"/>
      <c r="B56" s="7"/>
      <c r="C56" s="7"/>
    </row>
    <row r="57" spans="1:3" ht="12.75">
      <c r="A57" s="20"/>
      <c r="B57" s="17"/>
      <c r="C57" s="17"/>
    </row>
    <row r="58" spans="1:3" ht="12.75">
      <c r="A58" s="20"/>
      <c r="B58" s="17"/>
      <c r="C58" s="17"/>
    </row>
    <row r="59" spans="1:3" ht="12.75">
      <c r="A59" s="23"/>
      <c r="B59" s="30"/>
      <c r="C59" s="7"/>
    </row>
    <row r="60" spans="1:3" ht="12.75">
      <c r="A60" s="23"/>
      <c r="B60" s="30"/>
      <c r="C60" s="7"/>
    </row>
    <row r="61" spans="1:3" ht="12.75">
      <c r="A61" s="32"/>
      <c r="B61" s="17"/>
      <c r="C61" s="17"/>
    </row>
    <row r="62" spans="1:3" ht="12.75">
      <c r="A62" s="23"/>
      <c r="B62" s="30"/>
      <c r="C62" s="7"/>
    </row>
    <row r="63" spans="1:3" ht="12.75">
      <c r="A63" s="20"/>
      <c r="B63" s="17"/>
      <c r="C63" s="17"/>
    </row>
    <row r="64" spans="1:3" ht="12.75">
      <c r="A64" s="23"/>
      <c r="B64" s="31"/>
      <c r="C64" s="7"/>
    </row>
    <row r="65" spans="1:3" ht="12.75">
      <c r="A65" s="23"/>
      <c r="B65" s="31"/>
      <c r="C65" s="18"/>
    </row>
    <row r="66" spans="1:3" ht="12.75">
      <c r="A66" s="23"/>
      <c r="B66" s="31"/>
      <c r="C66" s="18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D1">
      <selection activeCell="V12" sqref="V1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04"/>
      <c r="J1" s="804"/>
      <c r="K1" s="804"/>
      <c r="L1" s="804"/>
      <c r="M1" s="804"/>
      <c r="N1" s="166"/>
      <c r="O1" s="166"/>
      <c r="P1" s="166"/>
      <c r="Q1" s="166"/>
      <c r="R1" s="166"/>
    </row>
    <row r="2" spans="5:19" ht="12.75">
      <c r="E2" s="167"/>
      <c r="K2" s="813" t="s">
        <v>631</v>
      </c>
      <c r="L2" s="813"/>
      <c r="M2" s="813"/>
      <c r="N2" s="813"/>
      <c r="O2" s="813"/>
      <c r="P2" s="813"/>
      <c r="Q2" s="813"/>
      <c r="R2" s="813"/>
      <c r="S2" s="486"/>
    </row>
    <row r="3" spans="9:18" ht="12.75"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8:18" ht="12.75">
      <c r="H4" s="8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8">
      <c r="A5" s="812" t="s">
        <v>960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</row>
    <row r="6" spans="1:18" ht="12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9" ht="12.75" customHeight="1" thickBot="1">
      <c r="A7" s="34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N7" s="102"/>
      <c r="O7" s="102"/>
      <c r="P7" s="102"/>
      <c r="Q7" s="102"/>
      <c r="R7" s="102"/>
      <c r="S7" s="34"/>
    </row>
    <row r="8" spans="1:19" ht="21" customHeight="1">
      <c r="A8" s="806" t="s">
        <v>326</v>
      </c>
      <c r="B8" s="806" t="s">
        <v>988</v>
      </c>
      <c r="C8" s="808" t="s">
        <v>816</v>
      </c>
      <c r="D8" s="810" t="s">
        <v>541</v>
      </c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1"/>
      <c r="S8" s="34"/>
    </row>
    <row r="9" spans="1:19" ht="49.5" customHeight="1" thickBot="1">
      <c r="A9" s="807"/>
      <c r="B9" s="807"/>
      <c r="C9" s="809"/>
      <c r="D9" s="277">
        <v>2010</v>
      </c>
      <c r="E9" s="277">
        <v>2011</v>
      </c>
      <c r="F9" s="277">
        <v>2012</v>
      </c>
      <c r="G9" s="278">
        <v>2013</v>
      </c>
      <c r="H9" s="277">
        <v>2014</v>
      </c>
      <c r="I9" s="277">
        <v>2015</v>
      </c>
      <c r="J9" s="277">
        <v>2016</v>
      </c>
      <c r="K9" s="277">
        <v>2017</v>
      </c>
      <c r="L9" s="277">
        <v>2018</v>
      </c>
      <c r="M9" s="277">
        <v>2019</v>
      </c>
      <c r="N9" s="278">
        <v>2020</v>
      </c>
      <c r="O9" s="278">
        <v>2021</v>
      </c>
      <c r="P9" s="278">
        <v>2022</v>
      </c>
      <c r="Q9" s="278">
        <v>2023</v>
      </c>
      <c r="R9" s="279">
        <v>2024</v>
      </c>
      <c r="S9" s="34"/>
    </row>
    <row r="10" spans="1:19" ht="12.75" customHeight="1" thickBot="1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  <c r="J10" s="107">
        <v>10</v>
      </c>
      <c r="K10" s="107">
        <v>11</v>
      </c>
      <c r="L10" s="107">
        <v>12</v>
      </c>
      <c r="M10" s="280">
        <v>13</v>
      </c>
      <c r="N10" s="281">
        <v>14</v>
      </c>
      <c r="O10" s="281">
        <v>15</v>
      </c>
      <c r="P10" s="281">
        <v>16</v>
      </c>
      <c r="Q10" s="281">
        <v>17</v>
      </c>
      <c r="R10" s="282">
        <v>18</v>
      </c>
      <c r="S10" s="34"/>
    </row>
    <row r="11" spans="1:19" ht="19.5" customHeight="1">
      <c r="A11" s="108" t="s">
        <v>360</v>
      </c>
      <c r="B11" s="269" t="s">
        <v>542</v>
      </c>
      <c r="C11" s="267">
        <v>10050000</v>
      </c>
      <c r="D11" s="267">
        <f>C11+'Z12a'!D21-'Z12a'!D33-'Z12a'!D34</f>
        <v>11700000</v>
      </c>
      <c r="E11" s="267">
        <f>D11+'Z12a'!E21-'Z12a'!E33-'Z12a'!E34</f>
        <v>11700000</v>
      </c>
      <c r="F11" s="267">
        <f>E11+'Z12a'!F21-'Z12a'!F33-'Z12a'!F34</f>
        <v>11700000</v>
      </c>
      <c r="G11" s="267">
        <f>F11+'Z12a'!G21-'Z12a'!G33-'Z12a'!G34</f>
        <v>11700000</v>
      </c>
      <c r="H11" s="267">
        <f>G11+'Z12a'!H21-'Z12a'!H33-'Z12a'!H34</f>
        <v>11700000</v>
      </c>
      <c r="I11" s="267">
        <f>H11+'Z12a'!I21-'Z12a'!I33-'Z12a'!I34</f>
        <v>10530000</v>
      </c>
      <c r="J11" s="267">
        <f>I11+'Z12a'!J21-'Z12a'!J33-'Z12a'!J34</f>
        <v>9030000</v>
      </c>
      <c r="K11" s="267">
        <f>J11+'Z12a'!K21-'Z12a'!K33-'Z12a'!K34</f>
        <v>7530000</v>
      </c>
      <c r="L11" s="267">
        <f>K11+'Z12a'!L21-'Z12a'!L33-'Z12a'!L34</f>
        <v>6030000</v>
      </c>
      <c r="M11" s="267">
        <f>L11+'Z12a'!M21-'Z12a'!M33-'Z12a'!M34</f>
        <v>4530000</v>
      </c>
      <c r="N11" s="267">
        <f>M11+'Z12a'!N21-'Z12a'!N33-'Z12a'!N34</f>
        <v>2800000</v>
      </c>
      <c r="O11" s="267">
        <f>N11+'Z12a'!O21-'Z12a'!O33-'Z12a'!O34</f>
        <v>1400000</v>
      </c>
      <c r="P11" s="267">
        <f>O11+'Z12a'!P21-'Z12a'!P33-'Z12a'!P34</f>
        <v>0</v>
      </c>
      <c r="Q11" s="267">
        <f>P11+'Z12a'!Q21-'Z12a'!Q33-'Z12a'!Q34</f>
        <v>0</v>
      </c>
      <c r="R11" s="485">
        <f>Q11+'Z12a'!R21-'Z12a'!R33-'Z12a'!R34</f>
        <v>0</v>
      </c>
      <c r="S11" s="34"/>
    </row>
    <row r="12" spans="1:19" ht="19.5" customHeight="1">
      <c r="A12" s="109" t="s">
        <v>361</v>
      </c>
      <c r="B12" s="270" t="s">
        <v>543</v>
      </c>
      <c r="C12" s="265">
        <v>4322610</v>
      </c>
      <c r="D12" s="265">
        <f>C12-'Z12a'!D25</f>
        <v>2955584</v>
      </c>
      <c r="E12" s="265">
        <f>D12-'Z12a'!E25</f>
        <v>2309180</v>
      </c>
      <c r="F12" s="265">
        <f>E12-'Z12a'!F25</f>
        <v>1662776</v>
      </c>
      <c r="G12" s="265">
        <f>F12-'Z12a'!G25</f>
        <v>1016372</v>
      </c>
      <c r="H12" s="265">
        <f>G12-'Z12a'!H25</f>
        <v>420000</v>
      </c>
      <c r="I12" s="265">
        <f>H12-'Z12a'!I25</f>
        <v>0</v>
      </c>
      <c r="J12" s="265">
        <f>I12-'Z12a'!J25</f>
        <v>0</v>
      </c>
      <c r="K12" s="265">
        <f>J12-'Z12a'!K25</f>
        <v>0</v>
      </c>
      <c r="L12" s="265">
        <f>K12-'Z12a'!L25</f>
        <v>0</v>
      </c>
      <c r="M12" s="265">
        <f>L12-'Z12a'!M25</f>
        <v>0</v>
      </c>
      <c r="N12" s="265">
        <f>M12-'Z12a'!N25</f>
        <v>0</v>
      </c>
      <c r="O12" s="265">
        <f>N12-'Z12a'!O25</f>
        <v>0</v>
      </c>
      <c r="P12" s="265">
        <f>O12-'Z12a'!P25</f>
        <v>0</v>
      </c>
      <c r="Q12" s="265">
        <f>P12-'Z12a'!Q25</f>
        <v>0</v>
      </c>
      <c r="R12" s="266">
        <f>Q12-'Z12a'!R25</f>
        <v>0</v>
      </c>
      <c r="S12" s="34"/>
    </row>
    <row r="13" spans="1:19" ht="19.5" customHeight="1">
      <c r="A13" s="109" t="s">
        <v>363</v>
      </c>
      <c r="B13" s="270" t="s">
        <v>544</v>
      </c>
      <c r="C13" s="265">
        <v>231400</v>
      </c>
      <c r="D13" s="265">
        <f>C13+'Z12a'!D22-'Z12a'!D26-'Z12a'!D30</f>
        <v>1179400</v>
      </c>
      <c r="E13" s="265">
        <f>D13+'Z12a'!E22-'Z12a'!E26-'Z12a'!E30</f>
        <v>927400</v>
      </c>
      <c r="F13" s="265">
        <f>E13+'Z12a'!F22-'Z12a'!F26-'Z12a'!F30</f>
        <v>680000</v>
      </c>
      <c r="G13" s="265">
        <f>F13+'Z12a'!G22-'Z12a'!G26-'Z12a'!G30</f>
        <v>440000</v>
      </c>
      <c r="H13" s="265">
        <f>G13+'Z12a'!H22-'Z12a'!H26-'Z12a'!H30</f>
        <v>200000</v>
      </c>
      <c r="I13" s="265">
        <f>H13+'Z12a'!I22-'Z12a'!I26-'Z12a'!I30</f>
        <v>0</v>
      </c>
      <c r="J13" s="265">
        <f>I13+'Z12a'!J22-'Z12a'!J26-'Z12a'!J30</f>
        <v>0</v>
      </c>
      <c r="K13" s="265">
        <f>J13+'Z12a'!K22-'Z12a'!K26-'Z12a'!K30</f>
        <v>0</v>
      </c>
      <c r="L13" s="265">
        <f>K13+'Z12a'!L22-'Z12a'!L26-'Z12a'!L30</f>
        <v>0</v>
      </c>
      <c r="M13" s="265">
        <f>L13+'Z12a'!M22-'Z12a'!M26-'Z12a'!M30</f>
        <v>0</v>
      </c>
      <c r="N13" s="265">
        <f>M13+'Z12a'!N22-'Z12a'!N26-'Z12a'!N30</f>
        <v>0</v>
      </c>
      <c r="O13" s="265">
        <f>N13+'Z12a'!O22-'Z12a'!O26-'Z12a'!O30</f>
        <v>0</v>
      </c>
      <c r="P13" s="265">
        <f>O13+'Z12a'!P22-'Z12a'!P26-'Z12a'!P30</f>
        <v>0</v>
      </c>
      <c r="Q13" s="265">
        <f>P13+'Z12a'!Q22-'Z12a'!Q26-'Z12a'!Q30</f>
        <v>0</v>
      </c>
      <c r="R13" s="266">
        <f>Q13+'Z12a'!R22-'Z12a'!R26-'Z12a'!R30</f>
        <v>0</v>
      </c>
      <c r="S13" s="34"/>
    </row>
    <row r="14" spans="1:19" ht="19.5" customHeight="1">
      <c r="A14" s="109" t="s">
        <v>365</v>
      </c>
      <c r="B14" s="270" t="s">
        <v>545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6">
        <v>0</v>
      </c>
      <c r="S14" s="34"/>
    </row>
    <row r="15" spans="1:19" ht="19.5" customHeight="1">
      <c r="A15" s="108" t="s">
        <v>367</v>
      </c>
      <c r="B15" s="271" t="s">
        <v>546</v>
      </c>
      <c r="C15" s="265">
        <f>C16+C17</f>
        <v>0</v>
      </c>
      <c r="D15" s="265">
        <f aca="true" t="shared" si="0" ref="D15:M15">D16+D17</f>
        <v>0</v>
      </c>
      <c r="E15" s="265">
        <f t="shared" si="0"/>
        <v>0</v>
      </c>
      <c r="F15" s="265">
        <f t="shared" si="0"/>
        <v>0</v>
      </c>
      <c r="G15" s="265">
        <f t="shared" si="0"/>
        <v>0</v>
      </c>
      <c r="H15" s="265">
        <f t="shared" si="0"/>
        <v>0</v>
      </c>
      <c r="I15" s="265">
        <f t="shared" si="0"/>
        <v>0</v>
      </c>
      <c r="J15" s="265">
        <f t="shared" si="0"/>
        <v>0</v>
      </c>
      <c r="K15" s="265">
        <f t="shared" si="0"/>
        <v>0</v>
      </c>
      <c r="L15" s="265">
        <f t="shared" si="0"/>
        <v>0</v>
      </c>
      <c r="M15" s="265">
        <f t="shared" si="0"/>
        <v>0</v>
      </c>
      <c r="N15" s="265">
        <v>0</v>
      </c>
      <c r="O15" s="265">
        <v>0</v>
      </c>
      <c r="P15" s="265">
        <v>0</v>
      </c>
      <c r="Q15" s="265">
        <v>0</v>
      </c>
      <c r="R15" s="266">
        <v>0</v>
      </c>
      <c r="S15" s="34"/>
    </row>
    <row r="16" spans="1:19" ht="19.5" customHeight="1">
      <c r="A16" s="108"/>
      <c r="B16" s="271" t="s">
        <v>547</v>
      </c>
      <c r="C16" s="265">
        <v>0</v>
      </c>
      <c r="D16" s="265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6">
        <v>0</v>
      </c>
      <c r="S16" s="34"/>
    </row>
    <row r="17" spans="1:19" ht="19.5" customHeight="1">
      <c r="A17" s="108"/>
      <c r="B17" s="270" t="s">
        <v>548</v>
      </c>
      <c r="C17" s="265">
        <f>C18+C19+C20+C21</f>
        <v>0</v>
      </c>
      <c r="D17" s="265">
        <f aca="true" t="shared" si="1" ref="D17:M17">D18+D19+D20+D21</f>
        <v>0</v>
      </c>
      <c r="E17" s="265">
        <f t="shared" si="1"/>
        <v>0</v>
      </c>
      <c r="F17" s="265">
        <f t="shared" si="1"/>
        <v>0</v>
      </c>
      <c r="G17" s="265">
        <f t="shared" si="1"/>
        <v>0</v>
      </c>
      <c r="H17" s="265">
        <f t="shared" si="1"/>
        <v>0</v>
      </c>
      <c r="I17" s="265">
        <f t="shared" si="1"/>
        <v>0</v>
      </c>
      <c r="J17" s="265">
        <f t="shared" si="1"/>
        <v>0</v>
      </c>
      <c r="K17" s="265">
        <f t="shared" si="1"/>
        <v>0</v>
      </c>
      <c r="L17" s="265">
        <f t="shared" si="1"/>
        <v>0</v>
      </c>
      <c r="M17" s="265">
        <f t="shared" si="1"/>
        <v>0</v>
      </c>
      <c r="N17" s="265">
        <v>0</v>
      </c>
      <c r="O17" s="265">
        <v>0</v>
      </c>
      <c r="P17" s="265">
        <v>0</v>
      </c>
      <c r="Q17" s="265">
        <v>0</v>
      </c>
      <c r="R17" s="266">
        <v>0</v>
      </c>
      <c r="S17" s="34"/>
    </row>
    <row r="18" spans="1:19" ht="19.5" customHeight="1">
      <c r="A18" s="108"/>
      <c r="B18" s="272" t="s">
        <v>382</v>
      </c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5">
        <v>0</v>
      </c>
      <c r="Q18" s="265">
        <v>0</v>
      </c>
      <c r="R18" s="266">
        <v>0</v>
      </c>
      <c r="S18" s="34"/>
    </row>
    <row r="19" spans="1:19" ht="19.5" customHeight="1">
      <c r="A19" s="108"/>
      <c r="B19" s="272" t="s">
        <v>383</v>
      </c>
      <c r="C19" s="265">
        <v>0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0</v>
      </c>
      <c r="Q19" s="265">
        <v>0</v>
      </c>
      <c r="R19" s="266">
        <v>0</v>
      </c>
      <c r="S19" s="34"/>
    </row>
    <row r="20" spans="1:19" ht="30.75" customHeight="1">
      <c r="A20" s="108"/>
      <c r="B20" s="273" t="s">
        <v>549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f>'Z12a'!H33</f>
        <v>0</v>
      </c>
      <c r="I20" s="265">
        <f>'Z12a'!I33</f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6">
        <v>0</v>
      </c>
      <c r="S20" s="34"/>
    </row>
    <row r="21" spans="1:19" ht="19.5" customHeight="1">
      <c r="A21" s="110"/>
      <c r="B21" s="272" t="s">
        <v>550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0</v>
      </c>
      <c r="Q21" s="265">
        <v>0</v>
      </c>
      <c r="R21" s="266">
        <v>0</v>
      </c>
      <c r="S21" s="34"/>
    </row>
    <row r="22" spans="1:19" ht="19.5" customHeight="1">
      <c r="A22" s="111" t="s">
        <v>384</v>
      </c>
      <c r="B22" s="274" t="s">
        <v>386</v>
      </c>
      <c r="C22" s="265">
        <f>'Z12a'!C10</f>
        <v>41435790</v>
      </c>
      <c r="D22" s="265">
        <f>'Z8'!D8</f>
        <v>61254740</v>
      </c>
      <c r="E22" s="265">
        <f>'Z12a'!E10</f>
        <v>50740000</v>
      </c>
      <c r="F22" s="265">
        <f>'Z12a'!F10</f>
        <v>51460000</v>
      </c>
      <c r="G22" s="265">
        <f>'Z12a'!G10</f>
        <v>49158000</v>
      </c>
      <c r="H22" s="265">
        <f>'Z12a'!H10</f>
        <v>50676000</v>
      </c>
      <c r="I22" s="265">
        <f>'Z12a'!I10</f>
        <v>49674000</v>
      </c>
      <c r="J22" s="265">
        <f>'Z12a'!J10</f>
        <v>49983000</v>
      </c>
      <c r="K22" s="265">
        <f>'Z12a'!K10</f>
        <v>49900000</v>
      </c>
      <c r="L22" s="265">
        <f>'Z12a'!L10</f>
        <v>50050000</v>
      </c>
      <c r="M22" s="265">
        <f>'Z12a'!M10</f>
        <v>50015000</v>
      </c>
      <c r="N22" s="265">
        <f>'Z12a'!N10</f>
        <v>49920000</v>
      </c>
      <c r="O22" s="265">
        <f>'Z12a'!O10</f>
        <v>49820000</v>
      </c>
      <c r="P22" s="265">
        <f>'Z12a'!P10</f>
        <v>49895000</v>
      </c>
      <c r="Q22" s="265">
        <f>'Z12a'!Q10</f>
        <v>50045000</v>
      </c>
      <c r="R22" s="266">
        <f>'Z12a'!R10</f>
        <v>49845000</v>
      </c>
      <c r="S22" s="34"/>
    </row>
    <row r="23" spans="1:19" ht="27.75" customHeight="1">
      <c r="A23" s="109" t="s">
        <v>385</v>
      </c>
      <c r="B23" s="271" t="s">
        <v>551</v>
      </c>
      <c r="C23" s="265">
        <f>C11+C12+C13+C14+C15</f>
        <v>14604010</v>
      </c>
      <c r="D23" s="265">
        <f aca="true" t="shared" si="2" ref="D23:R23">D11+D12+D13+D14+D15</f>
        <v>15834984</v>
      </c>
      <c r="E23" s="265">
        <f t="shared" si="2"/>
        <v>14936580</v>
      </c>
      <c r="F23" s="265">
        <f t="shared" si="2"/>
        <v>14042776</v>
      </c>
      <c r="G23" s="265">
        <f t="shared" si="2"/>
        <v>13156372</v>
      </c>
      <c r="H23" s="265">
        <f t="shared" si="2"/>
        <v>12320000</v>
      </c>
      <c r="I23" s="265">
        <f t="shared" si="2"/>
        <v>10530000</v>
      </c>
      <c r="J23" s="265">
        <f t="shared" si="2"/>
        <v>9030000</v>
      </c>
      <c r="K23" s="265">
        <f t="shared" si="2"/>
        <v>7530000</v>
      </c>
      <c r="L23" s="265">
        <f t="shared" si="2"/>
        <v>6030000</v>
      </c>
      <c r="M23" s="265">
        <f t="shared" si="2"/>
        <v>4530000</v>
      </c>
      <c r="N23" s="265">
        <f t="shared" si="2"/>
        <v>2800000</v>
      </c>
      <c r="O23" s="265">
        <f t="shared" si="2"/>
        <v>1400000</v>
      </c>
      <c r="P23" s="265">
        <f t="shared" si="2"/>
        <v>0</v>
      </c>
      <c r="Q23" s="265">
        <f t="shared" si="2"/>
        <v>0</v>
      </c>
      <c r="R23" s="266">
        <f t="shared" si="2"/>
        <v>0</v>
      </c>
      <c r="S23" s="34"/>
    </row>
    <row r="24" spans="1:19" ht="24.75" customHeight="1" thickBot="1">
      <c r="A24" s="112" t="s">
        <v>373</v>
      </c>
      <c r="B24" s="275" t="s">
        <v>552</v>
      </c>
      <c r="C24" s="276">
        <f>C23/C22</f>
        <v>0.35244917497651185</v>
      </c>
      <c r="D24" s="276">
        <f aca="true" t="shared" si="3" ref="D24:M24">D23/D22</f>
        <v>0.25851034548510043</v>
      </c>
      <c r="E24" s="276">
        <f t="shared" si="3"/>
        <v>0.29437485218762316</v>
      </c>
      <c r="F24" s="276">
        <f t="shared" si="3"/>
        <v>0.2728872133696075</v>
      </c>
      <c r="G24" s="276">
        <f t="shared" si="3"/>
        <v>0.26763440335245536</v>
      </c>
      <c r="H24" s="276">
        <f t="shared" si="3"/>
        <v>0.2431131107427579</v>
      </c>
      <c r="I24" s="276">
        <f t="shared" si="3"/>
        <v>0.2119821234448605</v>
      </c>
      <c r="J24" s="276">
        <f t="shared" si="3"/>
        <v>0.18066142488446071</v>
      </c>
      <c r="K24" s="276">
        <f t="shared" si="3"/>
        <v>0.15090180360721442</v>
      </c>
      <c r="L24" s="276">
        <f t="shared" si="3"/>
        <v>0.12047952047952049</v>
      </c>
      <c r="M24" s="276">
        <f t="shared" si="3"/>
        <v>0.09057282815155453</v>
      </c>
      <c r="N24" s="276">
        <f>N23/N22</f>
        <v>0.05608974358974359</v>
      </c>
      <c r="O24" s="276">
        <f>O23/O22</f>
        <v>0.028101164191087918</v>
      </c>
      <c r="P24" s="276">
        <f>P23/P22</f>
        <v>0</v>
      </c>
      <c r="Q24" s="276">
        <f>Q23/Q22</f>
        <v>0</v>
      </c>
      <c r="R24" s="268">
        <f>R23/R22</f>
        <v>0</v>
      </c>
      <c r="S24" s="34"/>
    </row>
    <row r="25" spans="1:19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34"/>
    </row>
    <row r="26" spans="1:19" ht="12.75">
      <c r="A26" s="106"/>
      <c r="B26" s="106"/>
      <c r="C26" s="106"/>
      <c r="D26" s="106"/>
      <c r="E26" s="106"/>
      <c r="F26" s="106"/>
      <c r="M26" s="106"/>
      <c r="N26" s="805"/>
      <c r="O26" s="805"/>
      <c r="P26" s="805"/>
      <c r="Q26" s="805"/>
      <c r="R26" s="805"/>
      <c r="S26" s="805"/>
    </row>
    <row r="27" spans="1:19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34"/>
    </row>
    <row r="28" spans="1:19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M28" s="106"/>
      <c r="N28" s="106"/>
      <c r="O28" s="106"/>
      <c r="R28" s="106"/>
      <c r="S28" s="34"/>
    </row>
    <row r="29" spans="1:19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34"/>
    </row>
    <row r="30" spans="1:19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34"/>
    </row>
    <row r="31" spans="1:19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34"/>
    </row>
    <row r="32" spans="1:19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K2" sqref="K2:R2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2.75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125" style="0" customWidth="1"/>
    <col min="12" max="12" width="10.125" style="0" customWidth="1"/>
    <col min="13" max="18" width="10.00390625" style="0" customWidth="1"/>
  </cols>
  <sheetData>
    <row r="1" spans="14:18" ht="12.75">
      <c r="N1" s="60"/>
      <c r="O1" s="60"/>
      <c r="P1" s="60"/>
      <c r="Q1" s="60"/>
      <c r="R1" s="60"/>
    </row>
    <row r="2" spans="11:18" ht="12.75" customHeight="1">
      <c r="K2" s="772" t="s">
        <v>632</v>
      </c>
      <c r="L2" s="772"/>
      <c r="M2" s="772"/>
      <c r="N2" s="772"/>
      <c r="O2" s="772"/>
      <c r="P2" s="772"/>
      <c r="Q2" s="772"/>
      <c r="R2" s="772"/>
    </row>
    <row r="3" spans="15:17" ht="9" customHeight="1">
      <c r="O3" s="592"/>
      <c r="P3" s="592"/>
      <c r="Q3" s="592"/>
    </row>
    <row r="4" spans="1:18" ht="12.75">
      <c r="A4" s="814" t="s">
        <v>479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</row>
    <row r="5" ht="5.25" customHeight="1"/>
    <row r="6" ht="13.5" thickBot="1"/>
    <row r="7" spans="1:18" ht="20.25" customHeight="1">
      <c r="A7" s="816" t="s">
        <v>326</v>
      </c>
      <c r="B7" s="737" t="s">
        <v>524</v>
      </c>
      <c r="C7" s="815" t="s">
        <v>805</v>
      </c>
      <c r="D7" s="815" t="s">
        <v>902</v>
      </c>
      <c r="E7" s="737" t="s">
        <v>480</v>
      </c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819"/>
    </row>
    <row r="8" spans="1:18" ht="35.25" customHeight="1">
      <c r="A8" s="817"/>
      <c r="B8" s="738"/>
      <c r="C8" s="743"/>
      <c r="D8" s="743"/>
      <c r="E8" s="502">
        <v>2011</v>
      </c>
      <c r="F8" s="501">
        <v>2012</v>
      </c>
      <c r="G8" s="501">
        <v>2013</v>
      </c>
      <c r="H8" s="501">
        <v>2014</v>
      </c>
      <c r="I8" s="501">
        <v>2015</v>
      </c>
      <c r="J8" s="501">
        <v>2016</v>
      </c>
      <c r="K8" s="501">
        <v>2017</v>
      </c>
      <c r="L8" s="501">
        <v>2018</v>
      </c>
      <c r="M8" s="501">
        <v>2019</v>
      </c>
      <c r="N8" s="501">
        <v>2020</v>
      </c>
      <c r="O8" s="501">
        <v>2021</v>
      </c>
      <c r="P8" s="501">
        <v>2022</v>
      </c>
      <c r="Q8" s="501">
        <v>2023</v>
      </c>
      <c r="R8" s="509">
        <v>2024</v>
      </c>
    </row>
    <row r="9" spans="1:18" ht="11.25" customHeight="1">
      <c r="A9" s="387">
        <v>1</v>
      </c>
      <c r="B9" s="383">
        <v>2</v>
      </c>
      <c r="C9" s="384">
        <v>3</v>
      </c>
      <c r="D9" s="384">
        <v>4</v>
      </c>
      <c r="E9" s="384">
        <v>5</v>
      </c>
      <c r="F9" s="383">
        <v>6</v>
      </c>
      <c r="G9" s="383">
        <v>7</v>
      </c>
      <c r="H9" s="383">
        <v>8</v>
      </c>
      <c r="I9" s="383">
        <v>9</v>
      </c>
      <c r="J9" s="383">
        <v>10</v>
      </c>
      <c r="K9" s="383">
        <v>11</v>
      </c>
      <c r="L9" s="383">
        <v>12</v>
      </c>
      <c r="M9" s="383">
        <v>13</v>
      </c>
      <c r="N9" s="383">
        <v>14</v>
      </c>
      <c r="O9" s="383">
        <v>15</v>
      </c>
      <c r="P9" s="383">
        <v>16</v>
      </c>
      <c r="Q9" s="383">
        <v>17</v>
      </c>
      <c r="R9" s="388">
        <v>18</v>
      </c>
    </row>
    <row r="10" spans="1:18" ht="12.75">
      <c r="A10" s="113" t="s">
        <v>353</v>
      </c>
      <c r="B10" s="385" t="s">
        <v>481</v>
      </c>
      <c r="C10" s="188">
        <f>C11+C15+C16+C17</f>
        <v>41435790</v>
      </c>
      <c r="D10" s="188">
        <f aca="true" t="shared" si="0" ref="D10:R10">D11+D15+D16+D17</f>
        <v>61254740</v>
      </c>
      <c r="E10" s="188">
        <f t="shared" si="0"/>
        <v>50740000</v>
      </c>
      <c r="F10" s="188">
        <f t="shared" si="0"/>
        <v>51460000</v>
      </c>
      <c r="G10" s="188">
        <f t="shared" si="0"/>
        <v>49158000</v>
      </c>
      <c r="H10" s="188">
        <f t="shared" si="0"/>
        <v>50676000</v>
      </c>
      <c r="I10" s="188">
        <f t="shared" si="0"/>
        <v>49674000</v>
      </c>
      <c r="J10" s="188">
        <f t="shared" si="0"/>
        <v>49983000</v>
      </c>
      <c r="K10" s="188">
        <f t="shared" si="0"/>
        <v>49900000</v>
      </c>
      <c r="L10" s="188">
        <f t="shared" si="0"/>
        <v>50050000</v>
      </c>
      <c r="M10" s="188">
        <f t="shared" si="0"/>
        <v>50015000</v>
      </c>
      <c r="N10" s="188">
        <f t="shared" si="0"/>
        <v>49920000</v>
      </c>
      <c r="O10" s="188">
        <f t="shared" si="0"/>
        <v>49820000</v>
      </c>
      <c r="P10" s="188">
        <f t="shared" si="0"/>
        <v>49895000</v>
      </c>
      <c r="Q10" s="188">
        <f t="shared" si="0"/>
        <v>50045000</v>
      </c>
      <c r="R10" s="343">
        <f t="shared" si="0"/>
        <v>49845000</v>
      </c>
    </row>
    <row r="11" spans="1:18" ht="12.75">
      <c r="A11" s="27" t="s">
        <v>327</v>
      </c>
      <c r="B11" s="37" t="s">
        <v>328</v>
      </c>
      <c r="C11" s="103">
        <f>C12+C13+C14</f>
        <v>6204619</v>
      </c>
      <c r="D11" s="103">
        <f aca="true" t="shared" si="1" ref="D11:R11">D12+D13+D14</f>
        <v>10586265</v>
      </c>
      <c r="E11" s="103">
        <f t="shared" si="1"/>
        <v>5992000</v>
      </c>
      <c r="F11" s="103">
        <f t="shared" si="1"/>
        <v>5800000</v>
      </c>
      <c r="G11" s="103">
        <f t="shared" si="1"/>
        <v>5808000</v>
      </c>
      <c r="H11" s="103">
        <f t="shared" si="1"/>
        <v>5816000</v>
      </c>
      <c r="I11" s="103">
        <f t="shared" si="1"/>
        <v>4974000</v>
      </c>
      <c r="J11" s="103">
        <f t="shared" si="1"/>
        <v>4933000</v>
      </c>
      <c r="K11" s="103">
        <f t="shared" si="1"/>
        <v>4900000</v>
      </c>
      <c r="L11" s="103">
        <f t="shared" si="1"/>
        <v>4950000</v>
      </c>
      <c r="M11" s="103">
        <f t="shared" si="1"/>
        <v>4915000</v>
      </c>
      <c r="N11" s="103">
        <f t="shared" si="1"/>
        <v>4970000</v>
      </c>
      <c r="O11" s="103">
        <f t="shared" si="1"/>
        <v>4970000</v>
      </c>
      <c r="P11" s="103">
        <f t="shared" si="1"/>
        <v>4995000</v>
      </c>
      <c r="Q11" s="103">
        <f t="shared" si="1"/>
        <v>4995000</v>
      </c>
      <c r="R11" s="104">
        <f t="shared" si="1"/>
        <v>4895000</v>
      </c>
    </row>
    <row r="12" spans="1:18" ht="12.75">
      <c r="A12" s="27" t="s">
        <v>360</v>
      </c>
      <c r="B12" s="37" t="s">
        <v>553</v>
      </c>
      <c r="C12" s="103">
        <v>3165662</v>
      </c>
      <c r="D12" s="103">
        <f>'Z 1'!F160-'Z 1'!F57-'Z 1'!F28+'Z 1'!F58</f>
        <v>2847535</v>
      </c>
      <c r="E12" s="103">
        <v>1592000</v>
      </c>
      <c r="F12" s="103">
        <v>1600000</v>
      </c>
      <c r="G12" s="103">
        <v>1608000</v>
      </c>
      <c r="H12" s="103">
        <v>1616000</v>
      </c>
      <c r="I12" s="103">
        <v>1624000</v>
      </c>
      <c r="J12" s="103">
        <v>1633000</v>
      </c>
      <c r="K12" s="103">
        <v>1750000</v>
      </c>
      <c r="L12" s="103">
        <v>1750000</v>
      </c>
      <c r="M12" s="103">
        <v>1765000</v>
      </c>
      <c r="N12" s="103">
        <v>1730000</v>
      </c>
      <c r="O12" s="103">
        <v>1730000</v>
      </c>
      <c r="P12" s="103">
        <v>1765000</v>
      </c>
      <c r="Q12" s="103">
        <v>1765000</v>
      </c>
      <c r="R12" s="104">
        <v>1715000</v>
      </c>
    </row>
    <row r="13" spans="1:18" ht="12.75">
      <c r="A13" s="27" t="s">
        <v>361</v>
      </c>
      <c r="B13" s="37" t="s">
        <v>554</v>
      </c>
      <c r="C13" s="103">
        <v>67353</v>
      </c>
      <c r="D13" s="103">
        <f>'Z 1'!F28</f>
        <v>5004569</v>
      </c>
      <c r="E13" s="103">
        <v>1900000</v>
      </c>
      <c r="F13" s="103">
        <v>1700000</v>
      </c>
      <c r="G13" s="103">
        <v>1700000</v>
      </c>
      <c r="H13" s="103">
        <v>1600000</v>
      </c>
      <c r="I13" s="103">
        <v>550000</v>
      </c>
      <c r="J13" s="103">
        <v>400000</v>
      </c>
      <c r="K13" s="103">
        <v>350000</v>
      </c>
      <c r="L13" s="103">
        <v>350000</v>
      </c>
      <c r="M13" s="103">
        <v>350000</v>
      </c>
      <c r="N13" s="103">
        <v>340000</v>
      </c>
      <c r="O13" s="103">
        <v>340000</v>
      </c>
      <c r="P13" s="103">
        <v>330000</v>
      </c>
      <c r="Q13" s="103">
        <v>330000</v>
      </c>
      <c r="R13" s="104">
        <v>330000</v>
      </c>
    </row>
    <row r="14" spans="1:18" ht="12.75">
      <c r="A14" s="27" t="s">
        <v>363</v>
      </c>
      <c r="B14" s="37" t="s">
        <v>555</v>
      </c>
      <c r="C14" s="103">
        <v>2971604</v>
      </c>
      <c r="D14" s="103">
        <f>'Z 1'!F61</f>
        <v>2734161</v>
      </c>
      <c r="E14" s="103">
        <v>2500000</v>
      </c>
      <c r="F14" s="103">
        <v>2500000</v>
      </c>
      <c r="G14" s="103">
        <v>2500000</v>
      </c>
      <c r="H14" s="103">
        <v>2600000</v>
      </c>
      <c r="I14" s="103">
        <v>2800000</v>
      </c>
      <c r="J14" s="103">
        <v>2900000</v>
      </c>
      <c r="K14" s="103">
        <v>2800000</v>
      </c>
      <c r="L14" s="103">
        <v>2850000</v>
      </c>
      <c r="M14" s="103">
        <v>2800000</v>
      </c>
      <c r="N14" s="103">
        <v>2900000</v>
      </c>
      <c r="O14" s="103">
        <v>2900000</v>
      </c>
      <c r="P14" s="103">
        <v>2900000</v>
      </c>
      <c r="Q14" s="103">
        <v>2900000</v>
      </c>
      <c r="R14" s="104">
        <v>2850000</v>
      </c>
    </row>
    <row r="15" spans="1:18" ht="12.75">
      <c r="A15" s="27" t="s">
        <v>329</v>
      </c>
      <c r="B15" s="37" t="s">
        <v>330</v>
      </c>
      <c r="C15" s="103">
        <v>22780159</v>
      </c>
      <c r="D15" s="103">
        <f>'Z 1'!F65+'Z 1'!F67+'Z 1'!F71</f>
        <v>25217899</v>
      </c>
      <c r="E15" s="103">
        <v>26600000</v>
      </c>
      <c r="F15" s="103">
        <v>28850000</v>
      </c>
      <c r="G15" s="103">
        <v>30100000</v>
      </c>
      <c r="H15" s="103">
        <v>31250000</v>
      </c>
      <c r="I15" s="103">
        <v>31450000</v>
      </c>
      <c r="J15" s="103">
        <v>31700000</v>
      </c>
      <c r="K15" s="103">
        <v>31700000</v>
      </c>
      <c r="L15" s="103">
        <v>31700000</v>
      </c>
      <c r="M15" s="103">
        <v>31700000</v>
      </c>
      <c r="N15" s="103">
        <v>31600000</v>
      </c>
      <c r="O15" s="103">
        <v>31600000</v>
      </c>
      <c r="P15" s="103">
        <v>31700000</v>
      </c>
      <c r="Q15" s="103">
        <v>31700000</v>
      </c>
      <c r="R15" s="104">
        <v>31600000</v>
      </c>
    </row>
    <row r="16" spans="1:18" ht="12.75">
      <c r="A16" s="27" t="s">
        <v>331</v>
      </c>
      <c r="B16" s="36" t="s">
        <v>482</v>
      </c>
      <c r="C16" s="103">
        <v>8624156</v>
      </c>
      <c r="D16" s="103">
        <f>'Z 1'!F152</f>
        <v>13996492</v>
      </c>
      <c r="E16" s="103">
        <v>8100000</v>
      </c>
      <c r="F16" s="103">
        <v>7300000</v>
      </c>
      <c r="G16" s="103">
        <v>6200000</v>
      </c>
      <c r="H16" s="103">
        <v>7200000</v>
      </c>
      <c r="I16" s="103">
        <v>7200000</v>
      </c>
      <c r="J16" s="103">
        <v>7200000</v>
      </c>
      <c r="K16" s="103">
        <v>7200000</v>
      </c>
      <c r="L16" s="103">
        <v>7200000</v>
      </c>
      <c r="M16" s="103">
        <v>7200000</v>
      </c>
      <c r="N16" s="103">
        <v>7200000</v>
      </c>
      <c r="O16" s="103">
        <v>7200000</v>
      </c>
      <c r="P16" s="103">
        <v>7200000</v>
      </c>
      <c r="Q16" s="103">
        <v>7350000</v>
      </c>
      <c r="R16" s="104">
        <v>7350000</v>
      </c>
    </row>
    <row r="17" spans="1:18" ht="12.75">
      <c r="A17" s="27" t="s">
        <v>557</v>
      </c>
      <c r="B17" s="36" t="s">
        <v>992</v>
      </c>
      <c r="C17" s="103">
        <v>3826856</v>
      </c>
      <c r="D17" s="103">
        <f>'Z 1'!F158</f>
        <v>11454084</v>
      </c>
      <c r="E17" s="103">
        <v>10048000</v>
      </c>
      <c r="F17" s="103">
        <v>9510000</v>
      </c>
      <c r="G17" s="103">
        <v>7050000</v>
      </c>
      <c r="H17" s="103">
        <v>6410000</v>
      </c>
      <c r="I17" s="103">
        <v>6050000</v>
      </c>
      <c r="J17" s="103">
        <v>6150000</v>
      </c>
      <c r="K17" s="103">
        <v>6100000</v>
      </c>
      <c r="L17" s="103">
        <v>6200000</v>
      </c>
      <c r="M17" s="103">
        <v>6200000</v>
      </c>
      <c r="N17" s="103">
        <v>6150000</v>
      </c>
      <c r="O17" s="103">
        <v>6050000</v>
      </c>
      <c r="P17" s="103">
        <v>6000000</v>
      </c>
      <c r="Q17" s="103">
        <v>6000000</v>
      </c>
      <c r="R17" s="104">
        <v>6000000</v>
      </c>
    </row>
    <row r="18" spans="1:18" ht="12.75">
      <c r="A18" s="114" t="s">
        <v>355</v>
      </c>
      <c r="B18" s="39" t="s">
        <v>332</v>
      </c>
      <c r="C18" s="115">
        <v>44443706</v>
      </c>
      <c r="D18" s="115">
        <f>'Z 2 '!D641</f>
        <v>62485714</v>
      </c>
      <c r="E18" s="115">
        <v>47982696</v>
      </c>
      <c r="F18" s="115">
        <v>49079246</v>
      </c>
      <c r="G18" s="115">
        <v>47142000</v>
      </c>
      <c r="H18" s="115">
        <v>48802000</v>
      </c>
      <c r="I18" s="115">
        <v>48075000</v>
      </c>
      <c r="J18" s="115">
        <v>47612000</v>
      </c>
      <c r="K18" s="115">
        <v>47932000</v>
      </c>
      <c r="L18" s="115">
        <v>47877000</v>
      </c>
      <c r="M18" s="115">
        <v>47172000</v>
      </c>
      <c r="N18" s="115">
        <v>46668000</v>
      </c>
      <c r="O18" s="115">
        <v>46185000</v>
      </c>
      <c r="P18" s="115">
        <v>46131000</v>
      </c>
      <c r="Q18" s="115">
        <v>45968000</v>
      </c>
      <c r="R18" s="116">
        <v>45900000</v>
      </c>
    </row>
    <row r="19" spans="1:18" ht="12.75">
      <c r="A19" s="114" t="s">
        <v>358</v>
      </c>
      <c r="B19" s="39" t="s">
        <v>542</v>
      </c>
      <c r="C19" s="115">
        <v>6200000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</row>
    <row r="20" spans="1:18" ht="12.75">
      <c r="A20" s="114" t="s">
        <v>814</v>
      </c>
      <c r="B20" s="39" t="s">
        <v>815</v>
      </c>
      <c r="C20" s="115">
        <v>200000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1:18" ht="12.75">
      <c r="A21" s="114" t="s">
        <v>374</v>
      </c>
      <c r="B21" s="39" t="s">
        <v>806</v>
      </c>
      <c r="C21" s="115"/>
      <c r="D21" s="115">
        <f>'Z8'!D21</f>
        <v>1650000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</row>
    <row r="22" spans="1:18" ht="12.75">
      <c r="A22" s="114" t="s">
        <v>381</v>
      </c>
      <c r="B22" s="39" t="s">
        <v>807</v>
      </c>
      <c r="C22" s="115"/>
      <c r="D22" s="115">
        <f>'Z8'!D15</f>
        <v>1000000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</row>
    <row r="23" spans="1:18" ht="12.75">
      <c r="A23" s="114" t="s">
        <v>703</v>
      </c>
      <c r="B23" s="39" t="s">
        <v>483</v>
      </c>
      <c r="C23" s="115">
        <f>C24+C29+C33+C34</f>
        <v>4360496</v>
      </c>
      <c r="D23" s="115">
        <f>D24+D29+D33+D34</f>
        <v>2449126</v>
      </c>
      <c r="E23" s="115">
        <f>E24+E29+E33+E34</f>
        <v>2012966</v>
      </c>
      <c r="F23" s="115">
        <f aca="true" t="shared" si="2" ref="F23:R23">F24+F29+F33+F34</f>
        <v>1943007</v>
      </c>
      <c r="G23" s="115">
        <f t="shared" si="2"/>
        <v>1884636</v>
      </c>
      <c r="H23" s="115">
        <f t="shared" si="2"/>
        <v>1805292</v>
      </c>
      <c r="I23" s="115">
        <f t="shared" si="2"/>
        <v>2624556</v>
      </c>
      <c r="J23" s="115">
        <f t="shared" si="2"/>
        <v>2543858</v>
      </c>
      <c r="K23" s="115">
        <f t="shared" si="2"/>
        <v>2434392</v>
      </c>
      <c r="L23" s="115">
        <f t="shared" si="2"/>
        <v>2324450</v>
      </c>
      <c r="M23" s="115">
        <f t="shared" si="2"/>
        <v>2214031</v>
      </c>
      <c r="N23" s="115">
        <f t="shared" si="2"/>
        <v>2318725</v>
      </c>
      <c r="O23" s="115">
        <f t="shared" si="2"/>
        <v>1528712</v>
      </c>
      <c r="P23" s="115">
        <f t="shared" si="2"/>
        <v>1400000</v>
      </c>
      <c r="Q23" s="115">
        <f t="shared" si="2"/>
        <v>0</v>
      </c>
      <c r="R23" s="116">
        <f t="shared" si="2"/>
        <v>0</v>
      </c>
    </row>
    <row r="24" spans="1:18" ht="12.75">
      <c r="A24" s="27" t="s">
        <v>327</v>
      </c>
      <c r="B24" s="37" t="s">
        <v>556</v>
      </c>
      <c r="C24" s="103">
        <f>C25+C26+C27+C28</f>
        <v>4360496</v>
      </c>
      <c r="D24" s="103">
        <f aca="true" t="shared" si="3" ref="D24:R24">D25+D26+D27+D28</f>
        <v>2449126</v>
      </c>
      <c r="E24" s="103">
        <f t="shared" si="3"/>
        <v>1812966</v>
      </c>
      <c r="F24" s="103">
        <f t="shared" si="3"/>
        <v>1743007</v>
      </c>
      <c r="G24" s="103">
        <f t="shared" si="3"/>
        <v>1684636</v>
      </c>
      <c r="H24" s="103">
        <f t="shared" si="3"/>
        <v>1605292</v>
      </c>
      <c r="I24" s="103">
        <f t="shared" si="3"/>
        <v>1254556</v>
      </c>
      <c r="J24" s="103">
        <f t="shared" si="3"/>
        <v>713858</v>
      </c>
      <c r="K24" s="103">
        <f t="shared" si="3"/>
        <v>604392</v>
      </c>
      <c r="L24" s="103">
        <f t="shared" si="3"/>
        <v>494450</v>
      </c>
      <c r="M24" s="103">
        <f t="shared" si="3"/>
        <v>384031</v>
      </c>
      <c r="N24" s="103">
        <f t="shared" si="3"/>
        <v>258725</v>
      </c>
      <c r="O24" s="103">
        <f t="shared" si="3"/>
        <v>128712</v>
      </c>
      <c r="P24" s="103">
        <f t="shared" si="3"/>
        <v>0</v>
      </c>
      <c r="Q24" s="103">
        <f t="shared" si="3"/>
        <v>0</v>
      </c>
      <c r="R24" s="104">
        <f t="shared" si="3"/>
        <v>0</v>
      </c>
    </row>
    <row r="25" spans="1:18" ht="12.75">
      <c r="A25" s="27" t="s">
        <v>360</v>
      </c>
      <c r="B25" s="36" t="s">
        <v>701</v>
      </c>
      <c r="C25" s="103">
        <v>3715451</v>
      </c>
      <c r="D25" s="103">
        <f>'Z8'!D24</f>
        <v>1367026</v>
      </c>
      <c r="E25" s="103">
        <v>646404</v>
      </c>
      <c r="F25" s="103">
        <v>646404</v>
      </c>
      <c r="G25" s="103">
        <v>646404</v>
      </c>
      <c r="H25" s="103">
        <v>596372</v>
      </c>
      <c r="I25" s="103">
        <v>420000</v>
      </c>
      <c r="J25" s="103">
        <v>0</v>
      </c>
      <c r="K25" s="103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105">
        <v>0</v>
      </c>
    </row>
    <row r="26" spans="1:18" ht="12.75">
      <c r="A26" s="27" t="s">
        <v>361</v>
      </c>
      <c r="B26" s="36" t="s">
        <v>702</v>
      </c>
      <c r="C26" s="103">
        <v>12000</v>
      </c>
      <c r="D26" s="103">
        <f>'Z8'!D25</f>
        <v>52000</v>
      </c>
      <c r="E26" s="103">
        <v>52000</v>
      </c>
      <c r="F26" s="103">
        <v>47400</v>
      </c>
      <c r="G26" s="103">
        <v>40000</v>
      </c>
      <c r="H26" s="103">
        <v>40000</v>
      </c>
      <c r="I26" s="103"/>
      <c r="J26" s="103"/>
      <c r="K26" s="103"/>
      <c r="L26" s="37"/>
      <c r="M26" s="37"/>
      <c r="N26" s="37"/>
      <c r="O26" s="37"/>
      <c r="P26" s="37"/>
      <c r="Q26" s="37"/>
      <c r="R26" s="105"/>
    </row>
    <row r="27" spans="1:18" ht="45">
      <c r="A27" s="27" t="s">
        <v>363</v>
      </c>
      <c r="B27" s="36" t="s">
        <v>484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/>
      <c r="O27" s="103">
        <v>0</v>
      </c>
      <c r="P27" s="103">
        <v>0</v>
      </c>
      <c r="Q27" s="103">
        <v>0</v>
      </c>
      <c r="R27" s="104">
        <v>0</v>
      </c>
    </row>
    <row r="28" spans="1:18" ht="12.75">
      <c r="A28" s="27" t="s">
        <v>365</v>
      </c>
      <c r="B28" s="36" t="s">
        <v>333</v>
      </c>
      <c r="C28" s="103">
        <v>633045</v>
      </c>
      <c r="D28" s="103">
        <f>'Z 2 '!D207</f>
        <v>1030100</v>
      </c>
      <c r="E28" s="103">
        <v>1114562</v>
      </c>
      <c r="F28" s="103">
        <v>1049203</v>
      </c>
      <c r="G28" s="103">
        <v>998232</v>
      </c>
      <c r="H28" s="103">
        <v>968920</v>
      </c>
      <c r="I28" s="103">
        <v>834556</v>
      </c>
      <c r="J28" s="103">
        <v>713858</v>
      </c>
      <c r="K28" s="103">
        <v>604392</v>
      </c>
      <c r="L28" s="103">
        <v>494450</v>
      </c>
      <c r="M28" s="103">
        <v>384031</v>
      </c>
      <c r="N28" s="103">
        <v>258725</v>
      </c>
      <c r="O28" s="103">
        <v>128712</v>
      </c>
      <c r="P28" s="103">
        <v>0</v>
      </c>
      <c r="Q28" s="103">
        <v>0</v>
      </c>
      <c r="R28" s="104">
        <v>0</v>
      </c>
    </row>
    <row r="29" spans="1:18" ht="22.5">
      <c r="A29" s="27" t="s">
        <v>329</v>
      </c>
      <c r="B29" s="36" t="s">
        <v>492</v>
      </c>
      <c r="C29" s="103">
        <f>C30+C31+C32</f>
        <v>0</v>
      </c>
      <c r="D29" s="103">
        <f>D30+D31+D32</f>
        <v>0</v>
      </c>
      <c r="E29" s="103">
        <f>E30+E31+E32+E33</f>
        <v>200000</v>
      </c>
      <c r="F29" s="103">
        <f aca="true" t="shared" si="4" ref="F29:R29">F30+F31+F32+F33</f>
        <v>200000</v>
      </c>
      <c r="G29" s="103">
        <f t="shared" si="4"/>
        <v>200000</v>
      </c>
      <c r="H29" s="103">
        <f t="shared" si="4"/>
        <v>200000</v>
      </c>
      <c r="I29" s="103">
        <f t="shared" si="4"/>
        <v>200000</v>
      </c>
      <c r="J29" s="103">
        <f t="shared" si="4"/>
        <v>330000</v>
      </c>
      <c r="K29" s="103">
        <f t="shared" si="4"/>
        <v>330000</v>
      </c>
      <c r="L29" s="103">
        <f t="shared" si="4"/>
        <v>330000</v>
      </c>
      <c r="M29" s="103">
        <f t="shared" si="4"/>
        <v>330000</v>
      </c>
      <c r="N29" s="103">
        <f t="shared" si="4"/>
        <v>330000</v>
      </c>
      <c r="O29" s="103">
        <f t="shared" si="4"/>
        <v>0</v>
      </c>
      <c r="P29" s="103">
        <f t="shared" si="4"/>
        <v>0</v>
      </c>
      <c r="Q29" s="103">
        <f t="shared" si="4"/>
        <v>0</v>
      </c>
      <c r="R29" s="103">
        <f t="shared" si="4"/>
        <v>0</v>
      </c>
    </row>
    <row r="30" spans="1:18" ht="12.75">
      <c r="A30" s="27" t="s">
        <v>360</v>
      </c>
      <c r="B30" s="37" t="s">
        <v>493</v>
      </c>
      <c r="C30" s="37"/>
      <c r="D30" s="37">
        <v>0</v>
      </c>
      <c r="E30" s="103">
        <v>200000</v>
      </c>
      <c r="F30" s="103">
        <v>200000</v>
      </c>
      <c r="G30" s="103">
        <v>200000</v>
      </c>
      <c r="H30" s="103">
        <v>200000</v>
      </c>
      <c r="I30" s="103">
        <v>200000</v>
      </c>
      <c r="J30" s="103">
        <v>0</v>
      </c>
      <c r="K30" s="103">
        <v>0</v>
      </c>
      <c r="L30" s="103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105">
        <v>0</v>
      </c>
    </row>
    <row r="31" spans="1:18" ht="45">
      <c r="A31" s="27" t="s">
        <v>361</v>
      </c>
      <c r="B31" s="36" t="s">
        <v>484</v>
      </c>
      <c r="C31" s="37">
        <v>0</v>
      </c>
      <c r="D31" s="103">
        <f>'Z8'!D27</f>
        <v>0</v>
      </c>
      <c r="E31" s="3"/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105">
        <v>0</v>
      </c>
    </row>
    <row r="32" spans="1:18" ht="12.75">
      <c r="A32" s="27" t="s">
        <v>363</v>
      </c>
      <c r="B32" s="37" t="s">
        <v>333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105">
        <v>0</v>
      </c>
    </row>
    <row r="33" spans="1:18" ht="12.75">
      <c r="A33" s="27" t="s">
        <v>365</v>
      </c>
      <c r="B33" s="36" t="s">
        <v>817</v>
      </c>
      <c r="C33" s="103"/>
      <c r="D33" s="103"/>
      <c r="E33" s="103"/>
      <c r="F33" s="103"/>
      <c r="G33" s="103"/>
      <c r="H33" s="103">
        <v>0</v>
      </c>
      <c r="I33" s="103">
        <v>0</v>
      </c>
      <c r="J33" s="103">
        <v>330000</v>
      </c>
      <c r="K33" s="103">
        <v>330000</v>
      </c>
      <c r="L33" s="386">
        <v>330000</v>
      </c>
      <c r="M33" s="37">
        <v>330000</v>
      </c>
      <c r="N33" s="37">
        <v>330000</v>
      </c>
      <c r="O33" s="37">
        <v>0</v>
      </c>
      <c r="P33" s="37">
        <v>0</v>
      </c>
      <c r="Q33" s="37">
        <v>0</v>
      </c>
      <c r="R33" s="105">
        <v>0</v>
      </c>
    </row>
    <row r="34" spans="1:18" ht="18.75" customHeight="1">
      <c r="A34" s="27" t="s">
        <v>557</v>
      </c>
      <c r="B34" s="36" t="s">
        <v>379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1170000</v>
      </c>
      <c r="J34" s="103">
        <v>1170000</v>
      </c>
      <c r="K34" s="103">
        <v>1170000</v>
      </c>
      <c r="L34" s="103">
        <v>1170000</v>
      </c>
      <c r="M34" s="103">
        <v>1170000</v>
      </c>
      <c r="N34" s="103">
        <v>1400000</v>
      </c>
      <c r="O34" s="103">
        <v>1400000</v>
      </c>
      <c r="P34" s="103">
        <v>1400000</v>
      </c>
      <c r="Q34" s="103">
        <v>0</v>
      </c>
      <c r="R34" s="104">
        <v>0</v>
      </c>
    </row>
    <row r="35" spans="1:18" ht="12.75">
      <c r="A35" s="114" t="s">
        <v>808</v>
      </c>
      <c r="B35" s="39" t="s">
        <v>334</v>
      </c>
      <c r="C35" s="115">
        <f>C10-C18</f>
        <v>-3007916</v>
      </c>
      <c r="D35" s="115">
        <f aca="true" t="shared" si="5" ref="D35:R35">D10-D18</f>
        <v>-1230974</v>
      </c>
      <c r="E35" s="115">
        <f t="shared" si="5"/>
        <v>2757304</v>
      </c>
      <c r="F35" s="115">
        <f t="shared" si="5"/>
        <v>2380754</v>
      </c>
      <c r="G35" s="115">
        <f t="shared" si="5"/>
        <v>2016000</v>
      </c>
      <c r="H35" s="115">
        <f t="shared" si="5"/>
        <v>1874000</v>
      </c>
      <c r="I35" s="115">
        <f t="shared" si="5"/>
        <v>1599000</v>
      </c>
      <c r="J35" s="115">
        <f t="shared" si="5"/>
        <v>2371000</v>
      </c>
      <c r="K35" s="115">
        <f t="shared" si="5"/>
        <v>1968000</v>
      </c>
      <c r="L35" s="115">
        <f t="shared" si="5"/>
        <v>2173000</v>
      </c>
      <c r="M35" s="115">
        <f t="shared" si="5"/>
        <v>2843000</v>
      </c>
      <c r="N35" s="115">
        <f t="shared" si="5"/>
        <v>3252000</v>
      </c>
      <c r="O35" s="115">
        <f t="shared" si="5"/>
        <v>3635000</v>
      </c>
      <c r="P35" s="115">
        <f t="shared" si="5"/>
        <v>3764000</v>
      </c>
      <c r="Q35" s="115">
        <f t="shared" si="5"/>
        <v>4077000</v>
      </c>
      <c r="R35" s="116">
        <f t="shared" si="5"/>
        <v>3945000</v>
      </c>
    </row>
    <row r="36" spans="1:18" ht="12.75">
      <c r="A36" s="114" t="s">
        <v>809</v>
      </c>
      <c r="B36" s="39" t="s">
        <v>485</v>
      </c>
      <c r="C36" s="115">
        <f>'Z12'!C23</f>
        <v>14604010</v>
      </c>
      <c r="D36" s="115">
        <f>'Z12'!D23</f>
        <v>15834984</v>
      </c>
      <c r="E36" s="115">
        <f>'Z12'!E23</f>
        <v>14936580</v>
      </c>
      <c r="F36" s="115">
        <f>'Z12'!F23</f>
        <v>14042776</v>
      </c>
      <c r="G36" s="115">
        <f>'Z12'!G23</f>
        <v>13156372</v>
      </c>
      <c r="H36" s="115">
        <f>'Z12'!H23</f>
        <v>12320000</v>
      </c>
      <c r="I36" s="115">
        <f>'Z12'!I23</f>
        <v>10530000</v>
      </c>
      <c r="J36" s="115">
        <f>'Z12'!J23</f>
        <v>9030000</v>
      </c>
      <c r="K36" s="115">
        <f>'Z12'!K23</f>
        <v>7530000</v>
      </c>
      <c r="L36" s="115">
        <f>'Z12'!L23</f>
        <v>6030000</v>
      </c>
      <c r="M36" s="115">
        <f>'Z12'!M23</f>
        <v>4530000</v>
      </c>
      <c r="N36" s="115">
        <f>'Z12'!N23</f>
        <v>2800000</v>
      </c>
      <c r="O36" s="115">
        <f>'Z12'!O23</f>
        <v>1400000</v>
      </c>
      <c r="P36" s="115">
        <f>'Z12'!P23</f>
        <v>0</v>
      </c>
      <c r="Q36" s="115">
        <f>'Z12'!Q23</f>
        <v>0</v>
      </c>
      <c r="R36" s="116">
        <f>'Z12'!R23</f>
        <v>0</v>
      </c>
    </row>
    <row r="37" spans="1:18" ht="34.5" customHeight="1">
      <c r="A37" s="347">
        <v>1</v>
      </c>
      <c r="B37" s="65" t="s">
        <v>961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</row>
    <row r="38" spans="1:18" ht="12.75">
      <c r="A38" s="114" t="s">
        <v>810</v>
      </c>
      <c r="B38" s="39" t="s">
        <v>489</v>
      </c>
      <c r="C38" s="117">
        <f aca="true" t="shared" si="6" ref="C38:R38">C36/C10</f>
        <v>0.35244917497651185</v>
      </c>
      <c r="D38" s="117">
        <f t="shared" si="6"/>
        <v>0.25851034548510043</v>
      </c>
      <c r="E38" s="117">
        <f t="shared" si="6"/>
        <v>0.29437485218762316</v>
      </c>
      <c r="F38" s="117">
        <f t="shared" si="6"/>
        <v>0.2728872133696075</v>
      </c>
      <c r="G38" s="117">
        <f t="shared" si="6"/>
        <v>0.26763440335245536</v>
      </c>
      <c r="H38" s="117">
        <f t="shared" si="6"/>
        <v>0.2431131107427579</v>
      </c>
      <c r="I38" s="117">
        <f t="shared" si="6"/>
        <v>0.2119821234448605</v>
      </c>
      <c r="J38" s="117">
        <f t="shared" si="6"/>
        <v>0.18066142488446071</v>
      </c>
      <c r="K38" s="117">
        <f t="shared" si="6"/>
        <v>0.15090180360721442</v>
      </c>
      <c r="L38" s="117">
        <f t="shared" si="6"/>
        <v>0.12047952047952049</v>
      </c>
      <c r="M38" s="117">
        <f t="shared" si="6"/>
        <v>0.09057282815155453</v>
      </c>
      <c r="N38" s="117">
        <f t="shared" si="6"/>
        <v>0.05608974358974359</v>
      </c>
      <c r="O38" s="117">
        <f t="shared" si="6"/>
        <v>0.028101164191087918</v>
      </c>
      <c r="P38" s="117">
        <f t="shared" si="6"/>
        <v>0</v>
      </c>
      <c r="Q38" s="117">
        <f t="shared" si="6"/>
        <v>0</v>
      </c>
      <c r="R38" s="283">
        <f t="shared" si="6"/>
        <v>0</v>
      </c>
    </row>
    <row r="39" spans="1:18" ht="22.5">
      <c r="A39" s="114" t="s">
        <v>811</v>
      </c>
      <c r="B39" s="35" t="s">
        <v>962</v>
      </c>
      <c r="C39" s="117">
        <f>(C23+C34)/C10</f>
        <v>0.10523501542989767</v>
      </c>
      <c r="D39" s="117">
        <f aca="true" t="shared" si="7" ref="D39:R39">(D23+D34)/D10</f>
        <v>0.0399826364457673</v>
      </c>
      <c r="E39" s="117">
        <f t="shared" si="7"/>
        <v>0.039672171856523455</v>
      </c>
      <c r="F39" s="117">
        <f t="shared" si="7"/>
        <v>0.037757617567042365</v>
      </c>
      <c r="G39" s="117">
        <f t="shared" si="7"/>
        <v>0.0383383376052728</v>
      </c>
      <c r="H39" s="117">
        <f t="shared" si="7"/>
        <v>0.035624200805114845</v>
      </c>
      <c r="I39" s="117">
        <f t="shared" si="7"/>
        <v>0.07638917743688851</v>
      </c>
      <c r="J39" s="117">
        <f t="shared" si="7"/>
        <v>0.07430242282376008</v>
      </c>
      <c r="K39" s="117">
        <f t="shared" si="7"/>
        <v>0.07223230460921844</v>
      </c>
      <c r="L39" s="117">
        <f t="shared" si="7"/>
        <v>0.06981918081918081</v>
      </c>
      <c r="M39" s="117">
        <f t="shared" si="7"/>
        <v>0.06766032190342897</v>
      </c>
      <c r="N39" s="117">
        <f t="shared" si="7"/>
        <v>0.07449368990384615</v>
      </c>
      <c r="O39" s="117">
        <f t="shared" si="7"/>
        <v>0.05878586912886391</v>
      </c>
      <c r="P39" s="117">
        <f t="shared" si="7"/>
        <v>0.05611784747970738</v>
      </c>
      <c r="Q39" s="117">
        <f t="shared" si="7"/>
        <v>0</v>
      </c>
      <c r="R39" s="283">
        <f t="shared" si="7"/>
        <v>0</v>
      </c>
    </row>
    <row r="40" spans="1:18" ht="22.5">
      <c r="A40" s="114" t="s">
        <v>812</v>
      </c>
      <c r="B40" s="35" t="s">
        <v>490</v>
      </c>
      <c r="C40" s="117">
        <f>(C36-C31-C27)/(C10-C17)</f>
        <v>0.38831225580602735</v>
      </c>
      <c r="D40" s="117">
        <f aca="true" t="shared" si="8" ref="D40:R40">(D36-D31)/(D10-D17)</f>
        <v>0.31796737777912004</v>
      </c>
      <c r="E40" s="117">
        <f t="shared" si="8"/>
        <v>0.3670642878207019</v>
      </c>
      <c r="F40" s="117">
        <f t="shared" si="8"/>
        <v>0.3347503218116806</v>
      </c>
      <c r="G40" s="117">
        <f t="shared" si="8"/>
        <v>0.3124435261707989</v>
      </c>
      <c r="H40" s="117">
        <f t="shared" si="8"/>
        <v>0.27831744453982743</v>
      </c>
      <c r="I40" s="117">
        <f t="shared" si="8"/>
        <v>0.24138089125252155</v>
      </c>
      <c r="J40" s="117">
        <f t="shared" si="8"/>
        <v>0.20600917117240436</v>
      </c>
      <c r="K40" s="117">
        <f t="shared" si="8"/>
        <v>0.17191780821917807</v>
      </c>
      <c r="L40" s="117">
        <f t="shared" si="8"/>
        <v>0.13751425313568985</v>
      </c>
      <c r="M40" s="117">
        <f t="shared" si="8"/>
        <v>0.10338925025676138</v>
      </c>
      <c r="N40" s="117">
        <f t="shared" si="8"/>
        <v>0.06397075622572539</v>
      </c>
      <c r="O40" s="117">
        <f t="shared" si="8"/>
        <v>0.03198537811286269</v>
      </c>
      <c r="P40" s="117">
        <f t="shared" si="8"/>
        <v>0</v>
      </c>
      <c r="Q40" s="117">
        <f t="shared" si="8"/>
        <v>0</v>
      </c>
      <c r="R40" s="283">
        <f t="shared" si="8"/>
        <v>0</v>
      </c>
    </row>
    <row r="41" spans="1:18" ht="23.25" thickBot="1">
      <c r="A41" s="118" t="s">
        <v>813</v>
      </c>
      <c r="B41" s="119" t="s">
        <v>491</v>
      </c>
      <c r="C41" s="289">
        <f>(C25+C26+C28+C33+C34)/C10</f>
        <v>0.10523501542989767</v>
      </c>
      <c r="D41" s="289">
        <f aca="true" t="shared" si="9" ref="D41:R41">(D25+D26+D28+D33+D34)/D10</f>
        <v>0.0399826364457673</v>
      </c>
      <c r="E41" s="289">
        <f t="shared" si="9"/>
        <v>0.03573050847457627</v>
      </c>
      <c r="F41" s="289">
        <f t="shared" si="9"/>
        <v>0.033871103769918386</v>
      </c>
      <c r="G41" s="289">
        <f t="shared" si="9"/>
        <v>0.034269823833353676</v>
      </c>
      <c r="H41" s="289">
        <f t="shared" si="9"/>
        <v>0.031677559396953194</v>
      </c>
      <c r="I41" s="289">
        <f t="shared" si="9"/>
        <v>0.04880935700769014</v>
      </c>
      <c r="J41" s="289">
        <f t="shared" si="9"/>
        <v>0.04429221935458056</v>
      </c>
      <c r="K41" s="289">
        <f t="shared" si="9"/>
        <v>0.04217218436873747</v>
      </c>
      <c r="L41" s="289">
        <f t="shared" si="9"/>
        <v>0.03984915084915085</v>
      </c>
      <c r="M41" s="289">
        <f t="shared" si="9"/>
        <v>0.03766931920423873</v>
      </c>
      <c r="N41" s="289">
        <f t="shared" si="9"/>
        <v>0.03983824118589743</v>
      </c>
      <c r="O41" s="289">
        <f t="shared" si="9"/>
        <v>0.030684704937775992</v>
      </c>
      <c r="P41" s="289">
        <f t="shared" si="9"/>
        <v>0.02805892373985369</v>
      </c>
      <c r="Q41" s="289">
        <f t="shared" si="9"/>
        <v>0</v>
      </c>
      <c r="R41" s="389">
        <f t="shared" si="9"/>
        <v>0</v>
      </c>
    </row>
    <row r="42" spans="1:18" ht="15.75" customHeight="1">
      <c r="A42" s="17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</row>
    <row r="43" spans="9:18" ht="13.5" customHeight="1">
      <c r="I43" s="7"/>
      <c r="N43" s="818"/>
      <c r="O43" s="818"/>
      <c r="P43" s="818"/>
      <c r="Q43" s="818"/>
      <c r="R43" s="264"/>
    </row>
    <row r="45" spans="15:16" ht="12.75">
      <c r="O45" s="683"/>
      <c r="P45" s="683"/>
    </row>
  </sheetData>
  <mergeCells count="10">
    <mergeCell ref="A4:R4"/>
    <mergeCell ref="O3:Q3"/>
    <mergeCell ref="K2:R2"/>
    <mergeCell ref="O45:P45"/>
    <mergeCell ref="C7:C8"/>
    <mergeCell ref="D7:D8"/>
    <mergeCell ref="A7:A8"/>
    <mergeCell ref="N43:Q43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90"/>
  <sheetViews>
    <sheetView zoomScaleSheetLayoutView="75" workbookViewId="0" topLeftCell="A1">
      <selection activeCell="D1" sqref="D1:N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1.25390625" style="0" customWidth="1"/>
    <col min="4" max="4" width="11.125" style="0" customWidth="1"/>
    <col min="5" max="5" width="8.75390625" style="0" customWidth="1"/>
    <col min="6" max="6" width="9.25390625" style="0" customWidth="1"/>
    <col min="7" max="7" width="10.875" style="0" customWidth="1"/>
    <col min="8" max="8" width="9.75390625" style="0" customWidth="1"/>
    <col min="9" max="9" width="8.625" style="0" customWidth="1"/>
    <col min="10" max="11" width="9.00390625" style="0" customWidth="1"/>
    <col min="12" max="12" width="9.25390625" style="0" customWidth="1"/>
    <col min="13" max="13" width="11.75390625" style="0" customWidth="1"/>
    <col min="14" max="14" width="10.875" style="0" customWidth="1"/>
    <col min="15" max="15" width="11.75390625" style="0" customWidth="1"/>
  </cols>
  <sheetData>
    <row r="1" spans="4:14" ht="22.5" customHeight="1">
      <c r="D1" s="632" t="s">
        <v>617</v>
      </c>
      <c r="E1" s="632"/>
      <c r="F1" s="632"/>
      <c r="G1" s="632"/>
      <c r="H1" s="632"/>
      <c r="I1" s="632"/>
      <c r="J1" s="632"/>
      <c r="K1" s="632"/>
      <c r="L1" s="632"/>
      <c r="M1" s="632"/>
      <c r="N1" s="632"/>
    </row>
    <row r="2" spans="2:19" ht="21.75" customHeight="1" thickBot="1">
      <c r="B2" s="637" t="s">
        <v>901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8"/>
      <c r="P2" s="8"/>
      <c r="Q2" s="8"/>
      <c r="R2" s="8"/>
      <c r="S2" s="8"/>
    </row>
    <row r="3" spans="1:88" ht="21" customHeight="1">
      <c r="A3" s="638" t="s">
        <v>603</v>
      </c>
      <c r="B3" s="640" t="s">
        <v>604</v>
      </c>
      <c r="C3" s="642" t="s">
        <v>308</v>
      </c>
      <c r="D3" s="633" t="s">
        <v>902</v>
      </c>
      <c r="E3" s="633" t="s">
        <v>841</v>
      </c>
      <c r="F3" s="633" t="s">
        <v>348</v>
      </c>
      <c r="G3" s="633"/>
      <c r="H3" s="633"/>
      <c r="I3" s="633"/>
      <c r="J3" s="633"/>
      <c r="K3" s="633"/>
      <c r="L3" s="633"/>
      <c r="M3" s="633"/>
      <c r="N3" s="633"/>
      <c r="O3" s="634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</row>
    <row r="4" spans="1:88" ht="21" customHeight="1">
      <c r="A4" s="639"/>
      <c r="B4" s="641"/>
      <c r="C4" s="611"/>
      <c r="D4" s="635"/>
      <c r="E4" s="635"/>
      <c r="F4" s="635" t="s">
        <v>530</v>
      </c>
      <c r="G4" s="635" t="s">
        <v>284</v>
      </c>
      <c r="H4" s="635"/>
      <c r="I4" s="635"/>
      <c r="J4" s="635"/>
      <c r="K4" s="635"/>
      <c r="L4" s="635"/>
      <c r="M4" s="635" t="s">
        <v>582</v>
      </c>
      <c r="N4" s="635" t="s">
        <v>284</v>
      </c>
      <c r="O4" s="636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</row>
    <row r="5" spans="1:88" ht="21" customHeight="1">
      <c r="A5" s="639"/>
      <c r="B5" s="641"/>
      <c r="C5" s="611"/>
      <c r="D5" s="635"/>
      <c r="E5" s="635"/>
      <c r="F5" s="635"/>
      <c r="G5" s="635" t="s">
        <v>903</v>
      </c>
      <c r="H5" s="635" t="s">
        <v>904</v>
      </c>
      <c r="I5" s="635" t="s">
        <v>905</v>
      </c>
      <c r="J5" s="635" t="s">
        <v>906</v>
      </c>
      <c r="K5" s="635" t="s">
        <v>866</v>
      </c>
      <c r="L5" s="635" t="s">
        <v>155</v>
      </c>
      <c r="M5" s="635"/>
      <c r="N5" s="635" t="s">
        <v>907</v>
      </c>
      <c r="O5" s="636" t="s">
        <v>908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</row>
    <row r="6" spans="1:88" ht="101.25" customHeight="1">
      <c r="A6" s="639"/>
      <c r="B6" s="641"/>
      <c r="C6" s="611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6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</row>
    <row r="7" spans="1:88" ht="12" customHeight="1">
      <c r="A7" s="147">
        <v>1</v>
      </c>
      <c r="B7" s="350">
        <v>2</v>
      </c>
      <c r="C7" s="131">
        <v>3</v>
      </c>
      <c r="D7" s="131">
        <v>5</v>
      </c>
      <c r="E7" s="131">
        <v>6</v>
      </c>
      <c r="F7" s="131">
        <v>7</v>
      </c>
      <c r="G7" s="131">
        <v>8</v>
      </c>
      <c r="H7" s="131">
        <v>9</v>
      </c>
      <c r="I7" s="131">
        <v>10</v>
      </c>
      <c r="J7" s="131">
        <v>11</v>
      </c>
      <c r="K7" s="131">
        <v>12</v>
      </c>
      <c r="L7" s="131">
        <v>13</v>
      </c>
      <c r="M7" s="131">
        <v>14</v>
      </c>
      <c r="N7" s="131">
        <v>16</v>
      </c>
      <c r="O7" s="335">
        <v>17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</row>
    <row r="8" spans="1:88" ht="18" customHeight="1">
      <c r="A8" s="136" t="s">
        <v>605</v>
      </c>
      <c r="B8" s="137"/>
      <c r="C8" s="59" t="s">
        <v>607</v>
      </c>
      <c r="D8" s="183">
        <f>D9+D12</f>
        <v>63500</v>
      </c>
      <c r="E8" s="338">
        <f>D8/D641</f>
        <v>0.001016232286311076</v>
      </c>
      <c r="F8" s="183">
        <f>F9+F12</f>
        <v>63500</v>
      </c>
      <c r="G8" s="183">
        <f aca="true" t="shared" si="0" ref="G8:O8">G9+G12</f>
        <v>5000</v>
      </c>
      <c r="H8" s="183">
        <f t="shared" si="0"/>
        <v>56000</v>
      </c>
      <c r="I8" s="183">
        <f t="shared" si="0"/>
        <v>2500</v>
      </c>
      <c r="J8" s="183">
        <f t="shared" si="0"/>
        <v>0</v>
      </c>
      <c r="K8" s="183">
        <f t="shared" si="0"/>
        <v>0</v>
      </c>
      <c r="L8" s="183">
        <f t="shared" si="0"/>
        <v>0</v>
      </c>
      <c r="M8" s="183">
        <f t="shared" si="0"/>
        <v>0</v>
      </c>
      <c r="N8" s="183">
        <f t="shared" si="0"/>
        <v>0</v>
      </c>
      <c r="O8" s="184">
        <f t="shared" si="0"/>
        <v>0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</row>
    <row r="9" spans="1:88" ht="25.5" customHeight="1">
      <c r="A9" s="133" t="s">
        <v>33</v>
      </c>
      <c r="B9" s="134"/>
      <c r="C9" s="87" t="s">
        <v>804</v>
      </c>
      <c r="D9" s="179">
        <f>D10+D11</f>
        <v>61000</v>
      </c>
      <c r="E9" s="339">
        <f>D9/D641</f>
        <v>0.0009762231411807185</v>
      </c>
      <c r="F9" s="179">
        <f>F10+F11</f>
        <v>61000</v>
      </c>
      <c r="G9" s="179">
        <f aca="true" t="shared" si="1" ref="G9:O9">G10+G11</f>
        <v>5000</v>
      </c>
      <c r="H9" s="179">
        <f t="shared" si="1"/>
        <v>56000</v>
      </c>
      <c r="I9" s="179">
        <f t="shared" si="1"/>
        <v>0</v>
      </c>
      <c r="J9" s="179">
        <f t="shared" si="1"/>
        <v>0</v>
      </c>
      <c r="K9" s="179">
        <f t="shared" si="1"/>
        <v>0</v>
      </c>
      <c r="L9" s="179">
        <f t="shared" si="1"/>
        <v>0</v>
      </c>
      <c r="M9" s="179">
        <f t="shared" si="1"/>
        <v>0</v>
      </c>
      <c r="N9" s="179">
        <f t="shared" si="1"/>
        <v>0</v>
      </c>
      <c r="O9" s="180">
        <f t="shared" si="1"/>
        <v>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</row>
    <row r="10" spans="1:88" ht="14.25" customHeight="1">
      <c r="A10" s="296"/>
      <c r="B10" s="190" t="s">
        <v>519</v>
      </c>
      <c r="C10" s="193" t="s">
        <v>520</v>
      </c>
      <c r="D10" s="189">
        <v>5000</v>
      </c>
      <c r="E10" s="287">
        <f>D10/D641</f>
        <v>8.001829026071464E-05</v>
      </c>
      <c r="F10" s="189">
        <f>D10</f>
        <v>5000</v>
      </c>
      <c r="G10" s="189">
        <f>F10</f>
        <v>5000</v>
      </c>
      <c r="H10" s="189"/>
      <c r="I10" s="189"/>
      <c r="J10" s="189"/>
      <c r="K10" s="189"/>
      <c r="L10" s="189"/>
      <c r="M10" s="189"/>
      <c r="N10" s="189"/>
      <c r="O10" s="210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</row>
    <row r="11" spans="1:88" ht="15.75" customHeight="1">
      <c r="A11" s="135"/>
      <c r="B11" s="41" t="s">
        <v>25</v>
      </c>
      <c r="C11" s="36" t="s">
        <v>116</v>
      </c>
      <c r="D11" s="103">
        <v>56000</v>
      </c>
      <c r="E11" s="287">
        <f>D11/D641</f>
        <v>0.0008962048509200039</v>
      </c>
      <c r="F11" s="103">
        <f>D11</f>
        <v>56000</v>
      </c>
      <c r="G11" s="103"/>
      <c r="H11" s="181">
        <f>F11</f>
        <v>56000</v>
      </c>
      <c r="I11" s="182">
        <v>0</v>
      </c>
      <c r="J11" s="182"/>
      <c r="K11" s="182"/>
      <c r="L11" s="185"/>
      <c r="M11" s="349"/>
      <c r="N11" s="349"/>
      <c r="O11" s="28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</row>
    <row r="12" spans="1:88" ht="17.25" customHeight="1">
      <c r="A12" s="133" t="s">
        <v>437</v>
      </c>
      <c r="B12" s="134"/>
      <c r="C12" s="87" t="s">
        <v>97</v>
      </c>
      <c r="D12" s="179">
        <f>D13</f>
        <v>2500</v>
      </c>
      <c r="E12" s="339">
        <f>D12/D641</f>
        <v>4.000914513035732E-05</v>
      </c>
      <c r="F12" s="179">
        <f aca="true" t="shared" si="2" ref="F12:O12">F13</f>
        <v>2500</v>
      </c>
      <c r="G12" s="179">
        <f t="shared" si="2"/>
        <v>0</v>
      </c>
      <c r="H12" s="179">
        <f t="shared" si="2"/>
        <v>0</v>
      </c>
      <c r="I12" s="179">
        <f t="shared" si="2"/>
        <v>2500</v>
      </c>
      <c r="J12" s="179">
        <f t="shared" si="2"/>
        <v>0</v>
      </c>
      <c r="K12" s="179">
        <f t="shared" si="2"/>
        <v>0</v>
      </c>
      <c r="L12" s="179">
        <f t="shared" si="2"/>
        <v>0</v>
      </c>
      <c r="M12" s="179">
        <f t="shared" si="2"/>
        <v>0</v>
      </c>
      <c r="N12" s="179">
        <f t="shared" si="2"/>
        <v>0</v>
      </c>
      <c r="O12" s="180">
        <f t="shared" si="2"/>
        <v>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</row>
    <row r="13" spans="1:15" s="49" customFormat="1" ht="24.75" customHeight="1">
      <c r="A13" s="135"/>
      <c r="B13" s="41" t="s">
        <v>768</v>
      </c>
      <c r="C13" s="36" t="s">
        <v>769</v>
      </c>
      <c r="D13" s="103">
        <v>2500</v>
      </c>
      <c r="E13" s="287">
        <f>D13/D641</f>
        <v>4.000914513035732E-05</v>
      </c>
      <c r="F13" s="103">
        <f>D13</f>
        <v>2500</v>
      </c>
      <c r="G13" s="103">
        <v>0</v>
      </c>
      <c r="H13" s="181">
        <v>0</v>
      </c>
      <c r="I13" s="181">
        <f>F13</f>
        <v>2500</v>
      </c>
      <c r="J13" s="181"/>
      <c r="K13" s="181"/>
      <c r="L13" s="185"/>
      <c r="M13" s="349"/>
      <c r="N13" s="349"/>
      <c r="O13" s="288"/>
    </row>
    <row r="14" spans="1:15" s="49" customFormat="1" ht="17.25" customHeight="1">
      <c r="A14" s="136" t="s">
        <v>34</v>
      </c>
      <c r="B14" s="137"/>
      <c r="C14" s="59" t="s">
        <v>35</v>
      </c>
      <c r="D14" s="183">
        <f>D15+D17</f>
        <v>172923</v>
      </c>
      <c r="E14" s="338">
        <f>D14/D641</f>
        <v>0.0027674005613507113</v>
      </c>
      <c r="F14" s="183">
        <f aca="true" t="shared" si="3" ref="F14:O14">F15+F17</f>
        <v>172923</v>
      </c>
      <c r="G14" s="183">
        <f t="shared" si="3"/>
        <v>0</v>
      </c>
      <c r="H14" s="183">
        <f t="shared" si="3"/>
        <v>20320</v>
      </c>
      <c r="I14" s="183">
        <f t="shared" si="3"/>
        <v>0</v>
      </c>
      <c r="J14" s="183">
        <f t="shared" si="3"/>
        <v>152603</v>
      </c>
      <c r="K14" s="183">
        <f t="shared" si="3"/>
        <v>0</v>
      </c>
      <c r="L14" s="183">
        <f t="shared" si="3"/>
        <v>0</v>
      </c>
      <c r="M14" s="183">
        <f t="shared" si="3"/>
        <v>0</v>
      </c>
      <c r="N14" s="183">
        <f t="shared" si="3"/>
        <v>0</v>
      </c>
      <c r="O14" s="184">
        <f t="shared" si="3"/>
        <v>0</v>
      </c>
    </row>
    <row r="15" spans="1:15" s="49" customFormat="1" ht="18" customHeight="1">
      <c r="A15" s="138" t="s">
        <v>534</v>
      </c>
      <c r="B15" s="139"/>
      <c r="C15" s="355" t="s">
        <v>533</v>
      </c>
      <c r="D15" s="179">
        <f>D16</f>
        <v>152603</v>
      </c>
      <c r="E15" s="339">
        <f>D15/D641</f>
        <v>0.002442206229731167</v>
      </c>
      <c r="F15" s="179">
        <f aca="true" t="shared" si="4" ref="F15:O15">F16</f>
        <v>152603</v>
      </c>
      <c r="G15" s="179">
        <f t="shared" si="4"/>
        <v>0</v>
      </c>
      <c r="H15" s="179">
        <f t="shared" si="4"/>
        <v>0</v>
      </c>
      <c r="I15" s="179">
        <f t="shared" si="4"/>
        <v>0</v>
      </c>
      <c r="J15" s="179">
        <f t="shared" si="4"/>
        <v>152603</v>
      </c>
      <c r="K15" s="179">
        <f t="shared" si="4"/>
        <v>0</v>
      </c>
      <c r="L15" s="179">
        <f t="shared" si="4"/>
        <v>0</v>
      </c>
      <c r="M15" s="179">
        <f t="shared" si="4"/>
        <v>0</v>
      </c>
      <c r="N15" s="179">
        <f t="shared" si="4"/>
        <v>0</v>
      </c>
      <c r="O15" s="180">
        <f t="shared" si="4"/>
        <v>0</v>
      </c>
    </row>
    <row r="16" spans="1:15" s="49" customFormat="1" ht="16.5" customHeight="1">
      <c r="A16" s="140"/>
      <c r="B16" s="40">
        <v>3030</v>
      </c>
      <c r="C16" s="37" t="s">
        <v>90</v>
      </c>
      <c r="D16" s="103">
        <v>152603</v>
      </c>
      <c r="E16" s="287">
        <f>D16/D641</f>
        <v>0.002442206229731167</v>
      </c>
      <c r="F16" s="103">
        <f>D16</f>
        <v>152603</v>
      </c>
      <c r="G16" s="103">
        <v>0</v>
      </c>
      <c r="H16" s="181">
        <v>0</v>
      </c>
      <c r="I16" s="182">
        <v>0</v>
      </c>
      <c r="J16" s="182">
        <f>F16</f>
        <v>152603</v>
      </c>
      <c r="K16" s="182"/>
      <c r="L16" s="185"/>
      <c r="M16" s="349"/>
      <c r="N16" s="349"/>
      <c r="O16" s="288"/>
    </row>
    <row r="17" spans="1:15" s="49" customFormat="1" ht="16.5" customHeight="1">
      <c r="A17" s="138" t="s">
        <v>36</v>
      </c>
      <c r="B17" s="139"/>
      <c r="C17" s="355" t="s">
        <v>37</v>
      </c>
      <c r="D17" s="179">
        <f>D19+D18</f>
        <v>20320</v>
      </c>
      <c r="E17" s="339">
        <f>D17/D641</f>
        <v>0.0003251943316195443</v>
      </c>
      <c r="F17" s="179">
        <f aca="true" t="shared" si="5" ref="F17:O17">F19+F18</f>
        <v>20320</v>
      </c>
      <c r="G17" s="179">
        <f t="shared" si="5"/>
        <v>0</v>
      </c>
      <c r="H17" s="179">
        <f t="shared" si="5"/>
        <v>20320</v>
      </c>
      <c r="I17" s="179">
        <f t="shared" si="5"/>
        <v>0</v>
      </c>
      <c r="J17" s="179">
        <f t="shared" si="5"/>
        <v>0</v>
      </c>
      <c r="K17" s="179">
        <f t="shared" si="5"/>
        <v>0</v>
      </c>
      <c r="L17" s="179">
        <f t="shared" si="5"/>
        <v>0</v>
      </c>
      <c r="M17" s="179">
        <f t="shared" si="5"/>
        <v>0</v>
      </c>
      <c r="N17" s="179">
        <f t="shared" si="5"/>
        <v>0</v>
      </c>
      <c r="O17" s="180">
        <f t="shared" si="5"/>
        <v>0</v>
      </c>
    </row>
    <row r="18" spans="1:15" s="49" customFormat="1" ht="16.5" customHeight="1">
      <c r="A18" s="141"/>
      <c r="B18" s="41" t="s">
        <v>20</v>
      </c>
      <c r="C18" s="37" t="s">
        <v>21</v>
      </c>
      <c r="D18" s="103">
        <v>500</v>
      </c>
      <c r="E18" s="287">
        <f>D18/D641</f>
        <v>8.001829026071464E-06</v>
      </c>
      <c r="F18" s="103">
        <f>D18</f>
        <v>500</v>
      </c>
      <c r="G18" s="103">
        <v>0</v>
      </c>
      <c r="H18" s="103">
        <f>F18</f>
        <v>500</v>
      </c>
      <c r="I18" s="185">
        <v>0</v>
      </c>
      <c r="J18" s="185"/>
      <c r="K18" s="185"/>
      <c r="L18" s="185"/>
      <c r="M18" s="349"/>
      <c r="N18" s="349"/>
      <c r="O18" s="288"/>
    </row>
    <row r="19" spans="1:15" s="49" customFormat="1" ht="16.5" customHeight="1">
      <c r="A19" s="140"/>
      <c r="B19" s="41" t="s">
        <v>25</v>
      </c>
      <c r="C19" s="37" t="s">
        <v>116</v>
      </c>
      <c r="D19" s="103">
        <v>19820</v>
      </c>
      <c r="E19" s="287">
        <f>D19/D641</f>
        <v>0.0003171925025934728</v>
      </c>
      <c r="F19" s="103">
        <f>D19</f>
        <v>19820</v>
      </c>
      <c r="G19" s="103">
        <v>0</v>
      </c>
      <c r="H19" s="103">
        <f>F19</f>
        <v>19820</v>
      </c>
      <c r="I19" s="182">
        <v>0</v>
      </c>
      <c r="J19" s="182"/>
      <c r="K19" s="182"/>
      <c r="L19" s="185"/>
      <c r="M19" s="349"/>
      <c r="N19" s="349"/>
      <c r="O19" s="288"/>
    </row>
    <row r="20" spans="1:15" s="49" customFormat="1" ht="17.25" customHeight="1">
      <c r="A20" s="136" t="s">
        <v>38</v>
      </c>
      <c r="B20" s="137"/>
      <c r="C20" s="59" t="s">
        <v>39</v>
      </c>
      <c r="D20" s="183">
        <f aca="true" t="shared" si="6" ref="D20:O20">D21</f>
        <v>20750732</v>
      </c>
      <c r="E20" s="129">
        <f>D20/D641</f>
        <v>0.3320876192596599</v>
      </c>
      <c r="F20" s="183">
        <f t="shared" si="6"/>
        <v>1985208</v>
      </c>
      <c r="G20" s="183">
        <f t="shared" si="6"/>
        <v>710576</v>
      </c>
      <c r="H20" s="183">
        <f t="shared" si="6"/>
        <v>1268932</v>
      </c>
      <c r="I20" s="183">
        <f t="shared" si="6"/>
        <v>0</v>
      </c>
      <c r="J20" s="183">
        <f t="shared" si="6"/>
        <v>5700</v>
      </c>
      <c r="K20" s="183">
        <f t="shared" si="6"/>
        <v>0</v>
      </c>
      <c r="L20" s="183">
        <f t="shared" si="6"/>
        <v>0</v>
      </c>
      <c r="M20" s="183">
        <f t="shared" si="6"/>
        <v>18765524</v>
      </c>
      <c r="N20" s="183">
        <f t="shared" si="6"/>
        <v>8352078</v>
      </c>
      <c r="O20" s="184">
        <f t="shared" si="6"/>
        <v>10413446</v>
      </c>
    </row>
    <row r="21" spans="1:15" s="49" customFormat="1" ht="15.75" customHeight="1">
      <c r="A21" s="138" t="s">
        <v>40</v>
      </c>
      <c r="B21" s="139"/>
      <c r="C21" s="355" t="s">
        <v>41</v>
      </c>
      <c r="D21" s="179">
        <f>SUM(D22:D47)</f>
        <v>20750732</v>
      </c>
      <c r="E21" s="339">
        <f>D21/D641</f>
        <v>0.3320876192596599</v>
      </c>
      <c r="F21" s="179">
        <f>SUM(F22:F47)</f>
        <v>1985208</v>
      </c>
      <c r="G21" s="179">
        <f aca="true" t="shared" si="7" ref="G21:O21">SUM(G22:G47)</f>
        <v>710576</v>
      </c>
      <c r="H21" s="179">
        <f t="shared" si="7"/>
        <v>1268932</v>
      </c>
      <c r="I21" s="179">
        <f t="shared" si="7"/>
        <v>0</v>
      </c>
      <c r="J21" s="179">
        <f t="shared" si="7"/>
        <v>5700</v>
      </c>
      <c r="K21" s="179">
        <f t="shared" si="7"/>
        <v>0</v>
      </c>
      <c r="L21" s="179">
        <f t="shared" si="7"/>
        <v>0</v>
      </c>
      <c r="M21" s="179">
        <f t="shared" si="7"/>
        <v>18765524</v>
      </c>
      <c r="N21" s="179">
        <f t="shared" si="7"/>
        <v>8352078</v>
      </c>
      <c r="O21" s="180">
        <f t="shared" si="7"/>
        <v>10413446</v>
      </c>
    </row>
    <row r="22" spans="1:15" s="89" customFormat="1" ht="15.75" customHeight="1">
      <c r="A22" s="135"/>
      <c r="B22" s="41" t="s">
        <v>609</v>
      </c>
      <c r="C22" s="85" t="s">
        <v>518</v>
      </c>
      <c r="D22" s="186">
        <v>5700</v>
      </c>
      <c r="E22" s="287">
        <f>D22/D641</f>
        <v>9.122085089721468E-05</v>
      </c>
      <c r="F22" s="185">
        <f aca="true" t="shared" si="8" ref="F22:F42">D22</f>
        <v>5700</v>
      </c>
      <c r="G22" s="186">
        <v>0</v>
      </c>
      <c r="H22" s="181"/>
      <c r="I22" s="182">
        <v>0</v>
      </c>
      <c r="J22" s="182">
        <f>F22</f>
        <v>5700</v>
      </c>
      <c r="K22" s="182"/>
      <c r="L22" s="185"/>
      <c r="M22" s="349"/>
      <c r="N22" s="349"/>
      <c r="O22" s="288"/>
    </row>
    <row r="23" spans="1:15" s="49" customFormat="1" ht="15.75" customHeight="1">
      <c r="A23" s="135"/>
      <c r="B23" s="41" t="s">
        <v>12</v>
      </c>
      <c r="C23" s="36" t="s">
        <v>13</v>
      </c>
      <c r="D23" s="103">
        <v>562736</v>
      </c>
      <c r="E23" s="287">
        <f>D23/D641</f>
        <v>0.009005834517630701</v>
      </c>
      <c r="F23" s="185">
        <f t="shared" si="8"/>
        <v>562736</v>
      </c>
      <c r="G23" s="103">
        <f>F23</f>
        <v>562736</v>
      </c>
      <c r="H23" s="181"/>
      <c r="I23" s="182">
        <v>0</v>
      </c>
      <c r="J23" s="182"/>
      <c r="K23" s="182"/>
      <c r="L23" s="185"/>
      <c r="M23" s="349"/>
      <c r="N23" s="349"/>
      <c r="O23" s="288"/>
    </row>
    <row r="24" spans="1:15" s="49" customFormat="1" ht="15.75" customHeight="1">
      <c r="A24" s="135"/>
      <c r="B24" s="41" t="s">
        <v>16</v>
      </c>
      <c r="C24" s="36" t="s">
        <v>17</v>
      </c>
      <c r="D24" s="103">
        <v>40160</v>
      </c>
      <c r="E24" s="287">
        <f>D24/D641</f>
        <v>0.0006427069073740599</v>
      </c>
      <c r="F24" s="185">
        <f t="shared" si="8"/>
        <v>40160</v>
      </c>
      <c r="G24" s="103">
        <f>F24</f>
        <v>40160</v>
      </c>
      <c r="H24" s="181"/>
      <c r="I24" s="182">
        <v>0</v>
      </c>
      <c r="J24" s="182"/>
      <c r="K24" s="182"/>
      <c r="L24" s="185"/>
      <c r="M24" s="349"/>
      <c r="N24" s="349"/>
      <c r="O24" s="288"/>
    </row>
    <row r="25" spans="1:15" s="49" customFormat="1" ht="15" customHeight="1">
      <c r="A25" s="135"/>
      <c r="B25" s="144" t="s">
        <v>42</v>
      </c>
      <c r="C25" s="36" t="s">
        <v>43</v>
      </c>
      <c r="D25" s="103">
        <v>91775</v>
      </c>
      <c r="E25" s="287">
        <f>D25/D641</f>
        <v>0.0014687357177354172</v>
      </c>
      <c r="F25" s="185">
        <f t="shared" si="8"/>
        <v>91775</v>
      </c>
      <c r="G25" s="103">
        <f>F25</f>
        <v>91775</v>
      </c>
      <c r="H25" s="181"/>
      <c r="I25" s="182">
        <v>0</v>
      </c>
      <c r="J25" s="182"/>
      <c r="K25" s="182"/>
      <c r="L25" s="185"/>
      <c r="M25" s="349"/>
      <c r="N25" s="349"/>
      <c r="O25" s="288"/>
    </row>
    <row r="26" spans="1:15" s="49" customFormat="1" ht="14.25" customHeight="1">
      <c r="A26" s="135"/>
      <c r="B26" s="144" t="s">
        <v>18</v>
      </c>
      <c r="C26" s="36" t="s">
        <v>19</v>
      </c>
      <c r="D26" s="103">
        <v>14705</v>
      </c>
      <c r="E26" s="287">
        <f>D26/D641</f>
        <v>0.00023533379165676174</v>
      </c>
      <c r="F26" s="185">
        <f t="shared" si="8"/>
        <v>14705</v>
      </c>
      <c r="G26" s="103">
        <f>F26</f>
        <v>14705</v>
      </c>
      <c r="H26" s="181"/>
      <c r="I26" s="182">
        <v>0</v>
      </c>
      <c r="J26" s="182"/>
      <c r="K26" s="182"/>
      <c r="L26" s="185"/>
      <c r="M26" s="349"/>
      <c r="N26" s="349"/>
      <c r="O26" s="288"/>
    </row>
    <row r="27" spans="1:15" s="49" customFormat="1" ht="14.25" customHeight="1">
      <c r="A27" s="135"/>
      <c r="B27" s="144" t="s">
        <v>519</v>
      </c>
      <c r="C27" s="36" t="s">
        <v>520</v>
      </c>
      <c r="D27" s="103">
        <v>1200</v>
      </c>
      <c r="E27" s="287">
        <f>D27/D641</f>
        <v>1.920438966257151E-05</v>
      </c>
      <c r="F27" s="185">
        <f t="shared" si="8"/>
        <v>1200</v>
      </c>
      <c r="G27" s="103">
        <f>F27</f>
        <v>1200</v>
      </c>
      <c r="H27" s="181"/>
      <c r="I27" s="182"/>
      <c r="J27" s="182"/>
      <c r="K27" s="182"/>
      <c r="L27" s="185"/>
      <c r="M27" s="349"/>
      <c r="N27" s="349"/>
      <c r="O27" s="288"/>
    </row>
    <row r="28" spans="1:15" s="49" customFormat="1" ht="12.75" customHeight="1">
      <c r="A28" s="135"/>
      <c r="B28" s="41" t="s">
        <v>20</v>
      </c>
      <c r="C28" s="36" t="s">
        <v>21</v>
      </c>
      <c r="D28" s="103">
        <v>616093</v>
      </c>
      <c r="E28" s="287">
        <f>D28/D641</f>
        <v>0.009859741700318891</v>
      </c>
      <c r="F28" s="185">
        <f t="shared" si="8"/>
        <v>616093</v>
      </c>
      <c r="G28" s="103">
        <v>0</v>
      </c>
      <c r="H28" s="181">
        <f>F28</f>
        <v>616093</v>
      </c>
      <c r="I28" s="182">
        <v>0</v>
      </c>
      <c r="J28" s="182"/>
      <c r="K28" s="182"/>
      <c r="L28" s="185"/>
      <c r="M28" s="349"/>
      <c r="N28" s="349"/>
      <c r="O28" s="288"/>
    </row>
    <row r="29" spans="1:15" s="49" customFormat="1" ht="13.5" customHeight="1">
      <c r="A29" s="135"/>
      <c r="B29" s="41" t="s">
        <v>22</v>
      </c>
      <c r="C29" s="36" t="s">
        <v>114</v>
      </c>
      <c r="D29" s="103">
        <v>42000</v>
      </c>
      <c r="E29" s="287">
        <f>D29/D641</f>
        <v>0.0006721536381900029</v>
      </c>
      <c r="F29" s="185">
        <f t="shared" si="8"/>
        <v>42000</v>
      </c>
      <c r="G29" s="103">
        <v>0</v>
      </c>
      <c r="H29" s="181">
        <f aca="true" t="shared" si="9" ref="H29:H42">F29</f>
        <v>42000</v>
      </c>
      <c r="I29" s="182">
        <v>0</v>
      </c>
      <c r="J29" s="182"/>
      <c r="K29" s="182"/>
      <c r="L29" s="185"/>
      <c r="M29" s="349"/>
      <c r="N29" s="349"/>
      <c r="O29" s="288"/>
    </row>
    <row r="30" spans="1:15" s="49" customFormat="1" ht="13.5" customHeight="1">
      <c r="A30" s="135"/>
      <c r="B30" s="41" t="s">
        <v>24</v>
      </c>
      <c r="C30" s="36" t="s">
        <v>115</v>
      </c>
      <c r="D30" s="103">
        <v>120000</v>
      </c>
      <c r="E30" s="287">
        <f>D30/D641</f>
        <v>0.0019204389662571511</v>
      </c>
      <c r="F30" s="185">
        <f t="shared" si="8"/>
        <v>120000</v>
      </c>
      <c r="G30" s="103">
        <v>0</v>
      </c>
      <c r="H30" s="181">
        <f t="shared" si="9"/>
        <v>120000</v>
      </c>
      <c r="I30" s="182">
        <v>0</v>
      </c>
      <c r="J30" s="182"/>
      <c r="K30" s="182"/>
      <c r="L30" s="185"/>
      <c r="M30" s="349"/>
      <c r="N30" s="349"/>
      <c r="O30" s="288"/>
    </row>
    <row r="31" spans="1:15" s="49" customFormat="1" ht="13.5" customHeight="1">
      <c r="A31" s="135"/>
      <c r="B31" s="41" t="s">
        <v>101</v>
      </c>
      <c r="C31" s="36" t="s">
        <v>102</v>
      </c>
      <c r="D31" s="103">
        <v>1000</v>
      </c>
      <c r="E31" s="287">
        <f>D31/D641</f>
        <v>1.6003658052142927E-05</v>
      </c>
      <c r="F31" s="185">
        <f t="shared" si="8"/>
        <v>1000</v>
      </c>
      <c r="G31" s="103">
        <v>0</v>
      </c>
      <c r="H31" s="181">
        <f t="shared" si="9"/>
        <v>1000</v>
      </c>
      <c r="I31" s="182"/>
      <c r="J31" s="182"/>
      <c r="K31" s="182"/>
      <c r="L31" s="185"/>
      <c r="M31" s="349"/>
      <c r="N31" s="349"/>
      <c r="O31" s="288"/>
    </row>
    <row r="32" spans="1:15" s="49" customFormat="1" ht="14.25" customHeight="1">
      <c r="A32" s="135"/>
      <c r="B32" s="41" t="s">
        <v>25</v>
      </c>
      <c r="C32" s="36" t="s">
        <v>116</v>
      </c>
      <c r="D32" s="103">
        <v>423510</v>
      </c>
      <c r="E32" s="287">
        <f>D32/D641</f>
        <v>0.006777709221663051</v>
      </c>
      <c r="F32" s="185">
        <f t="shared" si="8"/>
        <v>423510</v>
      </c>
      <c r="G32" s="103">
        <v>0</v>
      </c>
      <c r="H32" s="181">
        <f t="shared" si="9"/>
        <v>423510</v>
      </c>
      <c r="I32" s="182">
        <v>0</v>
      </c>
      <c r="J32" s="182"/>
      <c r="K32" s="182"/>
      <c r="L32" s="185"/>
      <c r="M32" s="349"/>
      <c r="N32" s="349"/>
      <c r="O32" s="288"/>
    </row>
    <row r="33" spans="1:15" s="49" customFormat="1" ht="14.25" customHeight="1">
      <c r="A33" s="135"/>
      <c r="B33" s="41" t="s">
        <v>521</v>
      </c>
      <c r="C33" s="36" t="s">
        <v>522</v>
      </c>
      <c r="D33" s="103">
        <v>2000</v>
      </c>
      <c r="E33" s="287">
        <f>D33/D641</f>
        <v>3.2007316104285854E-05</v>
      </c>
      <c r="F33" s="185">
        <f t="shared" si="8"/>
        <v>2000</v>
      </c>
      <c r="G33" s="103">
        <v>0</v>
      </c>
      <c r="H33" s="181">
        <f t="shared" si="9"/>
        <v>2000</v>
      </c>
      <c r="I33" s="182">
        <v>0</v>
      </c>
      <c r="J33" s="182"/>
      <c r="K33" s="182"/>
      <c r="L33" s="185"/>
      <c r="M33" s="349"/>
      <c r="N33" s="349"/>
      <c r="O33" s="288"/>
    </row>
    <row r="34" spans="1:15" s="49" customFormat="1" ht="14.25" customHeight="1">
      <c r="A34" s="135"/>
      <c r="B34" s="41" t="s">
        <v>252</v>
      </c>
      <c r="C34" s="36" t="s">
        <v>254</v>
      </c>
      <c r="D34" s="103">
        <v>6000</v>
      </c>
      <c r="E34" s="287">
        <f>D34/D641</f>
        <v>9.602194831285756E-05</v>
      </c>
      <c r="F34" s="185">
        <f t="shared" si="8"/>
        <v>6000</v>
      </c>
      <c r="G34" s="103">
        <v>0</v>
      </c>
      <c r="H34" s="181">
        <f t="shared" si="9"/>
        <v>6000</v>
      </c>
      <c r="I34" s="182"/>
      <c r="J34" s="182"/>
      <c r="K34" s="182"/>
      <c r="L34" s="185"/>
      <c r="M34" s="349"/>
      <c r="N34" s="349"/>
      <c r="O34" s="288"/>
    </row>
    <row r="35" spans="1:15" s="49" customFormat="1" ht="14.25" customHeight="1">
      <c r="A35" s="135"/>
      <c r="B35" s="41" t="s">
        <v>239</v>
      </c>
      <c r="C35" s="36" t="s">
        <v>243</v>
      </c>
      <c r="D35" s="103">
        <v>4000</v>
      </c>
      <c r="E35" s="287">
        <f>D35/D641</f>
        <v>6.401463220857171E-05</v>
      </c>
      <c r="F35" s="185">
        <f t="shared" si="8"/>
        <v>4000</v>
      </c>
      <c r="G35" s="103">
        <v>0</v>
      </c>
      <c r="H35" s="181">
        <f t="shared" si="9"/>
        <v>4000</v>
      </c>
      <c r="I35" s="182"/>
      <c r="J35" s="182"/>
      <c r="K35" s="182"/>
      <c r="L35" s="185"/>
      <c r="M35" s="349"/>
      <c r="N35" s="349"/>
      <c r="O35" s="288"/>
    </row>
    <row r="36" spans="1:15" s="49" customFormat="1" ht="14.25" customHeight="1">
      <c r="A36" s="135"/>
      <c r="B36" s="41" t="s">
        <v>27</v>
      </c>
      <c r="C36" s="36" t="s">
        <v>28</v>
      </c>
      <c r="D36" s="103">
        <v>2000</v>
      </c>
      <c r="E36" s="287">
        <f>D36/D641</f>
        <v>3.2007316104285854E-05</v>
      </c>
      <c r="F36" s="185">
        <f t="shared" si="8"/>
        <v>2000</v>
      </c>
      <c r="G36" s="103">
        <v>0</v>
      </c>
      <c r="H36" s="181">
        <f t="shared" si="9"/>
        <v>2000</v>
      </c>
      <c r="I36" s="182">
        <v>0</v>
      </c>
      <c r="J36" s="182"/>
      <c r="K36" s="182"/>
      <c r="L36" s="185"/>
      <c r="M36" s="349"/>
      <c r="N36" s="349"/>
      <c r="O36" s="288"/>
    </row>
    <row r="37" spans="1:15" s="49" customFormat="1" ht="13.5" customHeight="1">
      <c r="A37" s="135"/>
      <c r="B37" s="41" t="s">
        <v>31</v>
      </c>
      <c r="C37" s="36" t="s">
        <v>32</v>
      </c>
      <c r="D37" s="103">
        <v>17500</v>
      </c>
      <c r="E37" s="287">
        <f>D37/D641</f>
        <v>0.0002800640159125012</v>
      </c>
      <c r="F37" s="185">
        <f t="shared" si="8"/>
        <v>17500</v>
      </c>
      <c r="G37" s="103">
        <v>0</v>
      </c>
      <c r="H37" s="181">
        <f t="shared" si="9"/>
        <v>17500</v>
      </c>
      <c r="I37" s="182">
        <v>0</v>
      </c>
      <c r="J37" s="182"/>
      <c r="K37" s="182"/>
      <c r="L37" s="185"/>
      <c r="M37" s="349"/>
      <c r="N37" s="349"/>
      <c r="O37" s="288"/>
    </row>
    <row r="38" spans="1:15" s="49" customFormat="1" ht="13.5" customHeight="1">
      <c r="A38" s="135"/>
      <c r="B38" s="41" t="s">
        <v>46</v>
      </c>
      <c r="C38" s="36" t="s">
        <v>47</v>
      </c>
      <c r="D38" s="103">
        <v>16500</v>
      </c>
      <c r="E38" s="287">
        <f>D38/D641</f>
        <v>0.0002640603578603583</v>
      </c>
      <c r="F38" s="185">
        <f t="shared" si="8"/>
        <v>16500</v>
      </c>
      <c r="G38" s="103">
        <v>0</v>
      </c>
      <c r="H38" s="181">
        <f t="shared" si="9"/>
        <v>16500</v>
      </c>
      <c r="I38" s="182">
        <v>0</v>
      </c>
      <c r="J38" s="182"/>
      <c r="K38" s="182"/>
      <c r="L38" s="185"/>
      <c r="M38" s="349"/>
      <c r="N38" s="349"/>
      <c r="O38" s="288"/>
    </row>
    <row r="39" spans="1:15" s="49" customFormat="1" ht="13.5" customHeight="1">
      <c r="A39" s="135"/>
      <c r="B39" s="41" t="s">
        <v>256</v>
      </c>
      <c r="C39" s="36" t="s">
        <v>257</v>
      </c>
      <c r="D39" s="103">
        <v>829</v>
      </c>
      <c r="E39" s="287">
        <f>D39/D641</f>
        <v>1.3267032525226487E-05</v>
      </c>
      <c r="F39" s="185">
        <f t="shared" si="8"/>
        <v>829</v>
      </c>
      <c r="G39" s="103">
        <v>0</v>
      </c>
      <c r="H39" s="181">
        <f t="shared" si="9"/>
        <v>829</v>
      </c>
      <c r="I39" s="182"/>
      <c r="J39" s="182"/>
      <c r="K39" s="182"/>
      <c r="L39" s="185"/>
      <c r="M39" s="349"/>
      <c r="N39" s="349"/>
      <c r="O39" s="288"/>
    </row>
    <row r="40" spans="1:15" s="49" customFormat="1" ht="12.75">
      <c r="A40" s="135"/>
      <c r="B40" s="41" t="s">
        <v>240</v>
      </c>
      <c r="C40" s="36" t="s">
        <v>249</v>
      </c>
      <c r="D40" s="103">
        <v>6000</v>
      </c>
      <c r="E40" s="287">
        <f>D40/D641</f>
        <v>9.602194831285756E-05</v>
      </c>
      <c r="F40" s="185">
        <f t="shared" si="8"/>
        <v>6000</v>
      </c>
      <c r="G40" s="103">
        <v>0</v>
      </c>
      <c r="H40" s="181">
        <f t="shared" si="9"/>
        <v>6000</v>
      </c>
      <c r="I40" s="182"/>
      <c r="J40" s="182"/>
      <c r="K40" s="182"/>
      <c r="L40" s="185"/>
      <c r="M40" s="349"/>
      <c r="N40" s="349"/>
      <c r="O40" s="288"/>
    </row>
    <row r="41" spans="1:15" s="49" customFormat="1" ht="16.5" customHeight="1">
      <c r="A41" s="135"/>
      <c r="B41" s="41" t="s">
        <v>241</v>
      </c>
      <c r="C41" s="36" t="s">
        <v>250</v>
      </c>
      <c r="D41" s="103">
        <v>1500</v>
      </c>
      <c r="E41" s="287">
        <f>D41/D641</f>
        <v>2.400548707821439E-05</v>
      </c>
      <c r="F41" s="185">
        <f t="shared" si="8"/>
        <v>1500</v>
      </c>
      <c r="G41" s="103">
        <v>0</v>
      </c>
      <c r="H41" s="181">
        <f t="shared" si="9"/>
        <v>1500</v>
      </c>
      <c r="I41" s="182"/>
      <c r="J41" s="182"/>
      <c r="K41" s="182"/>
      <c r="L41" s="185"/>
      <c r="M41" s="349"/>
      <c r="N41" s="349"/>
      <c r="O41" s="288"/>
    </row>
    <row r="42" spans="1:15" s="49" customFormat="1" ht="13.5" customHeight="1">
      <c r="A42" s="135"/>
      <c r="B42" s="41" t="s">
        <v>242</v>
      </c>
      <c r="C42" s="36" t="s">
        <v>251</v>
      </c>
      <c r="D42" s="103">
        <v>10000</v>
      </c>
      <c r="E42" s="287">
        <f>D42/D641</f>
        <v>0.00016003658052142928</v>
      </c>
      <c r="F42" s="185">
        <f t="shared" si="8"/>
        <v>10000</v>
      </c>
      <c r="G42" s="103">
        <v>0</v>
      </c>
      <c r="H42" s="181">
        <f t="shared" si="9"/>
        <v>10000</v>
      </c>
      <c r="I42" s="182"/>
      <c r="J42" s="182"/>
      <c r="K42" s="182"/>
      <c r="L42" s="185"/>
      <c r="M42" s="349"/>
      <c r="N42" s="349"/>
      <c r="O42" s="288"/>
    </row>
    <row r="43" spans="1:15" s="49" customFormat="1" ht="12.75" customHeight="1">
      <c r="A43" s="135"/>
      <c r="B43" s="41" t="s">
        <v>48</v>
      </c>
      <c r="C43" s="36" t="s">
        <v>848</v>
      </c>
      <c r="D43" s="103">
        <v>6861100</v>
      </c>
      <c r="E43" s="287">
        <f>D43/D641</f>
        <v>0.10980269826155784</v>
      </c>
      <c r="F43" s="103"/>
      <c r="G43" s="103">
        <v>0</v>
      </c>
      <c r="H43" s="181"/>
      <c r="I43" s="182">
        <v>0</v>
      </c>
      <c r="J43" s="182"/>
      <c r="K43" s="182"/>
      <c r="L43" s="185"/>
      <c r="M43" s="182">
        <f>D43</f>
        <v>6861100</v>
      </c>
      <c r="N43" s="182">
        <f>M43</f>
        <v>6861100</v>
      </c>
      <c r="O43" s="342"/>
    </row>
    <row r="44" spans="1:15" s="49" customFormat="1" ht="12.75" customHeight="1">
      <c r="A44" s="135"/>
      <c r="B44" s="41" t="s">
        <v>288</v>
      </c>
      <c r="C44" s="36" t="s">
        <v>848</v>
      </c>
      <c r="D44" s="103">
        <v>6631937</v>
      </c>
      <c r="E44" s="287">
        <f>D44/D641</f>
        <v>0.10613525197135461</v>
      </c>
      <c r="F44" s="103"/>
      <c r="G44" s="103"/>
      <c r="H44" s="181"/>
      <c r="I44" s="182"/>
      <c r="J44" s="182"/>
      <c r="K44" s="182"/>
      <c r="L44" s="185"/>
      <c r="M44" s="182">
        <f>D44</f>
        <v>6631937</v>
      </c>
      <c r="N44" s="182"/>
      <c r="O44" s="342">
        <f>M44</f>
        <v>6631937</v>
      </c>
    </row>
    <row r="45" spans="1:15" s="49" customFormat="1" ht="12.75" customHeight="1">
      <c r="A45" s="135"/>
      <c r="B45" s="41" t="s">
        <v>397</v>
      </c>
      <c r="C45" s="36" t="s">
        <v>848</v>
      </c>
      <c r="D45" s="103">
        <v>3781509</v>
      </c>
      <c r="E45" s="287">
        <f>D45/D641</f>
        <v>0.06051797695710095</v>
      </c>
      <c r="F45" s="103"/>
      <c r="G45" s="103"/>
      <c r="H45" s="181"/>
      <c r="I45" s="182"/>
      <c r="J45" s="182"/>
      <c r="K45" s="182"/>
      <c r="L45" s="185"/>
      <c r="M45" s="182">
        <f>D45</f>
        <v>3781509</v>
      </c>
      <c r="N45" s="182"/>
      <c r="O45" s="342">
        <f>M45</f>
        <v>3781509</v>
      </c>
    </row>
    <row r="46" spans="1:15" s="49" customFormat="1" ht="14.25" customHeight="1">
      <c r="A46" s="135"/>
      <c r="B46" s="41" t="s">
        <v>49</v>
      </c>
      <c r="C46" s="36" t="s">
        <v>586</v>
      </c>
      <c r="D46" s="103">
        <v>299000</v>
      </c>
      <c r="E46" s="287">
        <f>D46/D641</f>
        <v>0.004785093757590735</v>
      </c>
      <c r="F46" s="103"/>
      <c r="G46" s="103">
        <v>0</v>
      </c>
      <c r="H46" s="181"/>
      <c r="I46" s="182">
        <v>0</v>
      </c>
      <c r="J46" s="182"/>
      <c r="K46" s="182"/>
      <c r="L46" s="185"/>
      <c r="M46" s="182">
        <f>D46</f>
        <v>299000</v>
      </c>
      <c r="N46" s="182">
        <f>M46</f>
        <v>299000</v>
      </c>
      <c r="O46" s="342"/>
    </row>
    <row r="47" spans="1:15" s="49" customFormat="1" ht="34.5" customHeight="1">
      <c r="A47" s="135"/>
      <c r="B47" s="41" t="s">
        <v>994</v>
      </c>
      <c r="C47" s="36" t="s">
        <v>897</v>
      </c>
      <c r="D47" s="103">
        <v>1191978</v>
      </c>
      <c r="E47" s="287">
        <f>D47/D641</f>
        <v>0.01907600831767722</v>
      </c>
      <c r="F47" s="103"/>
      <c r="G47" s="103"/>
      <c r="H47" s="181"/>
      <c r="I47" s="182"/>
      <c r="J47" s="182"/>
      <c r="K47" s="182"/>
      <c r="L47" s="185"/>
      <c r="M47" s="182">
        <f>D47</f>
        <v>1191978</v>
      </c>
      <c r="N47" s="182">
        <f>M47</f>
        <v>1191978</v>
      </c>
      <c r="O47" s="342"/>
    </row>
    <row r="48" spans="1:15" s="49" customFormat="1" ht="42" customHeight="1">
      <c r="A48" s="136" t="s">
        <v>50</v>
      </c>
      <c r="B48" s="145"/>
      <c r="C48" s="64" t="s">
        <v>61</v>
      </c>
      <c r="D48" s="183">
        <f>D49</f>
        <v>158000</v>
      </c>
      <c r="E48" s="338">
        <f>D48/D641</f>
        <v>0.0025285779722385823</v>
      </c>
      <c r="F48" s="183">
        <f aca="true" t="shared" si="10" ref="F48:O48">F49</f>
        <v>158000</v>
      </c>
      <c r="G48" s="183">
        <f t="shared" si="10"/>
        <v>0</v>
      </c>
      <c r="H48" s="183">
        <f t="shared" si="10"/>
        <v>158000</v>
      </c>
      <c r="I48" s="183">
        <f t="shared" si="10"/>
        <v>0</v>
      </c>
      <c r="J48" s="183">
        <f t="shared" si="10"/>
        <v>0</v>
      </c>
      <c r="K48" s="183">
        <f t="shared" si="10"/>
        <v>0</v>
      </c>
      <c r="L48" s="183">
        <f t="shared" si="10"/>
        <v>0</v>
      </c>
      <c r="M48" s="183">
        <f t="shared" si="10"/>
        <v>0</v>
      </c>
      <c r="N48" s="183">
        <f t="shared" si="10"/>
        <v>0</v>
      </c>
      <c r="O48" s="184">
        <f t="shared" si="10"/>
        <v>0</v>
      </c>
    </row>
    <row r="49" spans="1:15" s="49" customFormat="1" ht="24" customHeight="1">
      <c r="A49" s="138" t="s">
        <v>62</v>
      </c>
      <c r="B49" s="139"/>
      <c r="C49" s="87" t="s">
        <v>63</v>
      </c>
      <c r="D49" s="179">
        <f>SUM(D50:D57)</f>
        <v>158000</v>
      </c>
      <c r="E49" s="339">
        <f>D49/D641</f>
        <v>0.0025285779722385823</v>
      </c>
      <c r="F49" s="179">
        <f aca="true" t="shared" si="11" ref="F49:O49">SUM(F50:F57)</f>
        <v>158000</v>
      </c>
      <c r="G49" s="179">
        <f t="shared" si="11"/>
        <v>0</v>
      </c>
      <c r="H49" s="179">
        <f t="shared" si="11"/>
        <v>158000</v>
      </c>
      <c r="I49" s="179">
        <f t="shared" si="11"/>
        <v>0</v>
      </c>
      <c r="J49" s="179">
        <f t="shared" si="11"/>
        <v>0</v>
      </c>
      <c r="K49" s="179">
        <f t="shared" si="11"/>
        <v>0</v>
      </c>
      <c r="L49" s="179">
        <f t="shared" si="11"/>
        <v>0</v>
      </c>
      <c r="M49" s="179">
        <f t="shared" si="11"/>
        <v>0</v>
      </c>
      <c r="N49" s="179">
        <f t="shared" si="11"/>
        <v>0</v>
      </c>
      <c r="O49" s="180">
        <f t="shared" si="11"/>
        <v>0</v>
      </c>
    </row>
    <row r="50" spans="1:15" s="49" customFormat="1" ht="14.25" customHeight="1">
      <c r="A50" s="142"/>
      <c r="B50" s="143" t="s">
        <v>519</v>
      </c>
      <c r="C50" s="36" t="s">
        <v>520</v>
      </c>
      <c r="D50" s="189">
        <v>0</v>
      </c>
      <c r="E50" s="287">
        <f>D50/D641</f>
        <v>0</v>
      </c>
      <c r="F50" s="189">
        <f aca="true" t="shared" si="12" ref="F50:F57">D50</f>
        <v>0</v>
      </c>
      <c r="G50" s="189">
        <f>F50</f>
        <v>0</v>
      </c>
      <c r="H50" s="189"/>
      <c r="I50" s="188"/>
      <c r="J50" s="188"/>
      <c r="K50" s="188"/>
      <c r="L50" s="188"/>
      <c r="M50" s="188"/>
      <c r="N50" s="188"/>
      <c r="O50" s="343"/>
    </row>
    <row r="51" spans="1:15" s="49" customFormat="1" ht="14.25" customHeight="1">
      <c r="A51" s="142"/>
      <c r="B51" s="143" t="s">
        <v>20</v>
      </c>
      <c r="C51" s="36" t="s">
        <v>21</v>
      </c>
      <c r="D51" s="189">
        <v>5000</v>
      </c>
      <c r="E51" s="287">
        <f>D51/D641</f>
        <v>8.001829026071464E-05</v>
      </c>
      <c r="F51" s="189">
        <f t="shared" si="12"/>
        <v>5000</v>
      </c>
      <c r="G51" s="188"/>
      <c r="H51" s="189">
        <f>F51</f>
        <v>5000</v>
      </c>
      <c r="I51" s="188"/>
      <c r="J51" s="188"/>
      <c r="K51" s="188"/>
      <c r="L51" s="188"/>
      <c r="M51" s="188"/>
      <c r="N51" s="188"/>
      <c r="O51" s="343"/>
    </row>
    <row r="52" spans="1:15" s="49" customFormat="1" ht="14.25" customHeight="1">
      <c r="A52" s="141"/>
      <c r="B52" s="41" t="s">
        <v>22</v>
      </c>
      <c r="C52" s="36" t="s">
        <v>114</v>
      </c>
      <c r="D52" s="103">
        <v>3000</v>
      </c>
      <c r="E52" s="287">
        <f>D52/D641</f>
        <v>4.801097415642878E-05</v>
      </c>
      <c r="F52" s="103">
        <f t="shared" si="12"/>
        <v>3000</v>
      </c>
      <c r="G52" s="103"/>
      <c r="H52" s="189">
        <f aca="true" t="shared" si="13" ref="H52:H57">F52</f>
        <v>3000</v>
      </c>
      <c r="I52" s="182">
        <v>0</v>
      </c>
      <c r="J52" s="182"/>
      <c r="K52" s="182"/>
      <c r="L52" s="185"/>
      <c r="M52" s="349"/>
      <c r="N52" s="349"/>
      <c r="O52" s="288"/>
    </row>
    <row r="53" spans="1:15" s="49" customFormat="1" ht="14.25" customHeight="1">
      <c r="A53" s="140"/>
      <c r="B53" s="41" t="s">
        <v>25</v>
      </c>
      <c r="C53" s="36" t="s">
        <v>116</v>
      </c>
      <c r="D53" s="103">
        <v>80000</v>
      </c>
      <c r="E53" s="287">
        <f>D53/D641</f>
        <v>0.0012802926441714342</v>
      </c>
      <c r="F53" s="103">
        <f t="shared" si="12"/>
        <v>80000</v>
      </c>
      <c r="G53" s="103"/>
      <c r="H53" s="189">
        <f t="shared" si="13"/>
        <v>80000</v>
      </c>
      <c r="I53" s="182">
        <v>0</v>
      </c>
      <c r="J53" s="182"/>
      <c r="K53" s="182"/>
      <c r="L53" s="185"/>
      <c r="M53" s="349"/>
      <c r="N53" s="349"/>
      <c r="O53" s="288"/>
    </row>
    <row r="54" spans="1:15" s="49" customFormat="1" ht="13.5" customHeight="1">
      <c r="A54" s="140"/>
      <c r="B54" s="41" t="s">
        <v>29</v>
      </c>
      <c r="C54" s="36" t="s">
        <v>30</v>
      </c>
      <c r="D54" s="103">
        <v>20000</v>
      </c>
      <c r="E54" s="287">
        <f>D54/D641</f>
        <v>0.00032007316104285856</v>
      </c>
      <c r="F54" s="103">
        <f t="shared" si="12"/>
        <v>20000</v>
      </c>
      <c r="G54" s="103"/>
      <c r="H54" s="189">
        <f t="shared" si="13"/>
        <v>20000</v>
      </c>
      <c r="I54" s="182">
        <v>0</v>
      </c>
      <c r="J54" s="182"/>
      <c r="K54" s="182"/>
      <c r="L54" s="185"/>
      <c r="M54" s="349"/>
      <c r="N54" s="349"/>
      <c r="O54" s="288"/>
    </row>
    <row r="55" spans="1:15" s="49" customFormat="1" ht="13.5" customHeight="1">
      <c r="A55" s="140"/>
      <c r="B55" s="41" t="s">
        <v>46</v>
      </c>
      <c r="C55" s="36" t="s">
        <v>47</v>
      </c>
      <c r="D55" s="103">
        <v>23000</v>
      </c>
      <c r="E55" s="287">
        <f>D55/D641</f>
        <v>0.00036808413519928733</v>
      </c>
      <c r="F55" s="103">
        <f t="shared" si="12"/>
        <v>23000</v>
      </c>
      <c r="G55" s="103"/>
      <c r="H55" s="189">
        <f t="shared" si="13"/>
        <v>23000</v>
      </c>
      <c r="I55" s="182"/>
      <c r="J55" s="182"/>
      <c r="K55" s="182"/>
      <c r="L55" s="185"/>
      <c r="M55" s="349"/>
      <c r="N55" s="349"/>
      <c r="O55" s="288"/>
    </row>
    <row r="56" spans="1:15" s="49" customFormat="1" ht="14.25" customHeight="1">
      <c r="A56" s="140"/>
      <c r="B56" s="41" t="s">
        <v>100</v>
      </c>
      <c r="C56" s="36" t="s">
        <v>104</v>
      </c>
      <c r="D56" s="103">
        <v>7000</v>
      </c>
      <c r="E56" s="287">
        <f>D56/D641</f>
        <v>0.00011202560636500049</v>
      </c>
      <c r="F56" s="103">
        <f t="shared" si="12"/>
        <v>7000</v>
      </c>
      <c r="G56" s="103"/>
      <c r="H56" s="189">
        <f t="shared" si="13"/>
        <v>7000</v>
      </c>
      <c r="I56" s="182">
        <v>0</v>
      </c>
      <c r="J56" s="182"/>
      <c r="K56" s="182"/>
      <c r="L56" s="185"/>
      <c r="M56" s="349"/>
      <c r="N56" s="349"/>
      <c r="O56" s="288"/>
    </row>
    <row r="57" spans="1:15" s="49" customFormat="1" ht="15" customHeight="1">
      <c r="A57" s="140"/>
      <c r="B57" s="41" t="s">
        <v>119</v>
      </c>
      <c r="C57" s="36" t="s">
        <v>393</v>
      </c>
      <c r="D57" s="103">
        <v>20000</v>
      </c>
      <c r="E57" s="287">
        <f>D57/D641</f>
        <v>0.00032007316104285856</v>
      </c>
      <c r="F57" s="103">
        <f t="shared" si="12"/>
        <v>20000</v>
      </c>
      <c r="G57" s="103"/>
      <c r="H57" s="189">
        <f t="shared" si="13"/>
        <v>20000</v>
      </c>
      <c r="I57" s="182">
        <v>0</v>
      </c>
      <c r="J57" s="182"/>
      <c r="K57" s="182"/>
      <c r="L57" s="185"/>
      <c r="M57" s="349"/>
      <c r="N57" s="349"/>
      <c r="O57" s="288"/>
    </row>
    <row r="58" spans="1:15" s="49" customFormat="1" ht="15" customHeight="1">
      <c r="A58" s="136" t="s">
        <v>64</v>
      </c>
      <c r="B58" s="145"/>
      <c r="C58" s="64" t="s">
        <v>65</v>
      </c>
      <c r="D58" s="183">
        <f>D59+D61+D63</f>
        <v>309044</v>
      </c>
      <c r="E58" s="338">
        <f>D58/D641</f>
        <v>0.004945834499066459</v>
      </c>
      <c r="F58" s="183">
        <f aca="true" t="shared" si="14" ref="F58:O58">F59+F61+F63</f>
        <v>309044</v>
      </c>
      <c r="G58" s="183">
        <f t="shared" si="14"/>
        <v>241604</v>
      </c>
      <c r="H58" s="183">
        <f t="shared" si="14"/>
        <v>67440</v>
      </c>
      <c r="I58" s="183">
        <f t="shared" si="14"/>
        <v>0</v>
      </c>
      <c r="J58" s="183">
        <f t="shared" si="14"/>
        <v>0</v>
      </c>
      <c r="K58" s="183">
        <f t="shared" si="14"/>
        <v>0</v>
      </c>
      <c r="L58" s="183">
        <f t="shared" si="14"/>
        <v>0</v>
      </c>
      <c r="M58" s="183">
        <f t="shared" si="14"/>
        <v>0</v>
      </c>
      <c r="N58" s="183">
        <f t="shared" si="14"/>
        <v>0</v>
      </c>
      <c r="O58" s="184">
        <f t="shared" si="14"/>
        <v>0</v>
      </c>
    </row>
    <row r="59" spans="1:15" s="49" customFormat="1" ht="24" customHeight="1">
      <c r="A59" s="138" t="s">
        <v>66</v>
      </c>
      <c r="B59" s="134"/>
      <c r="C59" s="87" t="s">
        <v>67</v>
      </c>
      <c r="D59" s="179">
        <f>D60</f>
        <v>41000</v>
      </c>
      <c r="E59" s="339">
        <f>D59/D641</f>
        <v>0.00065614998013786</v>
      </c>
      <c r="F59" s="179">
        <f>F60</f>
        <v>41000</v>
      </c>
      <c r="G59" s="179">
        <f aca="true" t="shared" si="15" ref="G59:O59">G60</f>
        <v>0</v>
      </c>
      <c r="H59" s="179">
        <f t="shared" si="15"/>
        <v>41000</v>
      </c>
      <c r="I59" s="179">
        <f t="shared" si="15"/>
        <v>0</v>
      </c>
      <c r="J59" s="179">
        <f t="shared" si="15"/>
        <v>0</v>
      </c>
      <c r="K59" s="179">
        <f t="shared" si="15"/>
        <v>0</v>
      </c>
      <c r="L59" s="179">
        <f t="shared" si="15"/>
        <v>0</v>
      </c>
      <c r="M59" s="179">
        <f t="shared" si="15"/>
        <v>0</v>
      </c>
      <c r="N59" s="179">
        <f t="shared" si="15"/>
        <v>0</v>
      </c>
      <c r="O59" s="180">
        <f t="shared" si="15"/>
        <v>0</v>
      </c>
    </row>
    <row r="60" spans="1:15" s="49" customFormat="1" ht="16.5" customHeight="1">
      <c r="A60" s="140"/>
      <c r="B60" s="41" t="s">
        <v>25</v>
      </c>
      <c r="C60" s="36" t="s">
        <v>116</v>
      </c>
      <c r="D60" s="103">
        <v>41000</v>
      </c>
      <c r="E60" s="287">
        <f>D60/D641</f>
        <v>0.00065614998013786</v>
      </c>
      <c r="F60" s="189">
        <f>D60</f>
        <v>41000</v>
      </c>
      <c r="G60" s="103"/>
      <c r="H60" s="181">
        <f>F60</f>
        <v>41000</v>
      </c>
      <c r="I60" s="181">
        <v>0</v>
      </c>
      <c r="J60" s="181"/>
      <c r="K60" s="181"/>
      <c r="L60" s="185"/>
      <c r="M60" s="349"/>
      <c r="N60" s="349"/>
      <c r="O60" s="288"/>
    </row>
    <row r="61" spans="1:15" s="49" customFormat="1" ht="21.75" customHeight="1">
      <c r="A61" s="138" t="s">
        <v>68</v>
      </c>
      <c r="B61" s="134"/>
      <c r="C61" s="87" t="s">
        <v>601</v>
      </c>
      <c r="D61" s="179">
        <f>D62</f>
        <v>11000</v>
      </c>
      <c r="E61" s="339">
        <f>D61/D641</f>
        <v>0.0001760402385735722</v>
      </c>
      <c r="F61" s="179">
        <f aca="true" t="shared" si="16" ref="F61:O61">F62</f>
        <v>11000</v>
      </c>
      <c r="G61" s="179">
        <f t="shared" si="16"/>
        <v>0</v>
      </c>
      <c r="H61" s="179">
        <f t="shared" si="16"/>
        <v>11000</v>
      </c>
      <c r="I61" s="179">
        <f t="shared" si="16"/>
        <v>0</v>
      </c>
      <c r="J61" s="179">
        <f t="shared" si="16"/>
        <v>0</v>
      </c>
      <c r="K61" s="179">
        <f t="shared" si="16"/>
        <v>0</v>
      </c>
      <c r="L61" s="179">
        <f t="shared" si="16"/>
        <v>0</v>
      </c>
      <c r="M61" s="179">
        <f t="shared" si="16"/>
        <v>0</v>
      </c>
      <c r="N61" s="179">
        <f t="shared" si="16"/>
        <v>0</v>
      </c>
      <c r="O61" s="180">
        <f t="shared" si="16"/>
        <v>0</v>
      </c>
    </row>
    <row r="62" spans="1:15" s="49" customFormat="1" ht="16.5" customHeight="1">
      <c r="A62" s="140"/>
      <c r="B62" s="41" t="s">
        <v>25</v>
      </c>
      <c r="C62" s="36" t="s">
        <v>116</v>
      </c>
      <c r="D62" s="103">
        <v>11000</v>
      </c>
      <c r="E62" s="287">
        <f>D62/D641</f>
        <v>0.0001760402385735722</v>
      </c>
      <c r="F62" s="103">
        <f>D62</f>
        <v>11000</v>
      </c>
      <c r="G62" s="103"/>
      <c r="H62" s="181">
        <f>F62</f>
        <v>11000</v>
      </c>
      <c r="I62" s="182">
        <v>0</v>
      </c>
      <c r="J62" s="182"/>
      <c r="K62" s="182"/>
      <c r="L62" s="185"/>
      <c r="M62" s="349"/>
      <c r="N62" s="349"/>
      <c r="O62" s="288"/>
    </row>
    <row r="63" spans="1:15" s="49" customFormat="1" ht="15.75" customHeight="1">
      <c r="A63" s="138" t="s">
        <v>70</v>
      </c>
      <c r="B63" s="134"/>
      <c r="C63" s="87" t="s">
        <v>71</v>
      </c>
      <c r="D63" s="179">
        <f>SUM(D64:D84)</f>
        <v>257044</v>
      </c>
      <c r="E63" s="339">
        <f>D63/D641</f>
        <v>0.004113644280355026</v>
      </c>
      <c r="F63" s="179">
        <f aca="true" t="shared" si="17" ref="F63:O63">SUM(F64:F84)</f>
        <v>257044</v>
      </c>
      <c r="G63" s="179">
        <f t="shared" si="17"/>
        <v>241604</v>
      </c>
      <c r="H63" s="179">
        <f t="shared" si="17"/>
        <v>15440</v>
      </c>
      <c r="I63" s="179">
        <f t="shared" si="17"/>
        <v>0</v>
      </c>
      <c r="J63" s="179">
        <f t="shared" si="17"/>
        <v>0</v>
      </c>
      <c r="K63" s="179">
        <f t="shared" si="17"/>
        <v>0</v>
      </c>
      <c r="L63" s="179">
        <f t="shared" si="17"/>
        <v>0</v>
      </c>
      <c r="M63" s="179">
        <f t="shared" si="17"/>
        <v>0</v>
      </c>
      <c r="N63" s="179">
        <f t="shared" si="17"/>
        <v>0</v>
      </c>
      <c r="O63" s="180">
        <f t="shared" si="17"/>
        <v>0</v>
      </c>
    </row>
    <row r="64" spans="1:15" s="49" customFormat="1" ht="12" customHeight="1">
      <c r="A64" s="140"/>
      <c r="B64" s="41" t="s">
        <v>12</v>
      </c>
      <c r="C64" s="36" t="s">
        <v>587</v>
      </c>
      <c r="D64" s="103">
        <v>72360</v>
      </c>
      <c r="E64" s="287">
        <f>D64/D641</f>
        <v>0.0011580246966530622</v>
      </c>
      <c r="F64" s="103">
        <f aca="true" t="shared" si="18" ref="F64:F84">D64</f>
        <v>72360</v>
      </c>
      <c r="G64" s="103">
        <f>F64</f>
        <v>72360</v>
      </c>
      <c r="H64" s="181">
        <v>0</v>
      </c>
      <c r="I64" s="182">
        <v>0</v>
      </c>
      <c r="J64" s="182"/>
      <c r="K64" s="182"/>
      <c r="L64" s="185"/>
      <c r="M64" s="349"/>
      <c r="N64" s="349"/>
      <c r="O64" s="288"/>
    </row>
    <row r="65" spans="1:15" s="49" customFormat="1" ht="14.25" customHeight="1">
      <c r="A65" s="140"/>
      <c r="B65" s="41" t="s">
        <v>14</v>
      </c>
      <c r="C65" s="36" t="s">
        <v>588</v>
      </c>
      <c r="D65" s="103">
        <v>117300</v>
      </c>
      <c r="E65" s="287">
        <f>D65/D641</f>
        <v>0.0018772290895163652</v>
      </c>
      <c r="F65" s="103">
        <f t="shared" si="18"/>
        <v>117300</v>
      </c>
      <c r="G65" s="103">
        <f>F65</f>
        <v>117300</v>
      </c>
      <c r="H65" s="181">
        <v>0</v>
      </c>
      <c r="I65" s="182">
        <v>0</v>
      </c>
      <c r="J65" s="182"/>
      <c r="K65" s="182"/>
      <c r="L65" s="185"/>
      <c r="M65" s="349"/>
      <c r="N65" s="349"/>
      <c r="O65" s="288"/>
    </row>
    <row r="66" spans="1:15" s="49" customFormat="1" ht="14.25" customHeight="1">
      <c r="A66" s="140"/>
      <c r="B66" s="41" t="s">
        <v>16</v>
      </c>
      <c r="C66" s="36" t="s">
        <v>17</v>
      </c>
      <c r="D66" s="103">
        <v>15413</v>
      </c>
      <c r="E66" s="287">
        <f>D66/D641</f>
        <v>0.0002466643815576789</v>
      </c>
      <c r="F66" s="103">
        <f t="shared" si="18"/>
        <v>15413</v>
      </c>
      <c r="G66" s="103">
        <f>F66</f>
        <v>15413</v>
      </c>
      <c r="H66" s="181">
        <v>0</v>
      </c>
      <c r="I66" s="182">
        <v>0</v>
      </c>
      <c r="J66" s="182"/>
      <c r="K66" s="182"/>
      <c r="L66" s="185"/>
      <c r="M66" s="349"/>
      <c r="N66" s="349"/>
      <c r="O66" s="288"/>
    </row>
    <row r="67" spans="1:15" s="49" customFormat="1" ht="15" customHeight="1">
      <c r="A67" s="140"/>
      <c r="B67" s="144" t="s">
        <v>72</v>
      </c>
      <c r="C67" s="36" t="s">
        <v>43</v>
      </c>
      <c r="D67" s="103">
        <v>31659</v>
      </c>
      <c r="E67" s="287">
        <f>D67/D641</f>
        <v>0.0005066598102727929</v>
      </c>
      <c r="F67" s="103">
        <f t="shared" si="18"/>
        <v>31659</v>
      </c>
      <c r="G67" s="103">
        <f>F67</f>
        <v>31659</v>
      </c>
      <c r="H67" s="181"/>
      <c r="I67" s="182">
        <v>0</v>
      </c>
      <c r="J67" s="182"/>
      <c r="K67" s="182"/>
      <c r="L67" s="185"/>
      <c r="M67" s="349"/>
      <c r="N67" s="349"/>
      <c r="O67" s="288"/>
    </row>
    <row r="68" spans="1:15" s="49" customFormat="1" ht="14.25" customHeight="1">
      <c r="A68" s="140"/>
      <c r="B68" s="144" t="s">
        <v>18</v>
      </c>
      <c r="C68" s="36" t="s">
        <v>19</v>
      </c>
      <c r="D68" s="103">
        <v>4872</v>
      </c>
      <c r="E68" s="287">
        <f>D68/D641</f>
        <v>7.796982203004034E-05</v>
      </c>
      <c r="F68" s="103">
        <f t="shared" si="18"/>
        <v>4872</v>
      </c>
      <c r="G68" s="103">
        <f>F68</f>
        <v>4872</v>
      </c>
      <c r="H68" s="181"/>
      <c r="I68" s="182">
        <v>0</v>
      </c>
      <c r="J68" s="182"/>
      <c r="K68" s="182"/>
      <c r="L68" s="185"/>
      <c r="M68" s="349"/>
      <c r="N68" s="349"/>
      <c r="O68" s="288"/>
    </row>
    <row r="69" spans="1:15" s="49" customFormat="1" ht="13.5" customHeight="1">
      <c r="A69" s="140"/>
      <c r="B69" s="41" t="s">
        <v>20</v>
      </c>
      <c r="C69" s="36" t="s">
        <v>21</v>
      </c>
      <c r="D69" s="103">
        <v>1600</v>
      </c>
      <c r="E69" s="287">
        <f>D69/D641</f>
        <v>2.5605852883428683E-05</v>
      </c>
      <c r="F69" s="103">
        <f t="shared" si="18"/>
        <v>1600</v>
      </c>
      <c r="G69" s="103"/>
      <c r="H69" s="181">
        <f>F69</f>
        <v>1600</v>
      </c>
      <c r="I69" s="182">
        <v>0</v>
      </c>
      <c r="J69" s="182"/>
      <c r="K69" s="182"/>
      <c r="L69" s="185"/>
      <c r="M69" s="349"/>
      <c r="N69" s="349"/>
      <c r="O69" s="288"/>
    </row>
    <row r="70" spans="1:15" s="49" customFormat="1" ht="13.5" customHeight="1">
      <c r="A70" s="140"/>
      <c r="B70" s="41" t="s">
        <v>22</v>
      </c>
      <c r="C70" s="36" t="s">
        <v>114</v>
      </c>
      <c r="D70" s="103">
        <v>1990</v>
      </c>
      <c r="E70" s="287">
        <f>D70/D641</f>
        <v>3.184727952376443E-05</v>
      </c>
      <c r="F70" s="103">
        <f t="shared" si="18"/>
        <v>1990</v>
      </c>
      <c r="G70" s="103"/>
      <c r="H70" s="181">
        <f aca="true" t="shared" si="19" ref="H70:H84">F70</f>
        <v>1990</v>
      </c>
      <c r="I70" s="182"/>
      <c r="J70" s="182"/>
      <c r="K70" s="182"/>
      <c r="L70" s="185"/>
      <c r="M70" s="349"/>
      <c r="N70" s="349"/>
      <c r="O70" s="288"/>
    </row>
    <row r="71" spans="1:15" s="49" customFormat="1" ht="13.5" customHeight="1">
      <c r="A71" s="140"/>
      <c r="B71" s="41" t="s">
        <v>101</v>
      </c>
      <c r="C71" s="36" t="s">
        <v>102</v>
      </c>
      <c r="D71" s="103">
        <v>50</v>
      </c>
      <c r="E71" s="287">
        <f>D71/D641</f>
        <v>8.001829026071463E-07</v>
      </c>
      <c r="F71" s="103">
        <f t="shared" si="18"/>
        <v>50</v>
      </c>
      <c r="G71" s="103"/>
      <c r="H71" s="181">
        <f t="shared" si="19"/>
        <v>50</v>
      </c>
      <c r="I71" s="182"/>
      <c r="J71" s="182"/>
      <c r="K71" s="182"/>
      <c r="L71" s="185"/>
      <c r="M71" s="349"/>
      <c r="N71" s="349"/>
      <c r="O71" s="288"/>
    </row>
    <row r="72" spans="1:15" s="49" customFormat="1" ht="12.75" customHeight="1">
      <c r="A72" s="140"/>
      <c r="B72" s="41" t="s">
        <v>25</v>
      </c>
      <c r="C72" s="36" t="s">
        <v>116</v>
      </c>
      <c r="D72" s="103">
        <v>2000</v>
      </c>
      <c r="E72" s="287">
        <f>D72/D641</f>
        <v>3.2007316104285854E-05</v>
      </c>
      <c r="F72" s="103">
        <f t="shared" si="18"/>
        <v>2000</v>
      </c>
      <c r="G72" s="103"/>
      <c r="H72" s="181">
        <f t="shared" si="19"/>
        <v>2000</v>
      </c>
      <c r="I72" s="182">
        <v>0</v>
      </c>
      <c r="J72" s="182"/>
      <c r="K72" s="182"/>
      <c r="L72" s="185"/>
      <c r="M72" s="349"/>
      <c r="N72" s="349"/>
      <c r="O72" s="288"/>
    </row>
    <row r="73" spans="1:15" s="49" customFormat="1" ht="12.75" customHeight="1">
      <c r="A73" s="140"/>
      <c r="B73" s="41" t="s">
        <v>521</v>
      </c>
      <c r="C73" s="36" t="s">
        <v>522</v>
      </c>
      <c r="D73" s="103">
        <v>0</v>
      </c>
      <c r="E73" s="287">
        <f>D73/D641</f>
        <v>0</v>
      </c>
      <c r="F73" s="103">
        <f t="shared" si="18"/>
        <v>0</v>
      </c>
      <c r="G73" s="103"/>
      <c r="H73" s="181">
        <f t="shared" si="19"/>
        <v>0</v>
      </c>
      <c r="I73" s="182"/>
      <c r="J73" s="182"/>
      <c r="K73" s="182"/>
      <c r="L73" s="185"/>
      <c r="M73" s="349"/>
      <c r="N73" s="349"/>
      <c r="O73" s="288"/>
    </row>
    <row r="74" spans="1:15" s="49" customFormat="1" ht="12.75" customHeight="1">
      <c r="A74" s="140"/>
      <c r="B74" s="41" t="s">
        <v>252</v>
      </c>
      <c r="C74" s="36" t="s">
        <v>254</v>
      </c>
      <c r="D74" s="103">
        <v>500</v>
      </c>
      <c r="E74" s="287">
        <f>D74/D641</f>
        <v>8.001829026071464E-06</v>
      </c>
      <c r="F74" s="103">
        <f t="shared" si="18"/>
        <v>500</v>
      </c>
      <c r="G74" s="103"/>
      <c r="H74" s="181">
        <f t="shared" si="19"/>
        <v>500</v>
      </c>
      <c r="I74" s="182"/>
      <c r="J74" s="182"/>
      <c r="K74" s="182"/>
      <c r="L74" s="185"/>
      <c r="M74" s="349"/>
      <c r="N74" s="349"/>
      <c r="O74" s="288"/>
    </row>
    <row r="75" spans="1:15" s="49" customFormat="1" ht="12.75" customHeight="1">
      <c r="A75" s="140"/>
      <c r="B75" s="41" t="s">
        <v>239</v>
      </c>
      <c r="C75" s="36" t="s">
        <v>243</v>
      </c>
      <c r="D75" s="103">
        <v>1300</v>
      </c>
      <c r="E75" s="287">
        <f>D75/D641</f>
        <v>2.0804755467785805E-05</v>
      </c>
      <c r="F75" s="103">
        <f t="shared" si="18"/>
        <v>1300</v>
      </c>
      <c r="G75" s="103"/>
      <c r="H75" s="181">
        <f t="shared" si="19"/>
        <v>1300</v>
      </c>
      <c r="I75" s="182"/>
      <c r="J75" s="182"/>
      <c r="K75" s="182"/>
      <c r="L75" s="185"/>
      <c r="M75" s="349"/>
      <c r="N75" s="349"/>
      <c r="O75" s="288"/>
    </row>
    <row r="76" spans="1:15" s="49" customFormat="1" ht="12.75" customHeight="1">
      <c r="A76" s="140"/>
      <c r="B76" s="41" t="s">
        <v>849</v>
      </c>
      <c r="C76" s="36" t="s">
        <v>850</v>
      </c>
      <c r="D76" s="103">
        <v>50</v>
      </c>
      <c r="E76" s="287">
        <f>D76/D641</f>
        <v>8.001829026071463E-07</v>
      </c>
      <c r="F76" s="103">
        <f t="shared" si="18"/>
        <v>50</v>
      </c>
      <c r="G76" s="103"/>
      <c r="H76" s="181">
        <f t="shared" si="19"/>
        <v>50</v>
      </c>
      <c r="I76" s="182"/>
      <c r="J76" s="182"/>
      <c r="K76" s="182"/>
      <c r="L76" s="185"/>
      <c r="M76" s="349"/>
      <c r="N76" s="349"/>
      <c r="O76" s="288"/>
    </row>
    <row r="77" spans="1:15" s="49" customFormat="1" ht="12.75" customHeight="1">
      <c r="A77" s="140"/>
      <c r="B77" s="41" t="s">
        <v>258</v>
      </c>
      <c r="C77" s="36" t="s">
        <v>259</v>
      </c>
      <c r="D77" s="103">
        <v>2970</v>
      </c>
      <c r="E77" s="287">
        <f>D77/D641</f>
        <v>4.753086441486449E-05</v>
      </c>
      <c r="F77" s="103">
        <f t="shared" si="18"/>
        <v>2970</v>
      </c>
      <c r="G77" s="103"/>
      <c r="H77" s="181">
        <f t="shared" si="19"/>
        <v>2970</v>
      </c>
      <c r="I77" s="182"/>
      <c r="J77" s="182"/>
      <c r="K77" s="182"/>
      <c r="L77" s="185"/>
      <c r="M77" s="349"/>
      <c r="N77" s="349"/>
      <c r="O77" s="288"/>
    </row>
    <row r="78" spans="1:15" s="49" customFormat="1" ht="13.5" customHeight="1">
      <c r="A78" s="140"/>
      <c r="B78" s="41" t="s">
        <v>27</v>
      </c>
      <c r="C78" s="36" t="s">
        <v>28</v>
      </c>
      <c r="D78" s="103">
        <v>50</v>
      </c>
      <c r="E78" s="287">
        <f>D78/D641</f>
        <v>8.001829026071463E-07</v>
      </c>
      <c r="F78" s="103">
        <f t="shared" si="18"/>
        <v>50</v>
      </c>
      <c r="G78" s="103"/>
      <c r="H78" s="181">
        <f t="shared" si="19"/>
        <v>50</v>
      </c>
      <c r="I78" s="182">
        <v>0</v>
      </c>
      <c r="J78" s="182"/>
      <c r="K78" s="182"/>
      <c r="L78" s="185"/>
      <c r="M78" s="349"/>
      <c r="N78" s="349"/>
      <c r="O78" s="288"/>
    </row>
    <row r="79" spans="1:15" s="49" customFormat="1" ht="13.5" customHeight="1">
      <c r="A79" s="140"/>
      <c r="B79" s="41" t="s">
        <v>29</v>
      </c>
      <c r="C79" s="36" t="s">
        <v>30</v>
      </c>
      <c r="D79" s="103">
        <v>500</v>
      </c>
      <c r="E79" s="287">
        <f>D79/D641</f>
        <v>8.001829026071464E-06</v>
      </c>
      <c r="F79" s="103">
        <f t="shared" si="18"/>
        <v>500</v>
      </c>
      <c r="G79" s="103"/>
      <c r="H79" s="181">
        <f t="shared" si="19"/>
        <v>500</v>
      </c>
      <c r="I79" s="182">
        <v>0</v>
      </c>
      <c r="J79" s="182"/>
      <c r="K79" s="182"/>
      <c r="L79" s="185"/>
      <c r="M79" s="349"/>
      <c r="N79" s="349"/>
      <c r="O79" s="288"/>
    </row>
    <row r="80" spans="1:15" s="49" customFormat="1" ht="15" customHeight="1">
      <c r="A80" s="140"/>
      <c r="B80" s="41" t="s">
        <v>31</v>
      </c>
      <c r="C80" s="36" t="s">
        <v>32</v>
      </c>
      <c r="D80" s="103">
        <v>3850</v>
      </c>
      <c r="E80" s="287">
        <f>D80/D641</f>
        <v>6.161408350075027E-05</v>
      </c>
      <c r="F80" s="103">
        <f t="shared" si="18"/>
        <v>3850</v>
      </c>
      <c r="G80" s="103"/>
      <c r="H80" s="181">
        <f t="shared" si="19"/>
        <v>3850</v>
      </c>
      <c r="I80" s="182">
        <v>0</v>
      </c>
      <c r="J80" s="182"/>
      <c r="K80" s="182"/>
      <c r="L80" s="185"/>
      <c r="M80" s="349"/>
      <c r="N80" s="349"/>
      <c r="O80" s="288"/>
    </row>
    <row r="81" spans="1:15" s="49" customFormat="1" ht="15" customHeight="1">
      <c r="A81" s="140"/>
      <c r="B81" s="41" t="s">
        <v>637</v>
      </c>
      <c r="C81" s="191" t="s">
        <v>636</v>
      </c>
      <c r="D81" s="103">
        <v>100</v>
      </c>
      <c r="E81" s="287">
        <f>D81/D641</f>
        <v>1.6003658052142927E-06</v>
      </c>
      <c r="F81" s="103">
        <f t="shared" si="18"/>
        <v>100</v>
      </c>
      <c r="G81" s="103"/>
      <c r="H81" s="181">
        <f t="shared" si="19"/>
        <v>100</v>
      </c>
      <c r="I81" s="182"/>
      <c r="J81" s="182"/>
      <c r="K81" s="182"/>
      <c r="L81" s="185"/>
      <c r="M81" s="349"/>
      <c r="N81" s="349"/>
      <c r="O81" s="288"/>
    </row>
    <row r="82" spans="1:15" s="49" customFormat="1" ht="15" customHeight="1">
      <c r="A82" s="140"/>
      <c r="B82" s="41" t="s">
        <v>240</v>
      </c>
      <c r="C82" s="36" t="s">
        <v>249</v>
      </c>
      <c r="D82" s="103">
        <v>130</v>
      </c>
      <c r="E82" s="287">
        <f>D82/D641</f>
        <v>2.0804755467785807E-06</v>
      </c>
      <c r="F82" s="103">
        <f t="shared" si="18"/>
        <v>130</v>
      </c>
      <c r="G82" s="103"/>
      <c r="H82" s="181">
        <f t="shared" si="19"/>
        <v>130</v>
      </c>
      <c r="I82" s="182"/>
      <c r="J82" s="182"/>
      <c r="K82" s="182"/>
      <c r="L82" s="185"/>
      <c r="M82" s="349"/>
      <c r="N82" s="349"/>
      <c r="O82" s="288"/>
    </row>
    <row r="83" spans="1:15" s="49" customFormat="1" ht="15" customHeight="1">
      <c r="A83" s="140"/>
      <c r="B83" s="41" t="s">
        <v>241</v>
      </c>
      <c r="C83" s="36" t="s">
        <v>250</v>
      </c>
      <c r="D83" s="103">
        <v>150</v>
      </c>
      <c r="E83" s="287">
        <f>D83/D641</f>
        <v>2.400548707821439E-06</v>
      </c>
      <c r="F83" s="103">
        <f t="shared" si="18"/>
        <v>150</v>
      </c>
      <c r="G83" s="103"/>
      <c r="H83" s="181">
        <f t="shared" si="19"/>
        <v>150</v>
      </c>
      <c r="I83" s="182"/>
      <c r="J83" s="182"/>
      <c r="K83" s="182"/>
      <c r="L83" s="185"/>
      <c r="M83" s="349"/>
      <c r="N83" s="349"/>
      <c r="O83" s="288"/>
    </row>
    <row r="84" spans="1:15" s="49" customFormat="1" ht="15" customHeight="1">
      <c r="A84" s="140"/>
      <c r="B84" s="41" t="s">
        <v>242</v>
      </c>
      <c r="C84" s="36" t="s">
        <v>251</v>
      </c>
      <c r="D84" s="103">
        <v>200</v>
      </c>
      <c r="E84" s="287">
        <f>D84/D641</f>
        <v>3.2007316104285853E-06</v>
      </c>
      <c r="F84" s="103">
        <f t="shared" si="18"/>
        <v>200</v>
      </c>
      <c r="G84" s="103"/>
      <c r="H84" s="181">
        <f t="shared" si="19"/>
        <v>200</v>
      </c>
      <c r="I84" s="182"/>
      <c r="J84" s="182"/>
      <c r="K84" s="182"/>
      <c r="L84" s="185"/>
      <c r="M84" s="349"/>
      <c r="N84" s="349"/>
      <c r="O84" s="288"/>
    </row>
    <row r="85" spans="1:15" s="49" customFormat="1" ht="18" customHeight="1">
      <c r="A85" s="136" t="s">
        <v>73</v>
      </c>
      <c r="B85" s="145"/>
      <c r="C85" s="64" t="s">
        <v>74</v>
      </c>
      <c r="D85" s="183">
        <f>D86+D97+D99+D108+D135+D141+D159</f>
        <v>3691145</v>
      </c>
      <c r="E85" s="338">
        <f>D85/D641</f>
        <v>0.059071822400877105</v>
      </c>
      <c r="F85" s="183">
        <f aca="true" t="shared" si="20" ref="F85:O85">F86+F97+F99+F108+F135+F141+F159</f>
        <v>3691145</v>
      </c>
      <c r="G85" s="183">
        <f t="shared" si="20"/>
        <v>2619083</v>
      </c>
      <c r="H85" s="183">
        <f t="shared" si="20"/>
        <v>750319</v>
      </c>
      <c r="I85" s="183">
        <f t="shared" si="20"/>
        <v>13250</v>
      </c>
      <c r="J85" s="183">
        <f t="shared" si="20"/>
        <v>119830</v>
      </c>
      <c r="K85" s="183">
        <f t="shared" si="20"/>
        <v>188663</v>
      </c>
      <c r="L85" s="183">
        <f t="shared" si="20"/>
        <v>0</v>
      </c>
      <c r="M85" s="183">
        <f t="shared" si="20"/>
        <v>0</v>
      </c>
      <c r="N85" s="183">
        <f t="shared" si="20"/>
        <v>0</v>
      </c>
      <c r="O85" s="184">
        <f t="shared" si="20"/>
        <v>0</v>
      </c>
    </row>
    <row r="86" spans="1:15" s="49" customFormat="1" ht="17.25" customHeight="1">
      <c r="A86" s="138" t="s">
        <v>75</v>
      </c>
      <c r="B86" s="134"/>
      <c r="C86" s="87" t="s">
        <v>76</v>
      </c>
      <c r="D86" s="179">
        <f>SUM(D87:D96)</f>
        <v>103643</v>
      </c>
      <c r="E86" s="339">
        <f>D86/D641</f>
        <v>0.0016586671314982493</v>
      </c>
      <c r="F86" s="179">
        <f aca="true" t="shared" si="21" ref="F86:O86">SUM(F87:F96)</f>
        <v>103643</v>
      </c>
      <c r="G86" s="179">
        <f t="shared" si="21"/>
        <v>98920</v>
      </c>
      <c r="H86" s="179">
        <f t="shared" si="21"/>
        <v>4723</v>
      </c>
      <c r="I86" s="179">
        <f t="shared" si="21"/>
        <v>0</v>
      </c>
      <c r="J86" s="179">
        <f t="shared" si="21"/>
        <v>0</v>
      </c>
      <c r="K86" s="179">
        <f t="shared" si="21"/>
        <v>0</v>
      </c>
      <c r="L86" s="179">
        <f t="shared" si="21"/>
        <v>0</v>
      </c>
      <c r="M86" s="179">
        <f t="shared" si="21"/>
        <v>0</v>
      </c>
      <c r="N86" s="179">
        <f t="shared" si="21"/>
        <v>0</v>
      </c>
      <c r="O86" s="180">
        <f t="shared" si="21"/>
        <v>0</v>
      </c>
    </row>
    <row r="87" spans="1:15" s="49" customFormat="1" ht="14.25" customHeight="1">
      <c r="A87" s="140"/>
      <c r="B87" s="41" t="s">
        <v>12</v>
      </c>
      <c r="C87" s="36" t="s">
        <v>587</v>
      </c>
      <c r="D87" s="103">
        <v>76700</v>
      </c>
      <c r="E87" s="287">
        <f>D87/D641</f>
        <v>0.0012274805725993624</v>
      </c>
      <c r="F87" s="103">
        <f>D87</f>
        <v>76700</v>
      </c>
      <c r="G87" s="103">
        <f>D87</f>
        <v>76700</v>
      </c>
      <c r="H87" s="181"/>
      <c r="I87" s="182">
        <v>0</v>
      </c>
      <c r="J87" s="182"/>
      <c r="K87" s="182"/>
      <c r="L87" s="185"/>
      <c r="M87" s="349"/>
      <c r="N87" s="349"/>
      <c r="O87" s="288"/>
    </row>
    <row r="88" spans="1:15" s="49" customFormat="1" ht="15.75" customHeight="1">
      <c r="A88" s="140"/>
      <c r="B88" s="41" t="s">
        <v>16</v>
      </c>
      <c r="C88" s="36" t="s">
        <v>17</v>
      </c>
      <c r="D88" s="103">
        <v>8760</v>
      </c>
      <c r="E88" s="287">
        <f>D88/D641</f>
        <v>0.00014019204453677203</v>
      </c>
      <c r="F88" s="103">
        <f aca="true" t="shared" si="22" ref="F88:F96">D88</f>
        <v>8760</v>
      </c>
      <c r="G88" s="103">
        <f>D88</f>
        <v>8760</v>
      </c>
      <c r="H88" s="181"/>
      <c r="I88" s="182">
        <v>0</v>
      </c>
      <c r="J88" s="182"/>
      <c r="K88" s="182"/>
      <c r="L88" s="185"/>
      <c r="M88" s="349"/>
      <c r="N88" s="349"/>
      <c r="O88" s="288"/>
    </row>
    <row r="89" spans="1:15" s="49" customFormat="1" ht="16.5" customHeight="1">
      <c r="A89" s="140"/>
      <c r="B89" s="144" t="s">
        <v>72</v>
      </c>
      <c r="C89" s="36" t="s">
        <v>77</v>
      </c>
      <c r="D89" s="103">
        <v>11580</v>
      </c>
      <c r="E89" s="287">
        <f>D89/D641</f>
        <v>0.00018532236024381508</v>
      </c>
      <c r="F89" s="103">
        <f t="shared" si="22"/>
        <v>11580</v>
      </c>
      <c r="G89" s="103">
        <f>D89</f>
        <v>11580</v>
      </c>
      <c r="H89" s="181"/>
      <c r="I89" s="182"/>
      <c r="J89" s="182"/>
      <c r="K89" s="182"/>
      <c r="L89" s="185"/>
      <c r="M89" s="349"/>
      <c r="N89" s="349"/>
      <c r="O89" s="288"/>
    </row>
    <row r="90" spans="1:15" s="49" customFormat="1" ht="15" customHeight="1">
      <c r="A90" s="140"/>
      <c r="B90" s="144" t="s">
        <v>18</v>
      </c>
      <c r="C90" s="36" t="s">
        <v>19</v>
      </c>
      <c r="D90" s="103">
        <v>1880</v>
      </c>
      <c r="E90" s="287">
        <f>D90/D641</f>
        <v>3.0086877138028703E-05</v>
      </c>
      <c r="F90" s="103">
        <f t="shared" si="22"/>
        <v>1880</v>
      </c>
      <c r="G90" s="103">
        <f>D90</f>
        <v>1880</v>
      </c>
      <c r="H90" s="181"/>
      <c r="I90" s="182"/>
      <c r="J90" s="182"/>
      <c r="K90" s="182"/>
      <c r="L90" s="185"/>
      <c r="M90" s="349"/>
      <c r="N90" s="349"/>
      <c r="O90" s="288"/>
    </row>
    <row r="91" spans="1:15" s="49" customFormat="1" ht="15" customHeight="1">
      <c r="A91" s="140"/>
      <c r="B91" s="41" t="s">
        <v>519</v>
      </c>
      <c r="C91" s="36" t="s">
        <v>520</v>
      </c>
      <c r="D91" s="103">
        <v>0</v>
      </c>
      <c r="E91" s="287">
        <f>D91/D641</f>
        <v>0</v>
      </c>
      <c r="F91" s="103">
        <f t="shared" si="22"/>
        <v>0</v>
      </c>
      <c r="G91" s="103">
        <f>D91</f>
        <v>0</v>
      </c>
      <c r="H91" s="181"/>
      <c r="I91" s="182">
        <v>0</v>
      </c>
      <c r="J91" s="182"/>
      <c r="K91" s="182"/>
      <c r="L91" s="185"/>
      <c r="M91" s="349"/>
      <c r="N91" s="349"/>
      <c r="O91" s="288"/>
    </row>
    <row r="92" spans="1:15" s="49" customFormat="1" ht="15" customHeight="1">
      <c r="A92" s="140"/>
      <c r="B92" s="41" t="s">
        <v>20</v>
      </c>
      <c r="C92" s="36" t="s">
        <v>21</v>
      </c>
      <c r="D92" s="103">
        <v>200</v>
      </c>
      <c r="E92" s="287">
        <f>D92/D641</f>
        <v>3.2007316104285853E-06</v>
      </c>
      <c r="F92" s="103">
        <f t="shared" si="22"/>
        <v>200</v>
      </c>
      <c r="G92" s="103"/>
      <c r="H92" s="181">
        <f>F92</f>
        <v>200</v>
      </c>
      <c r="I92" s="182">
        <v>0</v>
      </c>
      <c r="J92" s="182"/>
      <c r="K92" s="182"/>
      <c r="L92" s="185"/>
      <c r="M92" s="349"/>
      <c r="N92" s="349"/>
      <c r="O92" s="288"/>
    </row>
    <row r="93" spans="1:15" s="49" customFormat="1" ht="14.25" customHeight="1">
      <c r="A93" s="140"/>
      <c r="B93" s="41" t="s">
        <v>25</v>
      </c>
      <c r="C93" s="36" t="s">
        <v>116</v>
      </c>
      <c r="D93" s="103">
        <v>200</v>
      </c>
      <c r="E93" s="287">
        <f>D93/D641</f>
        <v>3.2007316104285853E-06</v>
      </c>
      <c r="F93" s="103">
        <f t="shared" si="22"/>
        <v>200</v>
      </c>
      <c r="G93" s="103"/>
      <c r="H93" s="181">
        <f>F93</f>
        <v>200</v>
      </c>
      <c r="I93" s="182">
        <v>0</v>
      </c>
      <c r="J93" s="182"/>
      <c r="K93" s="182"/>
      <c r="L93" s="185"/>
      <c r="M93" s="349"/>
      <c r="N93" s="349"/>
      <c r="O93" s="288"/>
    </row>
    <row r="94" spans="1:15" s="49" customFormat="1" ht="15" customHeight="1">
      <c r="A94" s="140"/>
      <c r="B94" s="41" t="s">
        <v>31</v>
      </c>
      <c r="C94" s="36" t="s">
        <v>32</v>
      </c>
      <c r="D94" s="103">
        <v>3850</v>
      </c>
      <c r="E94" s="287">
        <f>D94/D641</f>
        <v>6.161408350075027E-05</v>
      </c>
      <c r="F94" s="103">
        <f t="shared" si="22"/>
        <v>3850</v>
      </c>
      <c r="G94" s="103"/>
      <c r="H94" s="181">
        <f>F94</f>
        <v>3850</v>
      </c>
      <c r="I94" s="182">
        <v>0</v>
      </c>
      <c r="J94" s="182"/>
      <c r="K94" s="182"/>
      <c r="L94" s="185"/>
      <c r="M94" s="349"/>
      <c r="N94" s="349"/>
      <c r="O94" s="288"/>
    </row>
    <row r="95" spans="1:15" s="49" customFormat="1" ht="15" customHeight="1">
      <c r="A95" s="140"/>
      <c r="B95" s="41" t="s">
        <v>241</v>
      </c>
      <c r="C95" s="36" t="s">
        <v>250</v>
      </c>
      <c r="D95" s="103">
        <v>200</v>
      </c>
      <c r="E95" s="287">
        <f>D95/D641</f>
        <v>3.2007316104285853E-06</v>
      </c>
      <c r="F95" s="103">
        <f t="shared" si="22"/>
        <v>200</v>
      </c>
      <c r="G95" s="103"/>
      <c r="H95" s="181">
        <f>F95</f>
        <v>200</v>
      </c>
      <c r="I95" s="182"/>
      <c r="J95" s="182"/>
      <c r="K95" s="182"/>
      <c r="L95" s="185"/>
      <c r="M95" s="349"/>
      <c r="N95" s="349"/>
      <c r="O95" s="288"/>
    </row>
    <row r="96" spans="1:15" s="49" customFormat="1" ht="15" customHeight="1">
      <c r="A96" s="140"/>
      <c r="B96" s="41" t="s">
        <v>242</v>
      </c>
      <c r="C96" s="340" t="s">
        <v>251</v>
      </c>
      <c r="D96" s="103">
        <v>273</v>
      </c>
      <c r="E96" s="287">
        <f>D96/D641</f>
        <v>4.368998648235019E-06</v>
      </c>
      <c r="F96" s="103">
        <f t="shared" si="22"/>
        <v>273</v>
      </c>
      <c r="G96" s="103"/>
      <c r="H96" s="181">
        <f>F96</f>
        <v>273</v>
      </c>
      <c r="I96" s="182">
        <v>0</v>
      </c>
      <c r="J96" s="182"/>
      <c r="K96" s="182"/>
      <c r="L96" s="185"/>
      <c r="M96" s="349"/>
      <c r="N96" s="349"/>
      <c r="O96" s="288"/>
    </row>
    <row r="97" spans="1:15" s="48" customFormat="1" ht="17.25" customHeight="1">
      <c r="A97" s="138" t="s">
        <v>394</v>
      </c>
      <c r="B97" s="134"/>
      <c r="C97" s="87" t="s">
        <v>585</v>
      </c>
      <c r="D97" s="179">
        <f>D98</f>
        <v>3250</v>
      </c>
      <c r="E97" s="339">
        <f>D97/D641</f>
        <v>5.2011888669464514E-05</v>
      </c>
      <c r="F97" s="179">
        <f aca="true" t="shared" si="23" ref="F97:O97">F98</f>
        <v>3250</v>
      </c>
      <c r="G97" s="179">
        <f t="shared" si="23"/>
        <v>0</v>
      </c>
      <c r="H97" s="179">
        <f t="shared" si="23"/>
        <v>0</v>
      </c>
      <c r="I97" s="179">
        <f t="shared" si="23"/>
        <v>3250</v>
      </c>
      <c r="J97" s="179">
        <f t="shared" si="23"/>
        <v>0</v>
      </c>
      <c r="K97" s="179">
        <f t="shared" si="23"/>
        <v>0</v>
      </c>
      <c r="L97" s="179">
        <f t="shared" si="23"/>
        <v>0</v>
      </c>
      <c r="M97" s="179">
        <f t="shared" si="23"/>
        <v>0</v>
      </c>
      <c r="N97" s="179">
        <f t="shared" si="23"/>
        <v>0</v>
      </c>
      <c r="O97" s="180">
        <f t="shared" si="23"/>
        <v>0</v>
      </c>
    </row>
    <row r="98" spans="1:15" s="49" customFormat="1" ht="24" customHeight="1">
      <c r="A98" s="140"/>
      <c r="B98" s="41" t="s">
        <v>395</v>
      </c>
      <c r="C98" s="36" t="s">
        <v>396</v>
      </c>
      <c r="D98" s="103">
        <v>3250</v>
      </c>
      <c r="E98" s="287">
        <f>D98/D641</f>
        <v>5.2011888669464514E-05</v>
      </c>
      <c r="F98" s="103">
        <f>D98</f>
        <v>3250</v>
      </c>
      <c r="G98" s="103">
        <v>0</v>
      </c>
      <c r="H98" s="181">
        <v>0</v>
      </c>
      <c r="I98" s="182">
        <f>F98</f>
        <v>3250</v>
      </c>
      <c r="J98" s="182"/>
      <c r="K98" s="182"/>
      <c r="L98" s="185"/>
      <c r="M98" s="349"/>
      <c r="N98" s="349"/>
      <c r="O98" s="288"/>
    </row>
    <row r="99" spans="1:15" s="48" customFormat="1" ht="16.5" customHeight="1">
      <c r="A99" s="138" t="s">
        <v>79</v>
      </c>
      <c r="B99" s="134"/>
      <c r="C99" s="87" t="s">
        <v>89</v>
      </c>
      <c r="D99" s="179">
        <f aca="true" t="shared" si="24" ref="D99:O99">SUM(D100:D107)</f>
        <v>143000</v>
      </c>
      <c r="E99" s="339">
        <f>D99/D641</f>
        <v>0.0022885231014564385</v>
      </c>
      <c r="F99" s="179">
        <f t="shared" si="24"/>
        <v>143000</v>
      </c>
      <c r="G99" s="179">
        <f t="shared" si="24"/>
        <v>0</v>
      </c>
      <c r="H99" s="179">
        <f t="shared" si="24"/>
        <v>31800</v>
      </c>
      <c r="I99" s="179">
        <f t="shared" si="24"/>
        <v>0</v>
      </c>
      <c r="J99" s="179">
        <f t="shared" si="24"/>
        <v>111200</v>
      </c>
      <c r="K99" s="179">
        <f t="shared" si="24"/>
        <v>0</v>
      </c>
      <c r="L99" s="179">
        <f t="shared" si="24"/>
        <v>0</v>
      </c>
      <c r="M99" s="179">
        <f t="shared" si="24"/>
        <v>0</v>
      </c>
      <c r="N99" s="179">
        <f t="shared" si="24"/>
        <v>0</v>
      </c>
      <c r="O99" s="180">
        <f t="shared" si="24"/>
        <v>0</v>
      </c>
    </row>
    <row r="100" spans="1:15" s="49" customFormat="1" ht="12.75" customHeight="1">
      <c r="A100" s="140"/>
      <c r="B100" s="41" t="s">
        <v>11</v>
      </c>
      <c r="C100" s="36" t="s">
        <v>90</v>
      </c>
      <c r="D100" s="103">
        <v>111200</v>
      </c>
      <c r="E100" s="287">
        <f>D100/D641</f>
        <v>0.0017796067753982935</v>
      </c>
      <c r="F100" s="103">
        <f>D100</f>
        <v>111200</v>
      </c>
      <c r="G100" s="103">
        <v>0</v>
      </c>
      <c r="H100" s="181"/>
      <c r="I100" s="182">
        <v>0</v>
      </c>
      <c r="J100" s="182">
        <f>F100</f>
        <v>111200</v>
      </c>
      <c r="K100" s="182"/>
      <c r="L100" s="185"/>
      <c r="M100" s="349"/>
      <c r="N100" s="349"/>
      <c r="O100" s="288"/>
    </row>
    <row r="101" spans="1:15" s="49" customFormat="1" ht="12.75" customHeight="1">
      <c r="A101" s="140"/>
      <c r="B101" s="41" t="s">
        <v>20</v>
      </c>
      <c r="C101" s="36" t="s">
        <v>21</v>
      </c>
      <c r="D101" s="103">
        <v>7500</v>
      </c>
      <c r="E101" s="287">
        <f>D101/D641</f>
        <v>0.00012002743539107195</v>
      </c>
      <c r="F101" s="103">
        <f aca="true" t="shared" si="25" ref="F101:F107">D101</f>
        <v>7500</v>
      </c>
      <c r="G101" s="103">
        <v>0</v>
      </c>
      <c r="H101" s="181">
        <f>F101</f>
        <v>7500</v>
      </c>
      <c r="I101" s="182">
        <v>0</v>
      </c>
      <c r="J101" s="182"/>
      <c r="K101" s="182"/>
      <c r="L101" s="185"/>
      <c r="M101" s="349"/>
      <c r="N101" s="349"/>
      <c r="O101" s="288"/>
    </row>
    <row r="102" spans="1:15" s="49" customFormat="1" ht="12.75" customHeight="1">
      <c r="A102" s="140"/>
      <c r="B102" s="41" t="s">
        <v>22</v>
      </c>
      <c r="C102" s="36" t="s">
        <v>114</v>
      </c>
      <c r="D102" s="103">
        <v>8700</v>
      </c>
      <c r="E102" s="287">
        <f>D102/D641</f>
        <v>0.00013923182505364346</v>
      </c>
      <c r="F102" s="103">
        <f t="shared" si="25"/>
        <v>8700</v>
      </c>
      <c r="G102" s="103">
        <v>0</v>
      </c>
      <c r="H102" s="181">
        <f aca="true" t="shared" si="26" ref="H102:H107">F102</f>
        <v>8700</v>
      </c>
      <c r="I102" s="182">
        <v>0</v>
      </c>
      <c r="J102" s="182"/>
      <c r="K102" s="182"/>
      <c r="L102" s="185"/>
      <c r="M102" s="349"/>
      <c r="N102" s="349"/>
      <c r="O102" s="288"/>
    </row>
    <row r="103" spans="1:15" s="49" customFormat="1" ht="12.75" customHeight="1">
      <c r="A103" s="140"/>
      <c r="B103" s="41" t="s">
        <v>25</v>
      </c>
      <c r="C103" s="36" t="s">
        <v>116</v>
      </c>
      <c r="D103" s="103">
        <v>7900</v>
      </c>
      <c r="E103" s="287">
        <f>D103/D641</f>
        <v>0.00012642889861192913</v>
      </c>
      <c r="F103" s="103">
        <f t="shared" si="25"/>
        <v>7900</v>
      </c>
      <c r="G103" s="103">
        <v>0</v>
      </c>
      <c r="H103" s="181">
        <f t="shared" si="26"/>
        <v>7900</v>
      </c>
      <c r="I103" s="182">
        <v>0</v>
      </c>
      <c r="J103" s="182"/>
      <c r="K103" s="182"/>
      <c r="L103" s="185"/>
      <c r="M103" s="349"/>
      <c r="N103" s="349"/>
      <c r="O103" s="288"/>
    </row>
    <row r="104" spans="1:15" s="49" customFormat="1" ht="12.75" customHeight="1">
      <c r="A104" s="140"/>
      <c r="B104" s="41" t="s">
        <v>239</v>
      </c>
      <c r="C104" s="36" t="s">
        <v>243</v>
      </c>
      <c r="D104" s="103">
        <v>400</v>
      </c>
      <c r="E104" s="287">
        <f>D104/D641</f>
        <v>6.401463220857171E-06</v>
      </c>
      <c r="F104" s="103">
        <f t="shared" si="25"/>
        <v>400</v>
      </c>
      <c r="G104" s="103"/>
      <c r="H104" s="181">
        <f t="shared" si="26"/>
        <v>400</v>
      </c>
      <c r="I104" s="182"/>
      <c r="J104" s="182"/>
      <c r="K104" s="182"/>
      <c r="L104" s="185"/>
      <c r="M104" s="349"/>
      <c r="N104" s="349"/>
      <c r="O104" s="288"/>
    </row>
    <row r="105" spans="1:15" s="49" customFormat="1" ht="12.75" customHeight="1">
      <c r="A105" s="140"/>
      <c r="B105" s="41" t="s">
        <v>240</v>
      </c>
      <c r="C105" s="36" t="s">
        <v>249</v>
      </c>
      <c r="D105" s="103">
        <v>800</v>
      </c>
      <c r="E105" s="287">
        <f>D105/D641</f>
        <v>1.2802926441714341E-05</v>
      </c>
      <c r="F105" s="103">
        <f t="shared" si="25"/>
        <v>800</v>
      </c>
      <c r="G105" s="103"/>
      <c r="H105" s="181">
        <f t="shared" si="26"/>
        <v>800</v>
      </c>
      <c r="I105" s="182"/>
      <c r="J105" s="182"/>
      <c r="K105" s="182"/>
      <c r="L105" s="185"/>
      <c r="M105" s="349"/>
      <c r="N105" s="349"/>
      <c r="O105" s="288"/>
    </row>
    <row r="106" spans="1:15" s="49" customFormat="1" ht="12.75" customHeight="1">
      <c r="A106" s="140"/>
      <c r="B106" s="41" t="s">
        <v>241</v>
      </c>
      <c r="C106" s="36" t="s">
        <v>250</v>
      </c>
      <c r="D106" s="103">
        <v>1500</v>
      </c>
      <c r="E106" s="287">
        <f>D106/D641</f>
        <v>2.400548707821439E-05</v>
      </c>
      <c r="F106" s="103">
        <f t="shared" si="25"/>
        <v>1500</v>
      </c>
      <c r="G106" s="103"/>
      <c r="H106" s="181">
        <f t="shared" si="26"/>
        <v>1500</v>
      </c>
      <c r="I106" s="182"/>
      <c r="J106" s="182"/>
      <c r="K106" s="182"/>
      <c r="L106" s="185"/>
      <c r="M106" s="349"/>
      <c r="N106" s="349"/>
      <c r="O106" s="288"/>
    </row>
    <row r="107" spans="1:15" s="49" customFormat="1" ht="12.75" customHeight="1">
      <c r="A107" s="140"/>
      <c r="B107" s="41" t="s">
        <v>242</v>
      </c>
      <c r="C107" s="36" t="s">
        <v>251</v>
      </c>
      <c r="D107" s="103">
        <v>5000</v>
      </c>
      <c r="E107" s="287">
        <f>D107/D641</f>
        <v>8.001829026071464E-05</v>
      </c>
      <c r="F107" s="103">
        <f t="shared" si="25"/>
        <v>5000</v>
      </c>
      <c r="G107" s="103"/>
      <c r="H107" s="181">
        <f t="shared" si="26"/>
        <v>5000</v>
      </c>
      <c r="I107" s="182"/>
      <c r="J107" s="182"/>
      <c r="K107" s="182"/>
      <c r="L107" s="185"/>
      <c r="M107" s="349"/>
      <c r="N107" s="349"/>
      <c r="O107" s="288"/>
    </row>
    <row r="108" spans="1:15" s="48" customFormat="1" ht="15.75" customHeight="1">
      <c r="A108" s="138" t="s">
        <v>91</v>
      </c>
      <c r="B108" s="134"/>
      <c r="C108" s="87" t="s">
        <v>92</v>
      </c>
      <c r="D108" s="179">
        <f aca="true" t="shared" si="27" ref="D108:O108">SUM(D109:D134)</f>
        <v>3197942</v>
      </c>
      <c r="E108" s="339">
        <f>D108/D641</f>
        <v>0.05117877023858605</v>
      </c>
      <c r="F108" s="179">
        <f t="shared" si="27"/>
        <v>3197942</v>
      </c>
      <c r="G108" s="179">
        <f t="shared" si="27"/>
        <v>2512871</v>
      </c>
      <c r="H108" s="179">
        <f t="shared" si="27"/>
        <v>678071</v>
      </c>
      <c r="I108" s="179">
        <f t="shared" si="27"/>
        <v>5000</v>
      </c>
      <c r="J108" s="179">
        <f t="shared" si="27"/>
        <v>2000</v>
      </c>
      <c r="K108" s="179">
        <f t="shared" si="27"/>
        <v>0</v>
      </c>
      <c r="L108" s="179">
        <f t="shared" si="27"/>
        <v>0</v>
      </c>
      <c r="M108" s="179">
        <f t="shared" si="27"/>
        <v>0</v>
      </c>
      <c r="N108" s="179">
        <f t="shared" si="27"/>
        <v>0</v>
      </c>
      <c r="O108" s="180">
        <f t="shared" si="27"/>
        <v>0</v>
      </c>
    </row>
    <row r="109" spans="1:15" s="48" customFormat="1" ht="33.75" customHeight="1">
      <c r="A109" s="197"/>
      <c r="B109" s="190" t="s">
        <v>78</v>
      </c>
      <c r="C109" s="193" t="s">
        <v>995</v>
      </c>
      <c r="D109" s="189">
        <v>5000</v>
      </c>
      <c r="E109" s="304">
        <f>D109/D641</f>
        <v>8.001829026071464E-05</v>
      </c>
      <c r="F109" s="189">
        <f>D109</f>
        <v>5000</v>
      </c>
      <c r="G109" s="189"/>
      <c r="H109" s="189"/>
      <c r="I109" s="189">
        <f>F109</f>
        <v>5000</v>
      </c>
      <c r="J109" s="189"/>
      <c r="K109" s="189"/>
      <c r="L109" s="189"/>
      <c r="M109" s="189"/>
      <c r="N109" s="189"/>
      <c r="O109" s="210"/>
    </row>
    <row r="110" spans="1:15" s="48" customFormat="1" ht="21" customHeight="1">
      <c r="A110" s="197"/>
      <c r="B110" s="190" t="s">
        <v>768</v>
      </c>
      <c r="C110" s="193" t="s">
        <v>185</v>
      </c>
      <c r="D110" s="189">
        <v>0</v>
      </c>
      <c r="E110" s="304">
        <v>0</v>
      </c>
      <c r="F110" s="189">
        <f>D110</f>
        <v>0</v>
      </c>
      <c r="G110" s="189"/>
      <c r="H110" s="189"/>
      <c r="I110" s="189">
        <f>F110</f>
        <v>0</v>
      </c>
      <c r="J110" s="189"/>
      <c r="K110" s="189"/>
      <c r="L110" s="189"/>
      <c r="M110" s="189"/>
      <c r="N110" s="189"/>
      <c r="O110" s="210"/>
    </row>
    <row r="111" spans="1:15" s="49" customFormat="1" ht="14.25" customHeight="1">
      <c r="A111" s="140"/>
      <c r="B111" s="41" t="s">
        <v>609</v>
      </c>
      <c r="C111" s="36" t="s">
        <v>569</v>
      </c>
      <c r="D111" s="103">
        <v>2000</v>
      </c>
      <c r="E111" s="287">
        <f>D111/D641</f>
        <v>3.2007316104285854E-05</v>
      </c>
      <c r="F111" s="103">
        <f>D111</f>
        <v>2000</v>
      </c>
      <c r="G111" s="103">
        <v>0</v>
      </c>
      <c r="H111" s="181"/>
      <c r="I111" s="182"/>
      <c r="J111" s="182">
        <f>F111</f>
        <v>2000</v>
      </c>
      <c r="K111" s="182"/>
      <c r="L111" s="185"/>
      <c r="M111" s="349"/>
      <c r="N111" s="349"/>
      <c r="O111" s="288"/>
    </row>
    <row r="112" spans="1:15" s="49" customFormat="1" ht="13.5" customHeight="1">
      <c r="A112" s="140"/>
      <c r="B112" s="41" t="s">
        <v>12</v>
      </c>
      <c r="C112" s="36" t="s">
        <v>587</v>
      </c>
      <c r="D112" s="103">
        <v>2028280</v>
      </c>
      <c r="E112" s="287">
        <f>D112/D641</f>
        <v>0.03245989955400046</v>
      </c>
      <c r="F112" s="103">
        <f aca="true" t="shared" si="28" ref="F112:F134">D112</f>
        <v>2028280</v>
      </c>
      <c r="G112" s="103">
        <f>F112</f>
        <v>2028280</v>
      </c>
      <c r="H112" s="181"/>
      <c r="I112" s="182"/>
      <c r="J112" s="182"/>
      <c r="K112" s="182"/>
      <c r="L112" s="185"/>
      <c r="M112" s="349"/>
      <c r="N112" s="349"/>
      <c r="O112" s="288"/>
    </row>
    <row r="113" spans="1:15" s="49" customFormat="1" ht="14.25" customHeight="1">
      <c r="A113" s="140"/>
      <c r="B113" s="41" t="s">
        <v>16</v>
      </c>
      <c r="C113" s="36" t="s">
        <v>17</v>
      </c>
      <c r="D113" s="103">
        <v>149578</v>
      </c>
      <c r="E113" s="287">
        <f>D113/D641</f>
        <v>0.0023937951641234347</v>
      </c>
      <c r="F113" s="103">
        <f t="shared" si="28"/>
        <v>149578</v>
      </c>
      <c r="G113" s="103">
        <f>F113</f>
        <v>149578</v>
      </c>
      <c r="H113" s="181"/>
      <c r="I113" s="182"/>
      <c r="J113" s="182"/>
      <c r="K113" s="182"/>
      <c r="L113" s="185"/>
      <c r="M113" s="349"/>
      <c r="N113" s="349"/>
      <c r="O113" s="288"/>
    </row>
    <row r="114" spans="1:15" s="49" customFormat="1" ht="15" customHeight="1">
      <c r="A114" s="140"/>
      <c r="B114" s="144" t="s">
        <v>72</v>
      </c>
      <c r="C114" s="36" t="s">
        <v>43</v>
      </c>
      <c r="D114" s="103">
        <v>250468</v>
      </c>
      <c r="E114" s="287">
        <f>D114/D641</f>
        <v>0.004008404225004134</v>
      </c>
      <c r="F114" s="103">
        <f t="shared" si="28"/>
        <v>250468</v>
      </c>
      <c r="G114" s="103">
        <f>F114</f>
        <v>250468</v>
      </c>
      <c r="H114" s="181"/>
      <c r="I114" s="182"/>
      <c r="J114" s="182"/>
      <c r="K114" s="182"/>
      <c r="L114" s="185"/>
      <c r="M114" s="349"/>
      <c r="N114" s="349"/>
      <c r="O114" s="288"/>
    </row>
    <row r="115" spans="1:15" s="49" customFormat="1" ht="15" customHeight="1">
      <c r="A115" s="140"/>
      <c r="B115" s="144" t="s">
        <v>18</v>
      </c>
      <c r="C115" s="36" t="s">
        <v>19</v>
      </c>
      <c r="D115" s="103">
        <v>44545</v>
      </c>
      <c r="E115" s="287">
        <f>D115/D641</f>
        <v>0.0007128829479327067</v>
      </c>
      <c r="F115" s="103">
        <f t="shared" si="28"/>
        <v>44545</v>
      </c>
      <c r="G115" s="103">
        <f>F115</f>
        <v>44545</v>
      </c>
      <c r="H115" s="181"/>
      <c r="I115" s="182"/>
      <c r="J115" s="182"/>
      <c r="K115" s="182"/>
      <c r="L115" s="185"/>
      <c r="M115" s="349"/>
      <c r="N115" s="349"/>
      <c r="O115" s="288"/>
    </row>
    <row r="116" spans="1:15" s="49" customFormat="1" ht="13.5" customHeight="1">
      <c r="A116" s="140"/>
      <c r="B116" s="144" t="s">
        <v>519</v>
      </c>
      <c r="C116" s="36" t="s">
        <v>520</v>
      </c>
      <c r="D116" s="103">
        <v>40000</v>
      </c>
      <c r="E116" s="287">
        <f>D116/D641</f>
        <v>0.0006401463220857171</v>
      </c>
      <c r="F116" s="103">
        <f t="shared" si="28"/>
        <v>40000</v>
      </c>
      <c r="G116" s="103">
        <f>F116</f>
        <v>40000</v>
      </c>
      <c r="H116" s="181"/>
      <c r="I116" s="182"/>
      <c r="J116" s="182"/>
      <c r="K116" s="182"/>
      <c r="L116" s="185"/>
      <c r="M116" s="349"/>
      <c r="N116" s="349"/>
      <c r="O116" s="288"/>
    </row>
    <row r="117" spans="1:15" s="49" customFormat="1" ht="15.75" customHeight="1">
      <c r="A117" s="140"/>
      <c r="B117" s="41" t="s">
        <v>20</v>
      </c>
      <c r="C117" s="36" t="s">
        <v>21</v>
      </c>
      <c r="D117" s="103">
        <v>63000</v>
      </c>
      <c r="E117" s="287">
        <f>D117/D641</f>
        <v>0.0010082304572850043</v>
      </c>
      <c r="F117" s="103">
        <f t="shared" si="28"/>
        <v>63000</v>
      </c>
      <c r="G117" s="103">
        <v>0</v>
      </c>
      <c r="H117" s="181">
        <f>F117</f>
        <v>63000</v>
      </c>
      <c r="I117" s="182"/>
      <c r="J117" s="182"/>
      <c r="K117" s="182"/>
      <c r="L117" s="185"/>
      <c r="M117" s="349"/>
      <c r="N117" s="349"/>
      <c r="O117" s="288"/>
    </row>
    <row r="118" spans="1:15" s="49" customFormat="1" ht="15.75" customHeight="1">
      <c r="A118" s="140"/>
      <c r="B118" s="41" t="s">
        <v>22</v>
      </c>
      <c r="C118" s="36" t="s">
        <v>114</v>
      </c>
      <c r="D118" s="103">
        <v>65000</v>
      </c>
      <c r="E118" s="287">
        <f>D118/D641</f>
        <v>0.0010402377733892902</v>
      </c>
      <c r="F118" s="103">
        <f t="shared" si="28"/>
        <v>65000</v>
      </c>
      <c r="G118" s="103">
        <v>0</v>
      </c>
      <c r="H118" s="181">
        <f aca="true" t="shared" si="29" ref="H118:H134">F118</f>
        <v>65000</v>
      </c>
      <c r="I118" s="182"/>
      <c r="J118" s="182"/>
      <c r="K118" s="182"/>
      <c r="L118" s="185"/>
      <c r="M118" s="349"/>
      <c r="N118" s="349"/>
      <c r="O118" s="288"/>
    </row>
    <row r="119" spans="1:15" s="49" customFormat="1" ht="15.75" customHeight="1">
      <c r="A119" s="140"/>
      <c r="B119" s="41" t="s">
        <v>24</v>
      </c>
      <c r="C119" s="36" t="s">
        <v>115</v>
      </c>
      <c r="D119" s="103">
        <v>10000</v>
      </c>
      <c r="E119" s="287">
        <f>D119/D641</f>
        <v>0.00016003658052142928</v>
      </c>
      <c r="F119" s="103">
        <f t="shared" si="28"/>
        <v>10000</v>
      </c>
      <c r="G119" s="103"/>
      <c r="H119" s="181">
        <f t="shared" si="29"/>
        <v>10000</v>
      </c>
      <c r="I119" s="182"/>
      <c r="J119" s="182"/>
      <c r="K119" s="182"/>
      <c r="L119" s="185"/>
      <c r="M119" s="349"/>
      <c r="N119" s="349"/>
      <c r="O119" s="288"/>
    </row>
    <row r="120" spans="1:15" s="49" customFormat="1" ht="15.75" customHeight="1">
      <c r="A120" s="140"/>
      <c r="B120" s="41" t="s">
        <v>101</v>
      </c>
      <c r="C120" s="36" t="s">
        <v>102</v>
      </c>
      <c r="D120" s="103">
        <v>2250</v>
      </c>
      <c r="E120" s="287">
        <f>D120/D641</f>
        <v>3.6008230617321584E-05</v>
      </c>
      <c r="F120" s="103">
        <f t="shared" si="28"/>
        <v>2250</v>
      </c>
      <c r="G120" s="103">
        <v>0</v>
      </c>
      <c r="H120" s="181">
        <f t="shared" si="29"/>
        <v>2250</v>
      </c>
      <c r="I120" s="182"/>
      <c r="J120" s="182"/>
      <c r="K120" s="182"/>
      <c r="L120" s="185"/>
      <c r="M120" s="349"/>
      <c r="N120" s="349"/>
      <c r="O120" s="288"/>
    </row>
    <row r="121" spans="1:15" s="49" customFormat="1" ht="13.5" customHeight="1">
      <c r="A121" s="140"/>
      <c r="B121" s="41" t="s">
        <v>25</v>
      </c>
      <c r="C121" s="36" t="s">
        <v>116</v>
      </c>
      <c r="D121" s="103">
        <v>418327</v>
      </c>
      <c r="E121" s="287">
        <f>D121/D641</f>
        <v>0.0066947622619787945</v>
      </c>
      <c r="F121" s="103">
        <f t="shared" si="28"/>
        <v>418327</v>
      </c>
      <c r="G121" s="103">
        <v>0</v>
      </c>
      <c r="H121" s="181">
        <f t="shared" si="29"/>
        <v>418327</v>
      </c>
      <c r="I121" s="182"/>
      <c r="J121" s="182"/>
      <c r="K121" s="182"/>
      <c r="L121" s="185"/>
      <c r="M121" s="349"/>
      <c r="N121" s="349"/>
      <c r="O121" s="288"/>
    </row>
    <row r="122" spans="1:15" s="49" customFormat="1" ht="13.5" customHeight="1">
      <c r="A122" s="140"/>
      <c r="B122" s="41" t="s">
        <v>521</v>
      </c>
      <c r="C122" s="36" t="s">
        <v>387</v>
      </c>
      <c r="D122" s="103">
        <v>2928</v>
      </c>
      <c r="E122" s="287">
        <f>D122/D641</f>
        <v>4.685871077667449E-05</v>
      </c>
      <c r="F122" s="103">
        <f t="shared" si="28"/>
        <v>2928</v>
      </c>
      <c r="G122" s="103">
        <v>0</v>
      </c>
      <c r="H122" s="181">
        <f t="shared" si="29"/>
        <v>2928</v>
      </c>
      <c r="I122" s="182"/>
      <c r="J122" s="182"/>
      <c r="K122" s="182"/>
      <c r="L122" s="185"/>
      <c r="M122" s="349"/>
      <c r="N122" s="349"/>
      <c r="O122" s="288"/>
    </row>
    <row r="123" spans="1:15" s="49" customFormat="1" ht="13.5" customHeight="1">
      <c r="A123" s="140"/>
      <c r="B123" s="41" t="s">
        <v>252</v>
      </c>
      <c r="C123" s="36" t="s">
        <v>254</v>
      </c>
      <c r="D123" s="103">
        <v>10000</v>
      </c>
      <c r="E123" s="287">
        <f>D123/D641</f>
        <v>0.00016003658052142928</v>
      </c>
      <c r="F123" s="103">
        <f t="shared" si="28"/>
        <v>10000</v>
      </c>
      <c r="G123" s="103"/>
      <c r="H123" s="181">
        <f t="shared" si="29"/>
        <v>10000</v>
      </c>
      <c r="I123" s="182"/>
      <c r="J123" s="182"/>
      <c r="K123" s="182"/>
      <c r="L123" s="185"/>
      <c r="M123" s="349"/>
      <c r="N123" s="349"/>
      <c r="O123" s="288"/>
    </row>
    <row r="124" spans="1:15" s="49" customFormat="1" ht="13.5" customHeight="1">
      <c r="A124" s="140"/>
      <c r="B124" s="41" t="s">
        <v>239</v>
      </c>
      <c r="C124" s="36" t="s">
        <v>243</v>
      </c>
      <c r="D124" s="103">
        <v>9000</v>
      </c>
      <c r="E124" s="287">
        <f>D124/D641</f>
        <v>0.00014403292246928633</v>
      </c>
      <c r="F124" s="103">
        <f t="shared" si="28"/>
        <v>9000</v>
      </c>
      <c r="G124" s="103"/>
      <c r="H124" s="181">
        <f t="shared" si="29"/>
        <v>9000</v>
      </c>
      <c r="I124" s="182"/>
      <c r="J124" s="182"/>
      <c r="K124" s="182"/>
      <c r="L124" s="185"/>
      <c r="M124" s="349"/>
      <c r="N124" s="349"/>
      <c r="O124" s="288"/>
    </row>
    <row r="125" spans="1:15" s="49" customFormat="1" ht="13.5" customHeight="1">
      <c r="A125" s="140"/>
      <c r="B125" s="41" t="s">
        <v>253</v>
      </c>
      <c r="C125" s="36" t="s">
        <v>255</v>
      </c>
      <c r="D125" s="103">
        <v>600</v>
      </c>
      <c r="E125" s="287">
        <f>D125/D641</f>
        <v>9.602194831285756E-06</v>
      </c>
      <c r="F125" s="103">
        <f t="shared" si="28"/>
        <v>600</v>
      </c>
      <c r="G125" s="103"/>
      <c r="H125" s="181">
        <f t="shared" si="29"/>
        <v>600</v>
      </c>
      <c r="I125" s="182"/>
      <c r="J125" s="182"/>
      <c r="K125" s="182"/>
      <c r="L125" s="185"/>
      <c r="M125" s="349"/>
      <c r="N125" s="349"/>
      <c r="O125" s="288"/>
    </row>
    <row r="126" spans="1:15" s="49" customFormat="1" ht="14.25" customHeight="1">
      <c r="A126" s="140"/>
      <c r="B126" s="41" t="s">
        <v>27</v>
      </c>
      <c r="C126" s="36" t="s">
        <v>28</v>
      </c>
      <c r="D126" s="103">
        <v>8500</v>
      </c>
      <c r="E126" s="287">
        <f>D126/D641</f>
        <v>0.0001360310934432149</v>
      </c>
      <c r="F126" s="103">
        <f t="shared" si="28"/>
        <v>8500</v>
      </c>
      <c r="G126" s="103">
        <v>0</v>
      </c>
      <c r="H126" s="181">
        <f t="shared" si="29"/>
        <v>8500</v>
      </c>
      <c r="I126" s="182"/>
      <c r="J126" s="182"/>
      <c r="K126" s="182"/>
      <c r="L126" s="185"/>
      <c r="M126" s="349"/>
      <c r="N126" s="349"/>
      <c r="O126" s="288"/>
    </row>
    <row r="127" spans="1:15" s="49" customFormat="1" ht="14.25" customHeight="1">
      <c r="A127" s="140"/>
      <c r="B127" s="41" t="s">
        <v>599</v>
      </c>
      <c r="C127" s="36" t="s">
        <v>600</v>
      </c>
      <c r="D127" s="103">
        <v>4000</v>
      </c>
      <c r="E127" s="287">
        <f>D127/D641</f>
        <v>6.401463220857171E-05</v>
      </c>
      <c r="F127" s="103">
        <f t="shared" si="28"/>
        <v>4000</v>
      </c>
      <c r="G127" s="103">
        <v>0</v>
      </c>
      <c r="H127" s="181">
        <f t="shared" si="29"/>
        <v>4000</v>
      </c>
      <c r="I127" s="182"/>
      <c r="J127" s="182"/>
      <c r="K127" s="182"/>
      <c r="L127" s="185"/>
      <c r="M127" s="349"/>
      <c r="N127" s="349"/>
      <c r="O127" s="288"/>
    </row>
    <row r="128" spans="1:15" s="49" customFormat="1" ht="15.75" customHeight="1">
      <c r="A128" s="140"/>
      <c r="B128" s="41" t="s">
        <v>29</v>
      </c>
      <c r="C128" s="36" t="s">
        <v>600</v>
      </c>
      <c r="D128" s="103">
        <v>686</v>
      </c>
      <c r="E128" s="287">
        <f>D128/D641</f>
        <v>1.0978509423770048E-05</v>
      </c>
      <c r="F128" s="103">
        <f t="shared" si="28"/>
        <v>686</v>
      </c>
      <c r="G128" s="103">
        <v>0</v>
      </c>
      <c r="H128" s="181">
        <f t="shared" si="29"/>
        <v>686</v>
      </c>
      <c r="I128" s="182"/>
      <c r="J128" s="182"/>
      <c r="K128" s="182"/>
      <c r="L128" s="185"/>
      <c r="M128" s="349"/>
      <c r="N128" s="349"/>
      <c r="O128" s="288"/>
    </row>
    <row r="129" spans="1:15" s="49" customFormat="1" ht="15.75" customHeight="1">
      <c r="A129" s="140"/>
      <c r="B129" s="41" t="s">
        <v>31</v>
      </c>
      <c r="C129" s="36" t="s">
        <v>32</v>
      </c>
      <c r="D129" s="103">
        <v>47300</v>
      </c>
      <c r="E129" s="287">
        <f>D129/D641</f>
        <v>0.0007569730258663605</v>
      </c>
      <c r="F129" s="103">
        <f t="shared" si="28"/>
        <v>47300</v>
      </c>
      <c r="G129" s="103">
        <v>0</v>
      </c>
      <c r="H129" s="181">
        <f t="shared" si="29"/>
        <v>47300</v>
      </c>
      <c r="I129" s="182"/>
      <c r="J129" s="182"/>
      <c r="K129" s="182"/>
      <c r="L129" s="185"/>
      <c r="M129" s="349"/>
      <c r="N129" s="349"/>
      <c r="O129" s="288"/>
    </row>
    <row r="130" spans="1:15" s="49" customFormat="1" ht="15.75" customHeight="1">
      <c r="A130" s="141"/>
      <c r="B130" s="144" t="s">
        <v>46</v>
      </c>
      <c r="C130" s="36" t="s">
        <v>47</v>
      </c>
      <c r="D130" s="103">
        <v>90</v>
      </c>
      <c r="E130" s="287">
        <f>D130/D641</f>
        <v>1.4403292246928633E-06</v>
      </c>
      <c r="F130" s="103">
        <f t="shared" si="28"/>
        <v>90</v>
      </c>
      <c r="G130" s="103">
        <v>0</v>
      </c>
      <c r="H130" s="181">
        <f t="shared" si="29"/>
        <v>90</v>
      </c>
      <c r="I130" s="182"/>
      <c r="J130" s="182"/>
      <c r="K130" s="182"/>
      <c r="L130" s="185"/>
      <c r="M130" s="349"/>
      <c r="N130" s="349"/>
      <c r="O130" s="288"/>
    </row>
    <row r="131" spans="1:15" s="49" customFormat="1" ht="16.5" customHeight="1">
      <c r="A131" s="141"/>
      <c r="B131" s="144" t="s">
        <v>532</v>
      </c>
      <c r="C131" s="36" t="s">
        <v>398</v>
      </c>
      <c r="D131" s="103">
        <v>700</v>
      </c>
      <c r="E131" s="287">
        <f>D131/D641</f>
        <v>1.120256063650005E-05</v>
      </c>
      <c r="F131" s="103">
        <f t="shared" si="28"/>
        <v>700</v>
      </c>
      <c r="G131" s="103">
        <v>0</v>
      </c>
      <c r="H131" s="181">
        <f t="shared" si="29"/>
        <v>700</v>
      </c>
      <c r="I131" s="182"/>
      <c r="J131" s="182"/>
      <c r="K131" s="182"/>
      <c r="L131" s="185"/>
      <c r="M131" s="349"/>
      <c r="N131" s="349"/>
      <c r="O131" s="288"/>
    </row>
    <row r="132" spans="1:15" s="49" customFormat="1" ht="13.5" customHeight="1">
      <c r="A132" s="141"/>
      <c r="B132" s="144" t="s">
        <v>240</v>
      </c>
      <c r="C132" s="36" t="s">
        <v>249</v>
      </c>
      <c r="D132" s="103">
        <v>9500</v>
      </c>
      <c r="E132" s="287">
        <f>D132/D641</f>
        <v>0.0001520347514953578</v>
      </c>
      <c r="F132" s="103">
        <f t="shared" si="28"/>
        <v>9500</v>
      </c>
      <c r="G132" s="103"/>
      <c r="H132" s="181">
        <f t="shared" si="29"/>
        <v>9500</v>
      </c>
      <c r="I132" s="182"/>
      <c r="J132" s="182"/>
      <c r="K132" s="182"/>
      <c r="L132" s="185"/>
      <c r="M132" s="349"/>
      <c r="N132" s="349"/>
      <c r="O132" s="288"/>
    </row>
    <row r="133" spans="1:15" s="49" customFormat="1" ht="13.5" customHeight="1">
      <c r="A133" s="141"/>
      <c r="B133" s="144" t="s">
        <v>241</v>
      </c>
      <c r="C133" s="36" t="s">
        <v>250</v>
      </c>
      <c r="D133" s="103">
        <v>4000</v>
      </c>
      <c r="E133" s="287">
        <f>D133/D641</f>
        <v>6.401463220857171E-05</v>
      </c>
      <c r="F133" s="103">
        <f t="shared" si="28"/>
        <v>4000</v>
      </c>
      <c r="G133" s="103"/>
      <c r="H133" s="181">
        <f t="shared" si="29"/>
        <v>4000</v>
      </c>
      <c r="I133" s="182"/>
      <c r="J133" s="182"/>
      <c r="K133" s="182"/>
      <c r="L133" s="185"/>
      <c r="M133" s="349"/>
      <c r="N133" s="349"/>
      <c r="O133" s="288"/>
    </row>
    <row r="134" spans="1:15" s="49" customFormat="1" ht="13.5" customHeight="1">
      <c r="A134" s="141"/>
      <c r="B134" s="144" t="s">
        <v>242</v>
      </c>
      <c r="C134" s="36" t="s">
        <v>251</v>
      </c>
      <c r="D134" s="103">
        <v>22190</v>
      </c>
      <c r="E134" s="287">
        <f>D134/D641</f>
        <v>0.00035512117217705155</v>
      </c>
      <c r="F134" s="103">
        <f t="shared" si="28"/>
        <v>22190</v>
      </c>
      <c r="G134" s="103"/>
      <c r="H134" s="181">
        <f t="shared" si="29"/>
        <v>22190</v>
      </c>
      <c r="I134" s="182"/>
      <c r="J134" s="182"/>
      <c r="K134" s="182"/>
      <c r="L134" s="185"/>
      <c r="M134" s="349"/>
      <c r="N134" s="349"/>
      <c r="O134" s="288"/>
    </row>
    <row r="135" spans="1:15" s="49" customFormat="1" ht="15" customHeight="1">
      <c r="A135" s="138" t="s">
        <v>93</v>
      </c>
      <c r="B135" s="134"/>
      <c r="C135" s="87" t="s">
        <v>94</v>
      </c>
      <c r="D135" s="179">
        <f>SUM(D136:D140)</f>
        <v>10000</v>
      </c>
      <c r="E135" s="339">
        <f>D135/D641</f>
        <v>0.00016003658052142928</v>
      </c>
      <c r="F135" s="179">
        <f aca="true" t="shared" si="30" ref="F135:O135">SUM(F136:F140)</f>
        <v>10000</v>
      </c>
      <c r="G135" s="179">
        <f t="shared" si="30"/>
        <v>3292</v>
      </c>
      <c r="H135" s="179">
        <f t="shared" si="30"/>
        <v>78</v>
      </c>
      <c r="I135" s="179">
        <f t="shared" si="30"/>
        <v>0</v>
      </c>
      <c r="J135" s="179">
        <f t="shared" si="30"/>
        <v>6630</v>
      </c>
      <c r="K135" s="179">
        <f t="shared" si="30"/>
        <v>0</v>
      </c>
      <c r="L135" s="179">
        <f t="shared" si="30"/>
        <v>0</v>
      </c>
      <c r="M135" s="179">
        <f t="shared" si="30"/>
        <v>0</v>
      </c>
      <c r="N135" s="179">
        <f t="shared" si="30"/>
        <v>0</v>
      </c>
      <c r="O135" s="180">
        <f t="shared" si="30"/>
        <v>0</v>
      </c>
    </row>
    <row r="136" spans="1:15" s="49" customFormat="1" ht="16.5" customHeight="1">
      <c r="A136" s="141"/>
      <c r="B136" s="41" t="s">
        <v>11</v>
      </c>
      <c r="C136" s="36" t="s">
        <v>90</v>
      </c>
      <c r="D136" s="103">
        <v>6630</v>
      </c>
      <c r="E136" s="287">
        <f>D136/D641</f>
        <v>0.0001061042528857076</v>
      </c>
      <c r="F136" s="103">
        <f>D136</f>
        <v>6630</v>
      </c>
      <c r="G136" s="103"/>
      <c r="H136" s="181">
        <v>0</v>
      </c>
      <c r="I136" s="182">
        <v>0</v>
      </c>
      <c r="J136" s="182">
        <f>F136</f>
        <v>6630</v>
      </c>
      <c r="K136" s="182"/>
      <c r="L136" s="185"/>
      <c r="M136" s="349"/>
      <c r="N136" s="349"/>
      <c r="O136" s="288"/>
    </row>
    <row r="137" spans="1:15" s="49" customFormat="1" ht="15.75" customHeight="1">
      <c r="A137" s="140"/>
      <c r="B137" s="41" t="s">
        <v>42</v>
      </c>
      <c r="C137" s="36" t="s">
        <v>95</v>
      </c>
      <c r="D137" s="103">
        <v>423</v>
      </c>
      <c r="E137" s="287">
        <f>D137/D641</f>
        <v>6.769547356056458E-06</v>
      </c>
      <c r="F137" s="103">
        <f>D137</f>
        <v>423</v>
      </c>
      <c r="G137" s="103">
        <f>F137</f>
        <v>423</v>
      </c>
      <c r="H137" s="181"/>
      <c r="I137" s="182">
        <v>0</v>
      </c>
      <c r="J137" s="182"/>
      <c r="K137" s="182"/>
      <c r="L137" s="185"/>
      <c r="M137" s="349"/>
      <c r="N137" s="349"/>
      <c r="O137" s="288"/>
    </row>
    <row r="138" spans="1:15" s="49" customFormat="1" ht="15.75" customHeight="1">
      <c r="A138" s="140"/>
      <c r="B138" s="41" t="s">
        <v>18</v>
      </c>
      <c r="C138" s="36" t="s">
        <v>19</v>
      </c>
      <c r="D138" s="103">
        <v>69</v>
      </c>
      <c r="E138" s="287">
        <f>D138/D641</f>
        <v>1.104252405597862E-06</v>
      </c>
      <c r="F138" s="103">
        <f>D138</f>
        <v>69</v>
      </c>
      <c r="G138" s="103">
        <f>F138</f>
        <v>69</v>
      </c>
      <c r="H138" s="181"/>
      <c r="I138" s="182">
        <v>0</v>
      </c>
      <c r="J138" s="182"/>
      <c r="K138" s="182"/>
      <c r="L138" s="185"/>
      <c r="M138" s="349"/>
      <c r="N138" s="349"/>
      <c r="O138" s="288"/>
    </row>
    <row r="139" spans="1:15" s="49" customFormat="1" ht="15.75" customHeight="1">
      <c r="A139" s="140"/>
      <c r="B139" s="41" t="s">
        <v>519</v>
      </c>
      <c r="C139" s="36" t="s">
        <v>520</v>
      </c>
      <c r="D139" s="103">
        <v>2800</v>
      </c>
      <c r="E139" s="287">
        <f>D139/D641</f>
        <v>4.48102425460002E-05</v>
      </c>
      <c r="F139" s="103">
        <f>D139</f>
        <v>2800</v>
      </c>
      <c r="G139" s="103">
        <f>F139</f>
        <v>2800</v>
      </c>
      <c r="H139" s="181">
        <v>0</v>
      </c>
      <c r="I139" s="182">
        <v>0</v>
      </c>
      <c r="J139" s="182"/>
      <c r="K139" s="182"/>
      <c r="L139" s="185"/>
      <c r="M139" s="349"/>
      <c r="N139" s="349"/>
      <c r="O139" s="288"/>
    </row>
    <row r="140" spans="1:15" s="49" customFormat="1" ht="15.75" customHeight="1">
      <c r="A140" s="140"/>
      <c r="B140" s="41" t="s">
        <v>241</v>
      </c>
      <c r="C140" s="36" t="s">
        <v>250</v>
      </c>
      <c r="D140" s="103">
        <v>78</v>
      </c>
      <c r="E140" s="287">
        <f>D140/D641</f>
        <v>1.2482853280671482E-06</v>
      </c>
      <c r="F140" s="103">
        <f>D140</f>
        <v>78</v>
      </c>
      <c r="G140" s="103"/>
      <c r="H140" s="181">
        <f>F140</f>
        <v>78</v>
      </c>
      <c r="I140" s="182"/>
      <c r="J140" s="182"/>
      <c r="K140" s="182"/>
      <c r="L140" s="185"/>
      <c r="M140" s="349"/>
      <c r="N140" s="349"/>
      <c r="O140" s="288"/>
    </row>
    <row r="141" spans="1:15" s="48" customFormat="1" ht="24.75" customHeight="1">
      <c r="A141" s="138" t="s">
        <v>289</v>
      </c>
      <c r="B141" s="134"/>
      <c r="C141" s="87" t="s">
        <v>290</v>
      </c>
      <c r="D141" s="179">
        <f>SUM(D142:D158)</f>
        <v>216463</v>
      </c>
      <c r="E141" s="339">
        <f>D141/D641</f>
        <v>0.003464199832941014</v>
      </c>
      <c r="F141" s="179">
        <f aca="true" t="shared" si="31" ref="F141:O141">SUM(F142:F158)</f>
        <v>216463</v>
      </c>
      <c r="G141" s="179">
        <f t="shared" si="31"/>
        <v>4000</v>
      </c>
      <c r="H141" s="179">
        <f t="shared" si="31"/>
        <v>18800</v>
      </c>
      <c r="I141" s="179">
        <f t="shared" si="31"/>
        <v>5000</v>
      </c>
      <c r="J141" s="179">
        <f t="shared" si="31"/>
        <v>0</v>
      </c>
      <c r="K141" s="179">
        <f t="shared" si="31"/>
        <v>188663</v>
      </c>
      <c r="L141" s="179">
        <f t="shared" si="31"/>
        <v>0</v>
      </c>
      <c r="M141" s="179">
        <f t="shared" si="31"/>
        <v>0</v>
      </c>
      <c r="N141" s="179">
        <f t="shared" si="31"/>
        <v>0</v>
      </c>
      <c r="O141" s="180">
        <f t="shared" si="31"/>
        <v>0</v>
      </c>
    </row>
    <row r="142" spans="1:15" s="48" customFormat="1" ht="35.25" customHeight="1">
      <c r="A142" s="197"/>
      <c r="B142" s="190" t="s">
        <v>851</v>
      </c>
      <c r="C142" s="36" t="s">
        <v>852</v>
      </c>
      <c r="D142" s="189">
        <v>20179</v>
      </c>
      <c r="E142" s="304">
        <f>D142/D641</f>
        <v>0.0003229378158341921</v>
      </c>
      <c r="F142" s="189">
        <f>D142</f>
        <v>20179</v>
      </c>
      <c r="G142" s="189"/>
      <c r="H142" s="189"/>
      <c r="I142" s="189"/>
      <c r="J142" s="189"/>
      <c r="K142" s="189">
        <f>F142</f>
        <v>20179</v>
      </c>
      <c r="L142" s="189"/>
      <c r="M142" s="189"/>
      <c r="N142" s="189"/>
      <c r="O142" s="210"/>
    </row>
    <row r="143" spans="1:15" s="48" customFormat="1" ht="34.5" customHeight="1">
      <c r="A143" s="197"/>
      <c r="B143" s="190" t="s">
        <v>264</v>
      </c>
      <c r="C143" s="36" t="s">
        <v>642</v>
      </c>
      <c r="D143" s="189">
        <v>5000</v>
      </c>
      <c r="E143" s="304">
        <f>D143/D641</f>
        <v>8.001829026071464E-05</v>
      </c>
      <c r="F143" s="189">
        <f>D143</f>
        <v>5000</v>
      </c>
      <c r="G143" s="189"/>
      <c r="H143" s="189"/>
      <c r="I143" s="189">
        <f>F143</f>
        <v>5000</v>
      </c>
      <c r="J143" s="189"/>
      <c r="K143" s="189"/>
      <c r="L143" s="189"/>
      <c r="M143" s="189"/>
      <c r="N143" s="189"/>
      <c r="O143" s="210"/>
    </row>
    <row r="144" spans="1:15" s="48" customFormat="1" ht="15.75" customHeight="1">
      <c r="A144" s="142"/>
      <c r="B144" s="190" t="s">
        <v>643</v>
      </c>
      <c r="C144" s="36" t="s">
        <v>95</v>
      </c>
      <c r="D144" s="189">
        <v>327</v>
      </c>
      <c r="E144" s="304">
        <f>D144/D641</f>
        <v>5.233196183050737E-06</v>
      </c>
      <c r="F144" s="189">
        <f aca="true" t="shared" si="32" ref="F144:F158">D144</f>
        <v>327</v>
      </c>
      <c r="G144" s="189"/>
      <c r="H144" s="189"/>
      <c r="I144" s="189"/>
      <c r="J144" s="189"/>
      <c r="K144" s="189">
        <f>F144</f>
        <v>327</v>
      </c>
      <c r="L144" s="189"/>
      <c r="M144" s="189"/>
      <c r="N144" s="189"/>
      <c r="O144" s="210"/>
    </row>
    <row r="145" spans="1:15" s="48" customFormat="1" ht="15.75" customHeight="1">
      <c r="A145" s="142"/>
      <c r="B145" s="190" t="s">
        <v>644</v>
      </c>
      <c r="C145" s="36" t="s">
        <v>95</v>
      </c>
      <c r="D145" s="189">
        <v>58</v>
      </c>
      <c r="E145" s="304">
        <f>D145/D641</f>
        <v>9.282121670242898E-07</v>
      </c>
      <c r="F145" s="189">
        <f t="shared" si="32"/>
        <v>58</v>
      </c>
      <c r="G145" s="189"/>
      <c r="H145" s="189"/>
      <c r="I145" s="189"/>
      <c r="J145" s="189"/>
      <c r="K145" s="189">
        <f>F145</f>
        <v>58</v>
      </c>
      <c r="L145" s="189"/>
      <c r="M145" s="189"/>
      <c r="N145" s="189"/>
      <c r="O145" s="210"/>
    </row>
    <row r="146" spans="1:15" s="48" customFormat="1" ht="15.75" customHeight="1">
      <c r="A146" s="142"/>
      <c r="B146" s="190" t="s">
        <v>645</v>
      </c>
      <c r="C146" s="36" t="s">
        <v>19</v>
      </c>
      <c r="D146" s="189">
        <v>54</v>
      </c>
      <c r="E146" s="304">
        <f>D146/D641</f>
        <v>8.64197534815718E-07</v>
      </c>
      <c r="F146" s="189">
        <f t="shared" si="32"/>
        <v>54</v>
      </c>
      <c r="G146" s="189"/>
      <c r="H146" s="189"/>
      <c r="I146" s="189"/>
      <c r="J146" s="189"/>
      <c r="K146" s="189">
        <f>F146</f>
        <v>54</v>
      </c>
      <c r="L146" s="189"/>
      <c r="M146" s="189"/>
      <c r="N146" s="189"/>
      <c r="O146" s="210"/>
    </row>
    <row r="147" spans="1:15" s="48" customFormat="1" ht="16.5" customHeight="1">
      <c r="A147" s="142"/>
      <c r="B147" s="190" t="s">
        <v>646</v>
      </c>
      <c r="C147" s="36" t="s">
        <v>19</v>
      </c>
      <c r="D147" s="189">
        <v>9</v>
      </c>
      <c r="E147" s="304">
        <f>D147/D641</f>
        <v>1.4403292246928633E-07</v>
      </c>
      <c r="F147" s="189">
        <f t="shared" si="32"/>
        <v>9</v>
      </c>
      <c r="G147" s="189"/>
      <c r="H147" s="189"/>
      <c r="I147" s="189"/>
      <c r="J147" s="189"/>
      <c r="K147" s="189">
        <f>F147</f>
        <v>9</v>
      </c>
      <c r="L147" s="189"/>
      <c r="M147" s="189"/>
      <c r="N147" s="189"/>
      <c r="O147" s="210"/>
    </row>
    <row r="148" spans="1:15" s="49" customFormat="1" ht="15.75" customHeight="1">
      <c r="A148" s="140"/>
      <c r="B148" s="41" t="s">
        <v>519</v>
      </c>
      <c r="C148" s="36" t="s">
        <v>770</v>
      </c>
      <c r="D148" s="103">
        <v>4000</v>
      </c>
      <c r="E148" s="304">
        <f>D148/D641</f>
        <v>6.401463220857171E-05</v>
      </c>
      <c r="F148" s="189">
        <f t="shared" si="32"/>
        <v>4000</v>
      </c>
      <c r="G148" s="189">
        <f>F148</f>
        <v>4000</v>
      </c>
      <c r="H148" s="181"/>
      <c r="I148" s="182"/>
      <c r="J148" s="182"/>
      <c r="K148" s="189"/>
      <c r="L148" s="185"/>
      <c r="M148" s="349"/>
      <c r="N148" s="349"/>
      <c r="O148" s="288"/>
    </row>
    <row r="149" spans="1:15" s="49" customFormat="1" ht="15.75" customHeight="1">
      <c r="A149" s="140"/>
      <c r="B149" s="41" t="s">
        <v>647</v>
      </c>
      <c r="C149" s="36" t="s">
        <v>770</v>
      </c>
      <c r="D149" s="103">
        <v>15344</v>
      </c>
      <c r="E149" s="304">
        <f>D149/D641</f>
        <v>0.0002455601291520811</v>
      </c>
      <c r="F149" s="189">
        <f t="shared" si="32"/>
        <v>15344</v>
      </c>
      <c r="G149" s="189"/>
      <c r="H149" s="181"/>
      <c r="I149" s="182"/>
      <c r="J149" s="182"/>
      <c r="K149" s="189">
        <f>F149</f>
        <v>15344</v>
      </c>
      <c r="L149" s="185"/>
      <c r="M149" s="349"/>
      <c r="N149" s="349"/>
      <c r="O149" s="288"/>
    </row>
    <row r="150" spans="1:15" s="49" customFormat="1" ht="15.75" customHeight="1">
      <c r="A150" s="140"/>
      <c r="B150" s="41" t="s">
        <v>648</v>
      </c>
      <c r="C150" s="36" t="s">
        <v>770</v>
      </c>
      <c r="D150" s="103">
        <v>2708</v>
      </c>
      <c r="E150" s="304">
        <f>D150/D641</f>
        <v>4.3337906005203046E-05</v>
      </c>
      <c r="F150" s="189">
        <f t="shared" si="32"/>
        <v>2708</v>
      </c>
      <c r="G150" s="189"/>
      <c r="H150" s="181"/>
      <c r="I150" s="182"/>
      <c r="J150" s="182"/>
      <c r="K150" s="189">
        <f>F150</f>
        <v>2708</v>
      </c>
      <c r="L150" s="185"/>
      <c r="M150" s="349"/>
      <c r="N150" s="349"/>
      <c r="O150" s="288"/>
    </row>
    <row r="151" spans="1:15" s="49" customFormat="1" ht="15.75" customHeight="1">
      <c r="A151" s="140"/>
      <c r="B151" s="41" t="s">
        <v>20</v>
      </c>
      <c r="C151" s="36" t="s">
        <v>21</v>
      </c>
      <c r="D151" s="103">
        <v>13250</v>
      </c>
      <c r="E151" s="304">
        <f>D151/D641</f>
        <v>0.00021204846919089377</v>
      </c>
      <c r="F151" s="189">
        <f t="shared" si="32"/>
        <v>13250</v>
      </c>
      <c r="G151" s="103"/>
      <c r="H151" s="181">
        <f>F151</f>
        <v>13250</v>
      </c>
      <c r="I151" s="182"/>
      <c r="J151" s="182"/>
      <c r="K151" s="189"/>
      <c r="L151" s="185"/>
      <c r="M151" s="349"/>
      <c r="N151" s="349"/>
      <c r="O151" s="288"/>
    </row>
    <row r="152" spans="1:15" s="57" customFormat="1" ht="15.75" customHeight="1">
      <c r="A152" s="140"/>
      <c r="B152" s="41" t="s">
        <v>25</v>
      </c>
      <c r="C152" s="36" t="s">
        <v>116</v>
      </c>
      <c r="D152" s="103">
        <v>4750</v>
      </c>
      <c r="E152" s="304">
        <f>D152/D641</f>
        <v>7.60173757476789E-05</v>
      </c>
      <c r="F152" s="189">
        <f t="shared" si="32"/>
        <v>4750</v>
      </c>
      <c r="G152" s="103"/>
      <c r="H152" s="181">
        <f>F152</f>
        <v>4750</v>
      </c>
      <c r="I152" s="182"/>
      <c r="J152" s="182"/>
      <c r="K152" s="189"/>
      <c r="L152" s="185"/>
      <c r="M152" s="349"/>
      <c r="N152" s="349"/>
      <c r="O152" s="288"/>
    </row>
    <row r="153" spans="1:15" s="57" customFormat="1" ht="15.75" customHeight="1">
      <c r="A153" s="140"/>
      <c r="B153" s="41" t="s">
        <v>690</v>
      </c>
      <c r="C153" s="36" t="s">
        <v>116</v>
      </c>
      <c r="D153" s="103">
        <v>121961</v>
      </c>
      <c r="E153" s="304">
        <f>D153/D641</f>
        <v>0.0019518221396974036</v>
      </c>
      <c r="F153" s="189">
        <f t="shared" si="32"/>
        <v>121961</v>
      </c>
      <c r="G153" s="103"/>
      <c r="H153" s="181"/>
      <c r="I153" s="182"/>
      <c r="J153" s="182"/>
      <c r="K153" s="189">
        <f>F153</f>
        <v>121961</v>
      </c>
      <c r="L153" s="185"/>
      <c r="M153" s="349"/>
      <c r="N153" s="349"/>
      <c r="O153" s="288"/>
    </row>
    <row r="154" spans="1:15" s="57" customFormat="1" ht="15.75" customHeight="1">
      <c r="A154" s="140"/>
      <c r="B154" s="41" t="s">
        <v>691</v>
      </c>
      <c r="C154" s="36" t="s">
        <v>116</v>
      </c>
      <c r="D154" s="103">
        <v>21523</v>
      </c>
      <c r="E154" s="304">
        <f>D154/D641</f>
        <v>0.0003444467322562722</v>
      </c>
      <c r="F154" s="189">
        <f t="shared" si="32"/>
        <v>21523</v>
      </c>
      <c r="G154" s="103"/>
      <c r="H154" s="181"/>
      <c r="I154" s="182"/>
      <c r="J154" s="182"/>
      <c r="K154" s="189">
        <f>F154</f>
        <v>21523</v>
      </c>
      <c r="L154" s="185"/>
      <c r="M154" s="349"/>
      <c r="N154" s="349"/>
      <c r="O154" s="288"/>
    </row>
    <row r="155" spans="1:15" s="57" customFormat="1" ht="15.75" customHeight="1">
      <c r="A155" s="140"/>
      <c r="B155" s="41" t="s">
        <v>253</v>
      </c>
      <c r="C155" s="36" t="s">
        <v>996</v>
      </c>
      <c r="D155" s="103">
        <v>300</v>
      </c>
      <c r="E155" s="304">
        <f>D155/D641</f>
        <v>4.801097415642878E-06</v>
      </c>
      <c r="F155" s="189">
        <f t="shared" si="32"/>
        <v>300</v>
      </c>
      <c r="G155" s="103"/>
      <c r="H155" s="181">
        <f>F155</f>
        <v>300</v>
      </c>
      <c r="I155" s="182"/>
      <c r="J155" s="182"/>
      <c r="K155" s="189"/>
      <c r="L155" s="185"/>
      <c r="M155" s="349"/>
      <c r="N155" s="349"/>
      <c r="O155" s="288"/>
    </row>
    <row r="156" spans="1:15" s="57" customFormat="1" ht="15.75" customHeight="1">
      <c r="A156" s="140"/>
      <c r="B156" s="41" t="s">
        <v>853</v>
      </c>
      <c r="C156" s="36" t="s">
        <v>996</v>
      </c>
      <c r="D156" s="103">
        <v>5525</v>
      </c>
      <c r="E156" s="304">
        <f>D156/D641</f>
        <v>8.842021073808967E-05</v>
      </c>
      <c r="F156" s="189">
        <f t="shared" si="32"/>
        <v>5525</v>
      </c>
      <c r="G156" s="103"/>
      <c r="H156" s="181"/>
      <c r="I156" s="182"/>
      <c r="J156" s="182"/>
      <c r="K156" s="189">
        <f>F156</f>
        <v>5525</v>
      </c>
      <c r="L156" s="185"/>
      <c r="M156" s="349"/>
      <c r="N156" s="349"/>
      <c r="O156" s="288"/>
    </row>
    <row r="157" spans="1:15" s="57" customFormat="1" ht="15.75" customHeight="1">
      <c r="A157" s="140"/>
      <c r="B157" s="41" t="s">
        <v>854</v>
      </c>
      <c r="C157" s="36" t="s">
        <v>996</v>
      </c>
      <c r="D157" s="103">
        <v>975</v>
      </c>
      <c r="E157" s="304">
        <f>D157/D641</f>
        <v>1.5603566600839353E-05</v>
      </c>
      <c r="F157" s="189">
        <f t="shared" si="32"/>
        <v>975</v>
      </c>
      <c r="G157" s="103"/>
      <c r="H157" s="181"/>
      <c r="I157" s="182"/>
      <c r="J157" s="182"/>
      <c r="K157" s="189">
        <f>F157</f>
        <v>975</v>
      </c>
      <c r="L157" s="185"/>
      <c r="M157" s="349"/>
      <c r="N157" s="349"/>
      <c r="O157" s="288"/>
    </row>
    <row r="158" spans="1:15" s="57" customFormat="1" ht="15.75" customHeight="1">
      <c r="A158" s="140"/>
      <c r="B158" s="41" t="s">
        <v>29</v>
      </c>
      <c r="C158" s="36" t="s">
        <v>990</v>
      </c>
      <c r="D158" s="103">
        <v>500</v>
      </c>
      <c r="E158" s="304">
        <f>D158/D641</f>
        <v>8.001829026071464E-06</v>
      </c>
      <c r="F158" s="189">
        <f t="shared" si="32"/>
        <v>500</v>
      </c>
      <c r="G158" s="103"/>
      <c r="H158" s="181">
        <f>F158</f>
        <v>500</v>
      </c>
      <c r="I158" s="182"/>
      <c r="J158" s="182"/>
      <c r="K158" s="189"/>
      <c r="L158" s="185"/>
      <c r="M158" s="349"/>
      <c r="N158" s="349"/>
      <c r="O158" s="288"/>
    </row>
    <row r="159" spans="1:15" s="57" customFormat="1" ht="21" customHeight="1">
      <c r="A159" s="138" t="s">
        <v>96</v>
      </c>
      <c r="B159" s="134"/>
      <c r="C159" s="87" t="s">
        <v>97</v>
      </c>
      <c r="D159" s="179">
        <f>SUM(D160:D162)</f>
        <v>16847</v>
      </c>
      <c r="E159" s="339">
        <f>D159/D641</f>
        <v>0.0002696136272044519</v>
      </c>
      <c r="F159" s="179">
        <f aca="true" t="shared" si="33" ref="F159:O159">SUM(F160:F162)</f>
        <v>16847</v>
      </c>
      <c r="G159" s="179">
        <f t="shared" si="33"/>
        <v>0</v>
      </c>
      <c r="H159" s="179">
        <f t="shared" si="33"/>
        <v>16847</v>
      </c>
      <c r="I159" s="179">
        <f t="shared" si="33"/>
        <v>0</v>
      </c>
      <c r="J159" s="179">
        <f t="shared" si="33"/>
        <v>0</v>
      </c>
      <c r="K159" s="179">
        <f t="shared" si="33"/>
        <v>0</v>
      </c>
      <c r="L159" s="179">
        <f t="shared" si="33"/>
        <v>0</v>
      </c>
      <c r="M159" s="179">
        <f t="shared" si="33"/>
        <v>0</v>
      </c>
      <c r="N159" s="179">
        <f t="shared" si="33"/>
        <v>0</v>
      </c>
      <c r="O159" s="180">
        <f t="shared" si="33"/>
        <v>0</v>
      </c>
    </row>
    <row r="160" spans="1:15" s="49" customFormat="1" ht="15.75" customHeight="1">
      <c r="A160" s="140"/>
      <c r="B160" s="41" t="s">
        <v>20</v>
      </c>
      <c r="C160" s="36" t="s">
        <v>21</v>
      </c>
      <c r="D160" s="103">
        <v>400</v>
      </c>
      <c r="E160" s="287">
        <f>D160/D641</f>
        <v>6.401463220857171E-06</v>
      </c>
      <c r="F160" s="103">
        <f>D160</f>
        <v>400</v>
      </c>
      <c r="G160" s="103"/>
      <c r="H160" s="181">
        <f>F160</f>
        <v>400</v>
      </c>
      <c r="I160" s="182"/>
      <c r="J160" s="182"/>
      <c r="K160" s="182"/>
      <c r="L160" s="185"/>
      <c r="M160" s="349"/>
      <c r="N160" s="349"/>
      <c r="O160" s="288"/>
    </row>
    <row r="161" spans="1:15" s="49" customFormat="1" ht="15.75" customHeight="1">
      <c r="A161" s="140"/>
      <c r="B161" s="41" t="s">
        <v>25</v>
      </c>
      <c r="C161" s="36" t="s">
        <v>116</v>
      </c>
      <c r="D161" s="103">
        <v>1100</v>
      </c>
      <c r="E161" s="287">
        <f>D161/D641</f>
        <v>1.760402385735722E-05</v>
      </c>
      <c r="F161" s="103">
        <f>D161</f>
        <v>1100</v>
      </c>
      <c r="G161" s="103">
        <v>0</v>
      </c>
      <c r="H161" s="181">
        <f>F161</f>
        <v>1100</v>
      </c>
      <c r="I161" s="182">
        <v>0</v>
      </c>
      <c r="J161" s="182"/>
      <c r="K161" s="182"/>
      <c r="L161" s="185"/>
      <c r="M161" s="349"/>
      <c r="N161" s="349"/>
      <c r="O161" s="288"/>
    </row>
    <row r="162" spans="1:15" s="49" customFormat="1" ht="18.75" customHeight="1">
      <c r="A162" s="140"/>
      <c r="B162" s="41" t="s">
        <v>29</v>
      </c>
      <c r="C162" s="36" t="s">
        <v>30</v>
      </c>
      <c r="D162" s="103">
        <v>15347</v>
      </c>
      <c r="E162" s="287">
        <f>D162/D641</f>
        <v>0.0002456081401262375</v>
      </c>
      <c r="F162" s="103">
        <f>D162</f>
        <v>15347</v>
      </c>
      <c r="G162" s="103">
        <v>0</v>
      </c>
      <c r="H162" s="181">
        <f>F162</f>
        <v>15347</v>
      </c>
      <c r="I162" s="182">
        <v>0</v>
      </c>
      <c r="J162" s="182"/>
      <c r="K162" s="182"/>
      <c r="L162" s="185"/>
      <c r="M162" s="349"/>
      <c r="N162" s="349"/>
      <c r="O162" s="288"/>
    </row>
    <row r="163" spans="1:15" s="49" customFormat="1" ht="27" customHeight="1">
      <c r="A163" s="136" t="s">
        <v>98</v>
      </c>
      <c r="B163" s="145"/>
      <c r="C163" s="64" t="s">
        <v>99</v>
      </c>
      <c r="D163" s="183">
        <f>D164+D167+D194</f>
        <v>2889770</v>
      </c>
      <c r="E163" s="338">
        <f>D163/D641</f>
        <v>0.04624689092934107</v>
      </c>
      <c r="F163" s="183">
        <f>F164+F167+F194</f>
        <v>2886270</v>
      </c>
      <c r="G163" s="183">
        <f aca="true" t="shared" si="34" ref="G163:O163">G164+G167+G194</f>
        <v>2367870</v>
      </c>
      <c r="H163" s="183">
        <f t="shared" si="34"/>
        <v>346900</v>
      </c>
      <c r="I163" s="183">
        <f t="shared" si="34"/>
        <v>7500</v>
      </c>
      <c r="J163" s="183">
        <f t="shared" si="34"/>
        <v>164000</v>
      </c>
      <c r="K163" s="183">
        <f t="shared" si="34"/>
        <v>0</v>
      </c>
      <c r="L163" s="183">
        <f t="shared" si="34"/>
        <v>0</v>
      </c>
      <c r="M163" s="183">
        <f t="shared" si="34"/>
        <v>3500</v>
      </c>
      <c r="N163" s="183">
        <f t="shared" si="34"/>
        <v>3500</v>
      </c>
      <c r="O163" s="184">
        <f t="shared" si="34"/>
        <v>0</v>
      </c>
    </row>
    <row r="164" spans="1:15" s="49" customFormat="1" ht="20.25" customHeight="1">
      <c r="A164" s="209" t="s">
        <v>693</v>
      </c>
      <c r="B164" s="134"/>
      <c r="C164" s="87" t="s">
        <v>694</v>
      </c>
      <c r="D164" s="179">
        <f>D165+D166</f>
        <v>11000</v>
      </c>
      <c r="E164" s="339">
        <f>D164/D641</f>
        <v>0.0001760402385735722</v>
      </c>
      <c r="F164" s="179">
        <f>F165+F166</f>
        <v>7500</v>
      </c>
      <c r="G164" s="179">
        <f aca="true" t="shared" si="35" ref="G164:O164">G165+G166</f>
        <v>0</v>
      </c>
      <c r="H164" s="179">
        <f t="shared" si="35"/>
        <v>0</v>
      </c>
      <c r="I164" s="179">
        <f t="shared" si="35"/>
        <v>7500</v>
      </c>
      <c r="J164" s="179">
        <f t="shared" si="35"/>
        <v>0</v>
      </c>
      <c r="K164" s="179">
        <f t="shared" si="35"/>
        <v>0</v>
      </c>
      <c r="L164" s="179">
        <f t="shared" si="35"/>
        <v>0</v>
      </c>
      <c r="M164" s="179">
        <f t="shared" si="35"/>
        <v>3500</v>
      </c>
      <c r="N164" s="179">
        <f t="shared" si="35"/>
        <v>3500</v>
      </c>
      <c r="O164" s="180">
        <f t="shared" si="35"/>
        <v>0</v>
      </c>
    </row>
    <row r="165" spans="1:15" s="49" customFormat="1" ht="18.75" customHeight="1">
      <c r="A165" s="295"/>
      <c r="B165" s="190" t="s">
        <v>997</v>
      </c>
      <c r="C165" s="193" t="s">
        <v>998</v>
      </c>
      <c r="D165" s="189">
        <v>7500</v>
      </c>
      <c r="E165" s="304">
        <f>D165/D641</f>
        <v>0.00012002743539107195</v>
      </c>
      <c r="F165" s="189">
        <f>D165</f>
        <v>7500</v>
      </c>
      <c r="G165" s="189"/>
      <c r="H165" s="189"/>
      <c r="I165" s="189">
        <f>F165</f>
        <v>7500</v>
      </c>
      <c r="J165" s="189"/>
      <c r="K165" s="189"/>
      <c r="L165" s="189"/>
      <c r="M165" s="189"/>
      <c r="N165" s="189"/>
      <c r="O165" s="210"/>
    </row>
    <row r="166" spans="1:15" s="49" customFormat="1" ht="23.25" customHeight="1">
      <c r="A166" s="197"/>
      <c r="B166" s="190" t="s">
        <v>695</v>
      </c>
      <c r="C166" s="193" t="s">
        <v>696</v>
      </c>
      <c r="D166" s="189">
        <v>3500</v>
      </c>
      <c r="E166" s="304">
        <f>D166/D641</f>
        <v>5.601280318250024E-05</v>
      </c>
      <c r="F166" s="189"/>
      <c r="G166" s="189"/>
      <c r="H166" s="189"/>
      <c r="I166" s="189"/>
      <c r="J166" s="189"/>
      <c r="K166" s="189"/>
      <c r="L166" s="189"/>
      <c r="M166" s="189">
        <f>D166</f>
        <v>3500</v>
      </c>
      <c r="N166" s="189">
        <f>M166</f>
        <v>3500</v>
      </c>
      <c r="O166" s="210"/>
    </row>
    <row r="167" spans="1:15" s="49" customFormat="1" ht="26.25" customHeight="1">
      <c r="A167" s="138" t="s">
        <v>117</v>
      </c>
      <c r="B167" s="134"/>
      <c r="C167" s="87" t="s">
        <v>118</v>
      </c>
      <c r="D167" s="179">
        <f>SUM(D168:D193)</f>
        <v>2815000</v>
      </c>
      <c r="E167" s="154">
        <f>D167/D641</f>
        <v>0.04505029741678234</v>
      </c>
      <c r="F167" s="179">
        <f aca="true" t="shared" si="36" ref="F167:O167">SUM(F168:F193)</f>
        <v>2815000</v>
      </c>
      <c r="G167" s="179">
        <f t="shared" si="36"/>
        <v>2315000</v>
      </c>
      <c r="H167" s="179">
        <f t="shared" si="36"/>
        <v>336000</v>
      </c>
      <c r="I167" s="179">
        <f t="shared" si="36"/>
        <v>0</v>
      </c>
      <c r="J167" s="179">
        <f t="shared" si="36"/>
        <v>164000</v>
      </c>
      <c r="K167" s="179">
        <f t="shared" si="36"/>
        <v>0</v>
      </c>
      <c r="L167" s="179">
        <f t="shared" si="36"/>
        <v>0</v>
      </c>
      <c r="M167" s="179">
        <f t="shared" si="36"/>
        <v>0</v>
      </c>
      <c r="N167" s="179">
        <f t="shared" si="36"/>
        <v>0</v>
      </c>
      <c r="O167" s="180">
        <f t="shared" si="36"/>
        <v>0</v>
      </c>
    </row>
    <row r="168" spans="1:15" s="49" customFormat="1" ht="15.75" customHeight="1">
      <c r="A168" s="140"/>
      <c r="B168" s="41" t="s">
        <v>388</v>
      </c>
      <c r="C168" s="36" t="s">
        <v>389</v>
      </c>
      <c r="D168" s="103">
        <v>164000</v>
      </c>
      <c r="E168" s="287">
        <f>D168/D641</f>
        <v>0.00262459992055144</v>
      </c>
      <c r="F168" s="103">
        <f aca="true" t="shared" si="37" ref="F168:F193">D168</f>
        <v>164000</v>
      </c>
      <c r="G168" s="103"/>
      <c r="H168" s="181">
        <v>0</v>
      </c>
      <c r="I168" s="181"/>
      <c r="J168" s="181">
        <f>F168</f>
        <v>164000</v>
      </c>
      <c r="K168" s="181"/>
      <c r="L168" s="185"/>
      <c r="M168" s="349"/>
      <c r="N168" s="349"/>
      <c r="O168" s="288"/>
    </row>
    <row r="169" spans="1:15" s="49" customFormat="1" ht="15.75" customHeight="1">
      <c r="A169" s="140"/>
      <c r="B169" s="41" t="s">
        <v>14</v>
      </c>
      <c r="C169" s="36" t="s">
        <v>868</v>
      </c>
      <c r="D169" s="103">
        <v>61000</v>
      </c>
      <c r="E169" s="287">
        <f>D169/D641</f>
        <v>0.0009762231411807185</v>
      </c>
      <c r="F169" s="103">
        <f t="shared" si="37"/>
        <v>61000</v>
      </c>
      <c r="G169" s="103">
        <f>F169</f>
        <v>61000</v>
      </c>
      <c r="H169" s="181">
        <v>0</v>
      </c>
      <c r="I169" s="181"/>
      <c r="J169" s="181"/>
      <c r="K169" s="181"/>
      <c r="L169" s="185"/>
      <c r="M169" s="349"/>
      <c r="N169" s="349"/>
      <c r="O169" s="288"/>
    </row>
    <row r="170" spans="1:15" s="49" customFormat="1" ht="15.75" customHeight="1">
      <c r="A170" s="140"/>
      <c r="B170" s="41" t="s">
        <v>16</v>
      </c>
      <c r="C170" s="36" t="s">
        <v>17</v>
      </c>
      <c r="D170" s="103">
        <v>5000</v>
      </c>
      <c r="E170" s="287">
        <f>D170/D641</f>
        <v>8.001829026071464E-05</v>
      </c>
      <c r="F170" s="103">
        <f t="shared" si="37"/>
        <v>5000</v>
      </c>
      <c r="G170" s="103">
        <f aca="true" t="shared" si="38" ref="G170:G176">F170</f>
        <v>5000</v>
      </c>
      <c r="H170" s="181">
        <v>0</v>
      </c>
      <c r="I170" s="181"/>
      <c r="J170" s="181"/>
      <c r="K170" s="181"/>
      <c r="L170" s="185"/>
      <c r="M170" s="349"/>
      <c r="N170" s="349"/>
      <c r="O170" s="288"/>
    </row>
    <row r="171" spans="1:15" s="49" customFormat="1" ht="21.75" customHeight="1">
      <c r="A171" s="140"/>
      <c r="B171" s="41" t="s">
        <v>106</v>
      </c>
      <c r="C171" s="36" t="s">
        <v>867</v>
      </c>
      <c r="D171" s="103">
        <v>1943000</v>
      </c>
      <c r="E171" s="287">
        <f>D171/D641</f>
        <v>0.031095107595313705</v>
      </c>
      <c r="F171" s="103">
        <f t="shared" si="37"/>
        <v>1943000</v>
      </c>
      <c r="G171" s="103">
        <f t="shared" si="38"/>
        <v>1943000</v>
      </c>
      <c r="H171" s="181">
        <v>0</v>
      </c>
      <c r="I171" s="181"/>
      <c r="J171" s="181"/>
      <c r="K171" s="181"/>
      <c r="L171" s="185"/>
      <c r="M171" s="349"/>
      <c r="N171" s="349"/>
      <c r="O171" s="288"/>
    </row>
    <row r="172" spans="1:15" s="49" customFormat="1" ht="15" customHeight="1">
      <c r="A172" s="140"/>
      <c r="B172" s="41" t="s">
        <v>107</v>
      </c>
      <c r="C172" s="36" t="s">
        <v>108</v>
      </c>
      <c r="D172" s="103">
        <v>123000</v>
      </c>
      <c r="E172" s="287">
        <f>D172/D641</f>
        <v>0.00196844994041358</v>
      </c>
      <c r="F172" s="103">
        <f t="shared" si="37"/>
        <v>123000</v>
      </c>
      <c r="G172" s="103">
        <f t="shared" si="38"/>
        <v>123000</v>
      </c>
      <c r="H172" s="181">
        <v>0</v>
      </c>
      <c r="I172" s="181"/>
      <c r="J172" s="181"/>
      <c r="K172" s="181"/>
      <c r="L172" s="185"/>
      <c r="M172" s="349"/>
      <c r="N172" s="349"/>
      <c r="O172" s="288"/>
    </row>
    <row r="173" spans="1:15" s="49" customFormat="1" ht="15.75" customHeight="1">
      <c r="A173" s="140"/>
      <c r="B173" s="41" t="s">
        <v>109</v>
      </c>
      <c r="C173" s="36" t="s">
        <v>110</v>
      </c>
      <c r="D173" s="103">
        <v>162000</v>
      </c>
      <c r="E173" s="287">
        <f>D173/D641</f>
        <v>0.002592592604447154</v>
      </c>
      <c r="F173" s="103">
        <f t="shared" si="37"/>
        <v>162000</v>
      </c>
      <c r="G173" s="103">
        <f t="shared" si="38"/>
        <v>162000</v>
      </c>
      <c r="H173" s="181">
        <v>0</v>
      </c>
      <c r="I173" s="181"/>
      <c r="J173" s="181"/>
      <c r="K173" s="181"/>
      <c r="L173" s="185"/>
      <c r="M173" s="349"/>
      <c r="N173" s="349"/>
      <c r="O173" s="288"/>
    </row>
    <row r="174" spans="1:15" s="49" customFormat="1" ht="33.75" customHeight="1">
      <c r="A174" s="140"/>
      <c r="B174" s="41" t="s">
        <v>899</v>
      </c>
      <c r="C174" s="36" t="s">
        <v>869</v>
      </c>
      <c r="D174" s="103">
        <v>10000</v>
      </c>
      <c r="E174" s="287">
        <f>D174/D641</f>
        <v>0.00016003658052142928</v>
      </c>
      <c r="F174" s="103">
        <f t="shared" si="37"/>
        <v>10000</v>
      </c>
      <c r="G174" s="103">
        <f t="shared" si="38"/>
        <v>10000</v>
      </c>
      <c r="H174" s="181"/>
      <c r="I174" s="181"/>
      <c r="J174" s="181"/>
      <c r="K174" s="181"/>
      <c r="L174" s="185"/>
      <c r="M174" s="349"/>
      <c r="N174" s="349"/>
      <c r="O174" s="288"/>
    </row>
    <row r="175" spans="1:15" s="49" customFormat="1" ht="18" customHeight="1">
      <c r="A175" s="140"/>
      <c r="B175" s="144" t="s">
        <v>72</v>
      </c>
      <c r="C175" s="36" t="s">
        <v>95</v>
      </c>
      <c r="D175" s="103">
        <v>9300</v>
      </c>
      <c r="E175" s="287">
        <f>D175/D641</f>
        <v>0.0001488340198849292</v>
      </c>
      <c r="F175" s="103">
        <f t="shared" si="37"/>
        <v>9300</v>
      </c>
      <c r="G175" s="103">
        <f t="shared" si="38"/>
        <v>9300</v>
      </c>
      <c r="H175" s="181"/>
      <c r="I175" s="181"/>
      <c r="J175" s="181"/>
      <c r="K175" s="181"/>
      <c r="L175" s="185"/>
      <c r="M175" s="349"/>
      <c r="N175" s="349"/>
      <c r="O175" s="288"/>
    </row>
    <row r="176" spans="1:15" s="49" customFormat="1" ht="15.75" customHeight="1">
      <c r="A176" s="140"/>
      <c r="B176" s="41" t="s">
        <v>18</v>
      </c>
      <c r="C176" s="36" t="s">
        <v>19</v>
      </c>
      <c r="D176" s="103">
        <v>1700</v>
      </c>
      <c r="E176" s="287">
        <f>D176/D641</f>
        <v>2.7206218688642976E-05</v>
      </c>
      <c r="F176" s="103">
        <f t="shared" si="37"/>
        <v>1700</v>
      </c>
      <c r="G176" s="103">
        <f t="shared" si="38"/>
        <v>1700</v>
      </c>
      <c r="H176" s="181"/>
      <c r="I176" s="181"/>
      <c r="J176" s="181"/>
      <c r="K176" s="181"/>
      <c r="L176" s="185"/>
      <c r="M176" s="349"/>
      <c r="N176" s="349"/>
      <c r="O176" s="288"/>
    </row>
    <row r="177" spans="1:15" s="49" customFormat="1" ht="15.75" customHeight="1">
      <c r="A177" s="140"/>
      <c r="B177" s="41" t="s">
        <v>390</v>
      </c>
      <c r="C177" s="36" t="s">
        <v>391</v>
      </c>
      <c r="D177" s="103">
        <v>88000</v>
      </c>
      <c r="E177" s="287">
        <f>D177/D641</f>
        <v>0.0014083219085885776</v>
      </c>
      <c r="F177" s="103">
        <f t="shared" si="37"/>
        <v>88000</v>
      </c>
      <c r="G177" s="103"/>
      <c r="H177" s="181">
        <f>F177</f>
        <v>88000</v>
      </c>
      <c r="I177" s="181"/>
      <c r="J177" s="181"/>
      <c r="K177" s="181"/>
      <c r="L177" s="185"/>
      <c r="M177" s="349"/>
      <c r="N177" s="349"/>
      <c r="O177" s="288"/>
    </row>
    <row r="178" spans="1:15" s="49" customFormat="1" ht="15.75" customHeight="1">
      <c r="A178" s="140"/>
      <c r="B178" s="41" t="s">
        <v>20</v>
      </c>
      <c r="C178" s="36" t="s">
        <v>21</v>
      </c>
      <c r="D178" s="103">
        <v>93000</v>
      </c>
      <c r="E178" s="287">
        <f>D178/D641</f>
        <v>0.0014883401988492922</v>
      </c>
      <c r="F178" s="103">
        <f t="shared" si="37"/>
        <v>93000</v>
      </c>
      <c r="G178" s="103"/>
      <c r="H178" s="181">
        <f aca="true" t="shared" si="39" ref="H178:H193">F178</f>
        <v>93000</v>
      </c>
      <c r="I178" s="181"/>
      <c r="J178" s="181"/>
      <c r="K178" s="181"/>
      <c r="L178" s="185"/>
      <c r="M178" s="349"/>
      <c r="N178" s="349"/>
      <c r="O178" s="288"/>
    </row>
    <row r="179" spans="1:15" s="49" customFormat="1" ht="16.5" customHeight="1">
      <c r="A179" s="140"/>
      <c r="B179" s="41" t="s">
        <v>112</v>
      </c>
      <c r="C179" s="36" t="s">
        <v>113</v>
      </c>
      <c r="D179" s="103">
        <v>3000</v>
      </c>
      <c r="E179" s="287">
        <f>D179/D641</f>
        <v>4.801097415642878E-05</v>
      </c>
      <c r="F179" s="103">
        <f t="shared" si="37"/>
        <v>3000</v>
      </c>
      <c r="G179" s="103"/>
      <c r="H179" s="181">
        <f t="shared" si="39"/>
        <v>3000</v>
      </c>
      <c r="I179" s="181"/>
      <c r="J179" s="181"/>
      <c r="K179" s="181"/>
      <c r="L179" s="185"/>
      <c r="M179" s="349"/>
      <c r="N179" s="349"/>
      <c r="O179" s="288"/>
    </row>
    <row r="180" spans="1:15" s="49" customFormat="1" ht="15.75" customHeight="1">
      <c r="A180" s="140"/>
      <c r="B180" s="41" t="s">
        <v>22</v>
      </c>
      <c r="C180" s="36" t="s">
        <v>114</v>
      </c>
      <c r="D180" s="103">
        <v>29000</v>
      </c>
      <c r="E180" s="287">
        <f>D180/D641</f>
        <v>0.0004641060835121449</v>
      </c>
      <c r="F180" s="103">
        <f t="shared" si="37"/>
        <v>29000</v>
      </c>
      <c r="G180" s="103"/>
      <c r="H180" s="181">
        <f t="shared" si="39"/>
        <v>29000</v>
      </c>
      <c r="I180" s="181"/>
      <c r="J180" s="181"/>
      <c r="K180" s="181"/>
      <c r="L180" s="185"/>
      <c r="M180" s="349"/>
      <c r="N180" s="349"/>
      <c r="O180" s="288"/>
    </row>
    <row r="181" spans="1:15" s="49" customFormat="1" ht="17.25" customHeight="1">
      <c r="A181" s="140"/>
      <c r="B181" s="41" t="s">
        <v>24</v>
      </c>
      <c r="C181" s="36" t="s">
        <v>115</v>
      </c>
      <c r="D181" s="103">
        <v>20000</v>
      </c>
      <c r="E181" s="287">
        <f>D181/D641</f>
        <v>0.00032007316104285856</v>
      </c>
      <c r="F181" s="103">
        <f t="shared" si="37"/>
        <v>20000</v>
      </c>
      <c r="G181" s="103"/>
      <c r="H181" s="181">
        <f t="shared" si="39"/>
        <v>20000</v>
      </c>
      <c r="I181" s="181"/>
      <c r="J181" s="181"/>
      <c r="K181" s="181"/>
      <c r="L181" s="185"/>
      <c r="M181" s="349"/>
      <c r="N181" s="349"/>
      <c r="O181" s="288"/>
    </row>
    <row r="182" spans="1:15" s="49" customFormat="1" ht="17.25" customHeight="1">
      <c r="A182" s="140"/>
      <c r="B182" s="41" t="s">
        <v>101</v>
      </c>
      <c r="C182" s="36" t="s">
        <v>102</v>
      </c>
      <c r="D182" s="103">
        <v>15000</v>
      </c>
      <c r="E182" s="287">
        <f>D182/D641</f>
        <v>0.0002400548707821439</v>
      </c>
      <c r="F182" s="103">
        <f t="shared" si="37"/>
        <v>15000</v>
      </c>
      <c r="G182" s="103"/>
      <c r="H182" s="181">
        <f t="shared" si="39"/>
        <v>15000</v>
      </c>
      <c r="I182" s="181"/>
      <c r="J182" s="181"/>
      <c r="K182" s="181"/>
      <c r="L182" s="185"/>
      <c r="M182" s="349"/>
      <c r="N182" s="349"/>
      <c r="O182" s="288"/>
    </row>
    <row r="183" spans="1:15" s="49" customFormat="1" ht="17.25" customHeight="1">
      <c r="A183" s="140"/>
      <c r="B183" s="41" t="s">
        <v>25</v>
      </c>
      <c r="C183" s="36" t="s">
        <v>116</v>
      </c>
      <c r="D183" s="103">
        <v>40000</v>
      </c>
      <c r="E183" s="287">
        <f>D183/D641</f>
        <v>0.0006401463220857171</v>
      </c>
      <c r="F183" s="103">
        <f t="shared" si="37"/>
        <v>40000</v>
      </c>
      <c r="G183" s="103"/>
      <c r="H183" s="181">
        <f t="shared" si="39"/>
        <v>40000</v>
      </c>
      <c r="I183" s="181"/>
      <c r="J183" s="181"/>
      <c r="K183" s="181"/>
      <c r="L183" s="185"/>
      <c r="M183" s="349"/>
      <c r="N183" s="349"/>
      <c r="O183" s="288"/>
    </row>
    <row r="184" spans="1:15" s="49" customFormat="1" ht="17.25" customHeight="1">
      <c r="A184" s="140"/>
      <c r="B184" s="41" t="s">
        <v>521</v>
      </c>
      <c r="C184" s="37" t="s">
        <v>522</v>
      </c>
      <c r="D184" s="103">
        <v>2000</v>
      </c>
      <c r="E184" s="287">
        <f>D184/D641</f>
        <v>3.2007316104285854E-05</v>
      </c>
      <c r="F184" s="103">
        <f t="shared" si="37"/>
        <v>2000</v>
      </c>
      <c r="G184" s="103"/>
      <c r="H184" s="181">
        <f t="shared" si="39"/>
        <v>2000</v>
      </c>
      <c r="I184" s="181"/>
      <c r="J184" s="181"/>
      <c r="K184" s="181"/>
      <c r="L184" s="185"/>
      <c r="M184" s="349"/>
      <c r="N184" s="349"/>
      <c r="O184" s="288"/>
    </row>
    <row r="185" spans="1:15" s="49" customFormat="1" ht="17.25" customHeight="1">
      <c r="A185" s="140"/>
      <c r="B185" s="41" t="s">
        <v>252</v>
      </c>
      <c r="C185" s="36" t="s">
        <v>254</v>
      </c>
      <c r="D185" s="103">
        <v>5000</v>
      </c>
      <c r="E185" s="287">
        <f>D185/D641</f>
        <v>8.001829026071464E-05</v>
      </c>
      <c r="F185" s="103">
        <f t="shared" si="37"/>
        <v>5000</v>
      </c>
      <c r="G185" s="103"/>
      <c r="H185" s="181">
        <f t="shared" si="39"/>
        <v>5000</v>
      </c>
      <c r="I185" s="181"/>
      <c r="J185" s="181"/>
      <c r="K185" s="181"/>
      <c r="L185" s="185"/>
      <c r="M185" s="349"/>
      <c r="N185" s="349"/>
      <c r="O185" s="288"/>
    </row>
    <row r="186" spans="1:15" s="49" customFormat="1" ht="17.25" customHeight="1">
      <c r="A186" s="140"/>
      <c r="B186" s="41" t="s">
        <v>239</v>
      </c>
      <c r="C186" s="36" t="s">
        <v>243</v>
      </c>
      <c r="D186" s="103">
        <v>5000</v>
      </c>
      <c r="E186" s="287">
        <f>D186/D641</f>
        <v>8.001829026071464E-05</v>
      </c>
      <c r="F186" s="103">
        <f t="shared" si="37"/>
        <v>5000</v>
      </c>
      <c r="G186" s="103"/>
      <c r="H186" s="181">
        <f t="shared" si="39"/>
        <v>5000</v>
      </c>
      <c r="I186" s="181"/>
      <c r="J186" s="181"/>
      <c r="K186" s="181"/>
      <c r="L186" s="185"/>
      <c r="M186" s="349"/>
      <c r="N186" s="349"/>
      <c r="O186" s="288"/>
    </row>
    <row r="187" spans="1:15" s="49" customFormat="1" ht="14.25" customHeight="1">
      <c r="A187" s="140"/>
      <c r="B187" s="41" t="s">
        <v>27</v>
      </c>
      <c r="C187" s="36" t="s">
        <v>28</v>
      </c>
      <c r="D187" s="103">
        <v>7000</v>
      </c>
      <c r="E187" s="287">
        <f>D187/D641</f>
        <v>0.00011202560636500049</v>
      </c>
      <c r="F187" s="103">
        <f t="shared" si="37"/>
        <v>7000</v>
      </c>
      <c r="G187" s="103"/>
      <c r="H187" s="181">
        <f t="shared" si="39"/>
        <v>7000</v>
      </c>
      <c r="I187" s="181"/>
      <c r="J187" s="181"/>
      <c r="K187" s="181"/>
      <c r="L187" s="185"/>
      <c r="M187" s="349"/>
      <c r="N187" s="349"/>
      <c r="O187" s="288"/>
    </row>
    <row r="188" spans="1:15" s="49" customFormat="1" ht="15.75" customHeight="1">
      <c r="A188" s="140"/>
      <c r="B188" s="41" t="s">
        <v>29</v>
      </c>
      <c r="C188" s="36" t="s">
        <v>30</v>
      </c>
      <c r="D188" s="103">
        <v>4000</v>
      </c>
      <c r="E188" s="287">
        <f>D188/D641</f>
        <v>6.401463220857171E-05</v>
      </c>
      <c r="F188" s="103">
        <f t="shared" si="37"/>
        <v>4000</v>
      </c>
      <c r="G188" s="103"/>
      <c r="H188" s="181">
        <f t="shared" si="39"/>
        <v>4000</v>
      </c>
      <c r="I188" s="181"/>
      <c r="J188" s="181"/>
      <c r="K188" s="181"/>
      <c r="L188" s="185"/>
      <c r="M188" s="349"/>
      <c r="N188" s="349"/>
      <c r="O188" s="288"/>
    </row>
    <row r="189" spans="1:15" s="49" customFormat="1" ht="18" customHeight="1">
      <c r="A189" s="140"/>
      <c r="B189" s="41" t="s">
        <v>31</v>
      </c>
      <c r="C189" s="36" t="s">
        <v>32</v>
      </c>
      <c r="D189" s="103">
        <v>2000</v>
      </c>
      <c r="E189" s="287">
        <f>D189/D641</f>
        <v>3.2007316104285854E-05</v>
      </c>
      <c r="F189" s="103">
        <f t="shared" si="37"/>
        <v>2000</v>
      </c>
      <c r="G189" s="103"/>
      <c r="H189" s="181">
        <f t="shared" si="39"/>
        <v>2000</v>
      </c>
      <c r="I189" s="181"/>
      <c r="J189" s="181"/>
      <c r="K189" s="181"/>
      <c r="L189" s="185"/>
      <c r="M189" s="349"/>
      <c r="N189" s="349"/>
      <c r="O189" s="288"/>
    </row>
    <row r="190" spans="1:15" s="49" customFormat="1" ht="20.25" customHeight="1">
      <c r="A190" s="140"/>
      <c r="B190" s="41" t="s">
        <v>100</v>
      </c>
      <c r="C190" s="36" t="s">
        <v>855</v>
      </c>
      <c r="D190" s="103">
        <v>14040</v>
      </c>
      <c r="E190" s="287">
        <f>D190/D641</f>
        <v>0.00022469135905208668</v>
      </c>
      <c r="F190" s="103">
        <f t="shared" si="37"/>
        <v>14040</v>
      </c>
      <c r="G190" s="103"/>
      <c r="H190" s="181">
        <f t="shared" si="39"/>
        <v>14040</v>
      </c>
      <c r="I190" s="181"/>
      <c r="J190" s="181"/>
      <c r="K190" s="181"/>
      <c r="L190" s="185"/>
      <c r="M190" s="349"/>
      <c r="N190" s="349"/>
      <c r="O190" s="288"/>
    </row>
    <row r="191" spans="1:15" s="49" customFormat="1" ht="18.75" customHeight="1">
      <c r="A191" s="140"/>
      <c r="B191" s="41" t="s">
        <v>119</v>
      </c>
      <c r="C191" s="36" t="s">
        <v>260</v>
      </c>
      <c r="D191" s="103">
        <v>160</v>
      </c>
      <c r="E191" s="287">
        <f>D191/D641</f>
        <v>2.5605852883428684E-06</v>
      </c>
      <c r="F191" s="103">
        <f t="shared" si="37"/>
        <v>160</v>
      </c>
      <c r="G191" s="103"/>
      <c r="H191" s="181">
        <f t="shared" si="39"/>
        <v>160</v>
      </c>
      <c r="I191" s="181"/>
      <c r="J191" s="181"/>
      <c r="K191" s="181"/>
      <c r="L191" s="185"/>
      <c r="M191" s="349"/>
      <c r="N191" s="349"/>
      <c r="O191" s="288"/>
    </row>
    <row r="192" spans="1:15" s="49" customFormat="1" ht="18.75" customHeight="1">
      <c r="A192" s="140"/>
      <c r="B192" s="41" t="s">
        <v>241</v>
      </c>
      <c r="C192" s="36" t="s">
        <v>250</v>
      </c>
      <c r="D192" s="103">
        <v>5800</v>
      </c>
      <c r="E192" s="287">
        <f>D192/D641</f>
        <v>9.282121670242898E-05</v>
      </c>
      <c r="F192" s="103">
        <f t="shared" si="37"/>
        <v>5800</v>
      </c>
      <c r="G192" s="103"/>
      <c r="H192" s="181">
        <f t="shared" si="39"/>
        <v>5800</v>
      </c>
      <c r="I192" s="181"/>
      <c r="J192" s="181"/>
      <c r="K192" s="181"/>
      <c r="L192" s="185"/>
      <c r="M192" s="349"/>
      <c r="N192" s="349"/>
      <c r="O192" s="288"/>
    </row>
    <row r="193" spans="1:15" s="49" customFormat="1" ht="18.75" customHeight="1">
      <c r="A193" s="140"/>
      <c r="B193" s="41" t="s">
        <v>242</v>
      </c>
      <c r="C193" s="36" t="s">
        <v>251</v>
      </c>
      <c r="D193" s="103">
        <v>3000</v>
      </c>
      <c r="E193" s="287">
        <f>D193/D641</f>
        <v>4.801097415642878E-05</v>
      </c>
      <c r="F193" s="103">
        <f t="shared" si="37"/>
        <v>3000</v>
      </c>
      <c r="G193" s="103"/>
      <c r="H193" s="181">
        <f t="shared" si="39"/>
        <v>3000</v>
      </c>
      <c r="I193" s="181"/>
      <c r="J193" s="181"/>
      <c r="K193" s="181"/>
      <c r="L193" s="185"/>
      <c r="M193" s="349"/>
      <c r="N193" s="349"/>
      <c r="O193" s="288"/>
    </row>
    <row r="194" spans="1:15" s="49" customFormat="1" ht="19.5" customHeight="1">
      <c r="A194" s="284" t="s">
        <v>9</v>
      </c>
      <c r="B194" s="285"/>
      <c r="C194" s="400" t="s">
        <v>10</v>
      </c>
      <c r="D194" s="286">
        <f>SUM(D195:D205)</f>
        <v>63770</v>
      </c>
      <c r="E194" s="339">
        <f>D194/D641</f>
        <v>0.0010205532739851544</v>
      </c>
      <c r="F194" s="286">
        <f>SUM(F195:F205)</f>
        <v>63770</v>
      </c>
      <c r="G194" s="286">
        <f aca="true" t="shared" si="40" ref="G194:O194">SUM(G195:G205)</f>
        <v>52870</v>
      </c>
      <c r="H194" s="286">
        <f t="shared" si="40"/>
        <v>10900</v>
      </c>
      <c r="I194" s="286">
        <f t="shared" si="40"/>
        <v>0</v>
      </c>
      <c r="J194" s="286">
        <f t="shared" si="40"/>
        <v>0</v>
      </c>
      <c r="K194" s="286">
        <f t="shared" si="40"/>
        <v>0</v>
      </c>
      <c r="L194" s="286">
        <f t="shared" si="40"/>
        <v>0</v>
      </c>
      <c r="M194" s="286">
        <f t="shared" si="40"/>
        <v>0</v>
      </c>
      <c r="N194" s="286">
        <f t="shared" si="40"/>
        <v>0</v>
      </c>
      <c r="O194" s="337">
        <f t="shared" si="40"/>
        <v>0</v>
      </c>
    </row>
    <row r="195" spans="1:15" s="49" customFormat="1" ht="15" customHeight="1">
      <c r="A195" s="140"/>
      <c r="B195" s="41" t="s">
        <v>12</v>
      </c>
      <c r="C195" s="36" t="s">
        <v>587</v>
      </c>
      <c r="D195" s="103">
        <v>40565</v>
      </c>
      <c r="E195" s="304">
        <f>D195/D641</f>
        <v>0.0006491883888851778</v>
      </c>
      <c r="F195" s="103">
        <f aca="true" t="shared" si="41" ref="F195:F205">D195</f>
        <v>40565</v>
      </c>
      <c r="G195" s="103">
        <f>F195</f>
        <v>40565</v>
      </c>
      <c r="H195" s="181"/>
      <c r="I195" s="181"/>
      <c r="J195" s="181"/>
      <c r="K195" s="181"/>
      <c r="L195" s="185"/>
      <c r="M195" s="349"/>
      <c r="N195" s="349"/>
      <c r="O195" s="288"/>
    </row>
    <row r="196" spans="1:15" s="49" customFormat="1" ht="15" customHeight="1">
      <c r="A196" s="140"/>
      <c r="B196" s="41" t="s">
        <v>16</v>
      </c>
      <c r="C196" s="36" t="s">
        <v>17</v>
      </c>
      <c r="D196" s="103">
        <v>3100</v>
      </c>
      <c r="E196" s="304">
        <f>D196/D641</f>
        <v>4.9611339961643075E-05</v>
      </c>
      <c r="F196" s="103">
        <f t="shared" si="41"/>
        <v>3100</v>
      </c>
      <c r="G196" s="103">
        <f>F196</f>
        <v>3100</v>
      </c>
      <c r="H196" s="181"/>
      <c r="I196" s="181"/>
      <c r="J196" s="181"/>
      <c r="K196" s="181"/>
      <c r="L196" s="185"/>
      <c r="M196" s="349"/>
      <c r="N196" s="349"/>
      <c r="O196" s="288"/>
    </row>
    <row r="197" spans="1:15" s="49" customFormat="1" ht="15" customHeight="1">
      <c r="A197" s="140"/>
      <c r="B197" s="41" t="s">
        <v>42</v>
      </c>
      <c r="C197" s="36" t="s">
        <v>95</v>
      </c>
      <c r="D197" s="103">
        <v>7920</v>
      </c>
      <c r="E197" s="304">
        <f>D197/D641</f>
        <v>0.00012674897177297197</v>
      </c>
      <c r="F197" s="103">
        <f t="shared" si="41"/>
        <v>7920</v>
      </c>
      <c r="G197" s="103">
        <f>F197</f>
        <v>7920</v>
      </c>
      <c r="H197" s="181"/>
      <c r="I197" s="181"/>
      <c r="J197" s="181"/>
      <c r="K197" s="181"/>
      <c r="L197" s="185"/>
      <c r="M197" s="349"/>
      <c r="N197" s="349"/>
      <c r="O197" s="288"/>
    </row>
    <row r="198" spans="1:15" s="49" customFormat="1" ht="15" customHeight="1">
      <c r="A198" s="140"/>
      <c r="B198" s="41" t="s">
        <v>18</v>
      </c>
      <c r="C198" s="36" t="s">
        <v>19</v>
      </c>
      <c r="D198" s="103">
        <v>1285</v>
      </c>
      <c r="E198" s="304">
        <f>D198/D641</f>
        <v>2.056470059700366E-05</v>
      </c>
      <c r="F198" s="103">
        <f t="shared" si="41"/>
        <v>1285</v>
      </c>
      <c r="G198" s="103">
        <f>F198</f>
        <v>1285</v>
      </c>
      <c r="H198" s="181"/>
      <c r="I198" s="181"/>
      <c r="J198" s="181"/>
      <c r="K198" s="181"/>
      <c r="L198" s="185"/>
      <c r="M198" s="349"/>
      <c r="N198" s="349"/>
      <c r="O198" s="288"/>
    </row>
    <row r="199" spans="1:15" s="49" customFormat="1" ht="15" customHeight="1">
      <c r="A199" s="140"/>
      <c r="B199" s="41" t="s">
        <v>20</v>
      </c>
      <c r="C199" s="36" t="s">
        <v>21</v>
      </c>
      <c r="D199" s="103">
        <v>3200</v>
      </c>
      <c r="E199" s="304">
        <f>D199/D641</f>
        <v>5.1211705766857365E-05</v>
      </c>
      <c r="F199" s="103">
        <f t="shared" si="41"/>
        <v>3200</v>
      </c>
      <c r="G199" s="103"/>
      <c r="H199" s="181">
        <f>F199</f>
        <v>3200</v>
      </c>
      <c r="I199" s="181"/>
      <c r="J199" s="181"/>
      <c r="K199" s="181"/>
      <c r="L199" s="185"/>
      <c r="M199" s="349"/>
      <c r="N199" s="349"/>
      <c r="O199" s="288"/>
    </row>
    <row r="200" spans="1:15" s="49" customFormat="1" ht="15" customHeight="1">
      <c r="A200" s="140"/>
      <c r="B200" s="41" t="s">
        <v>25</v>
      </c>
      <c r="C200" s="36" t="s">
        <v>116</v>
      </c>
      <c r="D200" s="103">
        <v>3100</v>
      </c>
      <c r="E200" s="304">
        <f>D200/D641</f>
        <v>4.9611339961643075E-05</v>
      </c>
      <c r="F200" s="103">
        <f t="shared" si="41"/>
        <v>3100</v>
      </c>
      <c r="G200" s="103"/>
      <c r="H200" s="181">
        <f aca="true" t="shared" si="42" ref="H200:H205">F200</f>
        <v>3100</v>
      </c>
      <c r="I200" s="181"/>
      <c r="J200" s="181"/>
      <c r="K200" s="181"/>
      <c r="L200" s="185"/>
      <c r="M200" s="349"/>
      <c r="N200" s="349"/>
      <c r="O200" s="288"/>
    </row>
    <row r="201" spans="1:15" s="49" customFormat="1" ht="15" customHeight="1">
      <c r="A201" s="140"/>
      <c r="B201" s="41" t="s">
        <v>27</v>
      </c>
      <c r="C201" s="36" t="s">
        <v>28</v>
      </c>
      <c r="D201" s="103">
        <v>1000</v>
      </c>
      <c r="E201" s="304">
        <f>D201/D641</f>
        <v>1.6003658052142927E-05</v>
      </c>
      <c r="F201" s="103">
        <f t="shared" si="41"/>
        <v>1000</v>
      </c>
      <c r="G201" s="103"/>
      <c r="H201" s="181">
        <f t="shared" si="42"/>
        <v>1000</v>
      </c>
      <c r="I201" s="181"/>
      <c r="J201" s="181"/>
      <c r="K201" s="181"/>
      <c r="L201" s="185"/>
      <c r="M201" s="349"/>
      <c r="N201" s="349"/>
      <c r="O201" s="288"/>
    </row>
    <row r="202" spans="1:15" s="49" customFormat="1" ht="15" customHeight="1">
      <c r="A202" s="140"/>
      <c r="B202" s="41" t="s">
        <v>31</v>
      </c>
      <c r="C202" s="36" t="s">
        <v>32</v>
      </c>
      <c r="D202" s="103">
        <v>1100</v>
      </c>
      <c r="E202" s="304">
        <f>D202/D641</f>
        <v>1.760402385735722E-05</v>
      </c>
      <c r="F202" s="103">
        <f t="shared" si="41"/>
        <v>1100</v>
      </c>
      <c r="G202" s="103"/>
      <c r="H202" s="181">
        <f t="shared" si="42"/>
        <v>1100</v>
      </c>
      <c r="I202" s="181"/>
      <c r="J202" s="181"/>
      <c r="K202" s="181"/>
      <c r="L202" s="185"/>
      <c r="M202" s="349"/>
      <c r="N202" s="349"/>
      <c r="O202" s="288"/>
    </row>
    <row r="203" spans="1:15" s="49" customFormat="1" ht="14.25" customHeight="1">
      <c r="A203" s="140"/>
      <c r="B203" s="41" t="s">
        <v>240</v>
      </c>
      <c r="C203" s="36" t="s">
        <v>638</v>
      </c>
      <c r="D203" s="103">
        <v>1000</v>
      </c>
      <c r="E203" s="304">
        <f>D203/D641</f>
        <v>1.6003658052142927E-05</v>
      </c>
      <c r="F203" s="103">
        <f t="shared" si="41"/>
        <v>1000</v>
      </c>
      <c r="G203" s="103"/>
      <c r="H203" s="181">
        <f t="shared" si="42"/>
        <v>1000</v>
      </c>
      <c r="I203" s="181"/>
      <c r="J203" s="181"/>
      <c r="K203" s="181"/>
      <c r="L203" s="185"/>
      <c r="M203" s="349"/>
      <c r="N203" s="349"/>
      <c r="O203" s="288"/>
    </row>
    <row r="204" spans="1:15" s="49" customFormat="1" ht="14.25" customHeight="1">
      <c r="A204" s="140"/>
      <c r="B204" s="41" t="s">
        <v>241</v>
      </c>
      <c r="C204" s="36" t="s">
        <v>250</v>
      </c>
      <c r="D204" s="103">
        <v>500</v>
      </c>
      <c r="E204" s="304">
        <f>D204/D641</f>
        <v>8.001829026071464E-06</v>
      </c>
      <c r="F204" s="103">
        <f t="shared" si="41"/>
        <v>500</v>
      </c>
      <c r="G204" s="103"/>
      <c r="H204" s="181">
        <f t="shared" si="42"/>
        <v>500</v>
      </c>
      <c r="I204" s="181"/>
      <c r="J204" s="181"/>
      <c r="K204" s="181"/>
      <c r="L204" s="185"/>
      <c r="M204" s="349"/>
      <c r="N204" s="349"/>
      <c r="O204" s="288"/>
    </row>
    <row r="205" spans="1:15" s="49" customFormat="1" ht="14.25" customHeight="1">
      <c r="A205" s="140"/>
      <c r="B205" s="41" t="s">
        <v>242</v>
      </c>
      <c r="C205" s="36" t="s">
        <v>251</v>
      </c>
      <c r="D205" s="103">
        <v>1000</v>
      </c>
      <c r="E205" s="304">
        <f>D205/D641</f>
        <v>1.6003658052142927E-05</v>
      </c>
      <c r="F205" s="103">
        <f t="shared" si="41"/>
        <v>1000</v>
      </c>
      <c r="G205" s="103"/>
      <c r="H205" s="181">
        <f t="shared" si="42"/>
        <v>1000</v>
      </c>
      <c r="I205" s="181"/>
      <c r="J205" s="181"/>
      <c r="K205" s="181"/>
      <c r="L205" s="185"/>
      <c r="M205" s="349"/>
      <c r="N205" s="349"/>
      <c r="O205" s="288"/>
    </row>
    <row r="206" spans="1:15" s="49" customFormat="1" ht="15.75" customHeight="1">
      <c r="A206" s="136" t="s">
        <v>130</v>
      </c>
      <c r="B206" s="145"/>
      <c r="C206" s="64" t="s">
        <v>444</v>
      </c>
      <c r="D206" s="183">
        <f>D207</f>
        <v>1030100</v>
      </c>
      <c r="E206" s="338">
        <f>D206/D641</f>
        <v>0.016485368159512428</v>
      </c>
      <c r="F206" s="183">
        <f>F207</f>
        <v>1030100</v>
      </c>
      <c r="G206" s="183">
        <f aca="true" t="shared" si="43" ref="G206:O206">G207</f>
        <v>0</v>
      </c>
      <c r="H206" s="183">
        <f t="shared" si="43"/>
        <v>0</v>
      </c>
      <c r="I206" s="183">
        <f t="shared" si="43"/>
        <v>0</v>
      </c>
      <c r="J206" s="183">
        <f t="shared" si="43"/>
        <v>0</v>
      </c>
      <c r="K206" s="183">
        <f t="shared" si="43"/>
        <v>0</v>
      </c>
      <c r="L206" s="183">
        <f t="shared" si="43"/>
        <v>1030100</v>
      </c>
      <c r="M206" s="183">
        <f t="shared" si="43"/>
        <v>0</v>
      </c>
      <c r="N206" s="183">
        <f t="shared" si="43"/>
        <v>0</v>
      </c>
      <c r="O206" s="184">
        <f t="shared" si="43"/>
        <v>0</v>
      </c>
    </row>
    <row r="207" spans="1:15" s="49" customFormat="1" ht="27" customHeight="1">
      <c r="A207" s="138" t="s">
        <v>131</v>
      </c>
      <c r="B207" s="134"/>
      <c r="C207" s="87" t="s">
        <v>132</v>
      </c>
      <c r="D207" s="179">
        <f>D208+D209</f>
        <v>1030100</v>
      </c>
      <c r="E207" s="339">
        <f>D207/D641</f>
        <v>0.016485368159512428</v>
      </c>
      <c r="F207" s="179">
        <f>F208+F209</f>
        <v>1030100</v>
      </c>
      <c r="G207" s="179">
        <f>G208+G209</f>
        <v>0</v>
      </c>
      <c r="H207" s="179">
        <f>H208+H209</f>
        <v>0</v>
      </c>
      <c r="I207" s="179">
        <f>I208+I209</f>
        <v>0</v>
      </c>
      <c r="J207" s="179">
        <f aca="true" t="shared" si="44" ref="J207:O207">J208+J209</f>
        <v>0</v>
      </c>
      <c r="K207" s="179">
        <f t="shared" si="44"/>
        <v>0</v>
      </c>
      <c r="L207" s="179">
        <f t="shared" si="44"/>
        <v>1030100</v>
      </c>
      <c r="M207" s="179">
        <f t="shared" si="44"/>
        <v>0</v>
      </c>
      <c r="N207" s="179">
        <f t="shared" si="44"/>
        <v>0</v>
      </c>
      <c r="O207" s="180">
        <f t="shared" si="44"/>
        <v>0</v>
      </c>
    </row>
    <row r="208" spans="1:15" s="49" customFormat="1" ht="24" customHeight="1">
      <c r="A208" s="146"/>
      <c r="B208" s="143" t="s">
        <v>999</v>
      </c>
      <c r="C208" s="36" t="s">
        <v>1000</v>
      </c>
      <c r="D208" s="185">
        <v>15000</v>
      </c>
      <c r="E208" s="287">
        <f>D208/D641</f>
        <v>0.0002400548707821439</v>
      </c>
      <c r="F208" s="185">
        <f>D208</f>
        <v>15000</v>
      </c>
      <c r="G208" s="185"/>
      <c r="H208" s="185"/>
      <c r="I208" s="185"/>
      <c r="J208" s="185"/>
      <c r="K208" s="185"/>
      <c r="L208" s="185">
        <f>F208</f>
        <v>15000</v>
      </c>
      <c r="M208" s="349"/>
      <c r="N208" s="349"/>
      <c r="O208" s="288"/>
    </row>
    <row r="209" spans="1:15" s="49" customFormat="1" ht="20.25" customHeight="1">
      <c r="A209" s="140"/>
      <c r="B209" s="41" t="s">
        <v>133</v>
      </c>
      <c r="C209" s="36" t="s">
        <v>235</v>
      </c>
      <c r="D209" s="103">
        <v>1015100</v>
      </c>
      <c r="E209" s="287">
        <f>D209/D641</f>
        <v>0.016245313288730284</v>
      </c>
      <c r="F209" s="185">
        <f>D209</f>
        <v>1015100</v>
      </c>
      <c r="G209" s="103">
        <v>0</v>
      </c>
      <c r="H209" s="181"/>
      <c r="I209" s="182">
        <v>0</v>
      </c>
      <c r="J209" s="182"/>
      <c r="K209" s="182"/>
      <c r="L209" s="185">
        <f>F209</f>
        <v>1015100</v>
      </c>
      <c r="M209" s="349"/>
      <c r="N209" s="349"/>
      <c r="O209" s="288"/>
    </row>
    <row r="210" spans="1:15" s="49" customFormat="1" ht="16.5" customHeight="1">
      <c r="A210" s="136" t="s">
        <v>134</v>
      </c>
      <c r="B210" s="145"/>
      <c r="C210" s="64" t="s">
        <v>135</v>
      </c>
      <c r="D210" s="183">
        <f>D211</f>
        <v>745648</v>
      </c>
      <c r="E210" s="338">
        <f>D210/D641</f>
        <v>0.01193309561926427</v>
      </c>
      <c r="F210" s="183">
        <f aca="true" t="shared" si="45" ref="F210:O210">F211</f>
        <v>745648</v>
      </c>
      <c r="G210" s="183">
        <f t="shared" si="45"/>
        <v>0</v>
      </c>
      <c r="H210" s="183">
        <f t="shared" si="45"/>
        <v>745648</v>
      </c>
      <c r="I210" s="183">
        <f t="shared" si="45"/>
        <v>0</v>
      </c>
      <c r="J210" s="183">
        <f t="shared" si="45"/>
        <v>0</v>
      </c>
      <c r="K210" s="183">
        <f t="shared" si="45"/>
        <v>0</v>
      </c>
      <c r="L210" s="183">
        <f t="shared" si="45"/>
        <v>0</v>
      </c>
      <c r="M210" s="183">
        <f t="shared" si="45"/>
        <v>0</v>
      </c>
      <c r="N210" s="183">
        <f t="shared" si="45"/>
        <v>0</v>
      </c>
      <c r="O210" s="184">
        <f t="shared" si="45"/>
        <v>0</v>
      </c>
    </row>
    <row r="211" spans="1:15" s="49" customFormat="1" ht="15" customHeight="1">
      <c r="A211" s="138" t="s">
        <v>136</v>
      </c>
      <c r="B211" s="134"/>
      <c r="C211" s="87" t="s">
        <v>137</v>
      </c>
      <c r="D211" s="179">
        <f>D212+D213+D214</f>
        <v>745648</v>
      </c>
      <c r="E211" s="339">
        <f>D211/D641</f>
        <v>0.01193309561926427</v>
      </c>
      <c r="F211" s="179">
        <f>F212+F213+F214</f>
        <v>745648</v>
      </c>
      <c r="G211" s="179">
        <f aca="true" t="shared" si="46" ref="G211:O211">G212+G213+G214</f>
        <v>0</v>
      </c>
      <c r="H211" s="179">
        <f t="shared" si="46"/>
        <v>745648</v>
      </c>
      <c r="I211" s="179">
        <f t="shared" si="46"/>
        <v>0</v>
      </c>
      <c r="J211" s="179">
        <f t="shared" si="46"/>
        <v>0</v>
      </c>
      <c r="K211" s="179">
        <f t="shared" si="46"/>
        <v>0</v>
      </c>
      <c r="L211" s="179">
        <f t="shared" si="46"/>
        <v>0</v>
      </c>
      <c r="M211" s="179">
        <f t="shared" si="46"/>
        <v>0</v>
      </c>
      <c r="N211" s="179">
        <f t="shared" si="46"/>
        <v>0</v>
      </c>
      <c r="O211" s="180">
        <f t="shared" si="46"/>
        <v>0</v>
      </c>
    </row>
    <row r="212" spans="1:15" s="49" customFormat="1" ht="15" customHeight="1">
      <c r="A212" s="197"/>
      <c r="B212" s="190" t="s">
        <v>138</v>
      </c>
      <c r="C212" s="193" t="s">
        <v>707</v>
      </c>
      <c r="D212" s="189">
        <v>70000</v>
      </c>
      <c r="E212" s="304">
        <f>D212/D641</f>
        <v>0.0011202560636500048</v>
      </c>
      <c r="F212" s="189">
        <f>D212</f>
        <v>70000</v>
      </c>
      <c r="G212" s="189"/>
      <c r="H212" s="181">
        <f>F212</f>
        <v>70000</v>
      </c>
      <c r="I212" s="189"/>
      <c r="J212" s="189"/>
      <c r="K212" s="189"/>
      <c r="L212" s="189"/>
      <c r="M212" s="189"/>
      <c r="N212" s="189"/>
      <c r="O212" s="210"/>
    </row>
    <row r="213" spans="1:15" s="49" customFormat="1" ht="17.25" customHeight="1">
      <c r="A213" s="140"/>
      <c r="B213" s="41" t="s">
        <v>138</v>
      </c>
      <c r="C213" s="36" t="s">
        <v>856</v>
      </c>
      <c r="D213" s="103">
        <v>1000</v>
      </c>
      <c r="E213" s="287">
        <f>D213/D641</f>
        <v>1.6003658052142927E-05</v>
      </c>
      <c r="F213" s="103">
        <f>D213</f>
        <v>1000</v>
      </c>
      <c r="G213" s="103">
        <v>0</v>
      </c>
      <c r="H213" s="181">
        <f>F213</f>
        <v>1000</v>
      </c>
      <c r="I213" s="182">
        <v>0</v>
      </c>
      <c r="J213" s="182"/>
      <c r="K213" s="182"/>
      <c r="L213" s="185"/>
      <c r="M213" s="349"/>
      <c r="N213" s="349"/>
      <c r="O213" s="288"/>
    </row>
    <row r="214" spans="1:15" s="49" customFormat="1" ht="17.25" customHeight="1">
      <c r="A214" s="140"/>
      <c r="B214" s="41" t="s">
        <v>138</v>
      </c>
      <c r="C214" s="36" t="s">
        <v>139</v>
      </c>
      <c r="D214" s="103">
        <v>674648</v>
      </c>
      <c r="E214" s="287">
        <f>D214/D641</f>
        <v>0.010796835897562121</v>
      </c>
      <c r="F214" s="103">
        <f>D214</f>
        <v>674648</v>
      </c>
      <c r="G214" s="103">
        <v>0</v>
      </c>
      <c r="H214" s="181">
        <f>F214</f>
        <v>674648</v>
      </c>
      <c r="I214" s="182">
        <v>0</v>
      </c>
      <c r="J214" s="182"/>
      <c r="K214" s="182"/>
      <c r="L214" s="185"/>
      <c r="M214" s="349"/>
      <c r="N214" s="349"/>
      <c r="O214" s="288"/>
    </row>
    <row r="215" spans="1:15" s="49" customFormat="1" ht="20.25" customHeight="1">
      <c r="A215" s="136" t="s">
        <v>140</v>
      </c>
      <c r="B215" s="145"/>
      <c r="C215" s="64" t="s">
        <v>141</v>
      </c>
      <c r="D215" s="183">
        <f>D216+D234+D236+D250+D272+D278+D304+D319+D333+D347+D376</f>
        <v>18817526</v>
      </c>
      <c r="E215" s="129">
        <f>D215/D641</f>
        <v>0.3011492514913089</v>
      </c>
      <c r="F215" s="183">
        <f aca="true" t="shared" si="47" ref="F215:O215">F216+F234+F236+F250+F272+F278+F304+F319+F333+F347+F376</f>
        <v>15824310</v>
      </c>
      <c r="G215" s="183">
        <f t="shared" si="47"/>
        <v>10179220</v>
      </c>
      <c r="H215" s="183">
        <f t="shared" si="47"/>
        <v>2314182</v>
      </c>
      <c r="I215" s="183">
        <f t="shared" si="47"/>
        <v>2513789</v>
      </c>
      <c r="J215" s="183">
        <f t="shared" si="47"/>
        <v>14905</v>
      </c>
      <c r="K215" s="183">
        <f t="shared" si="47"/>
        <v>802214</v>
      </c>
      <c r="L215" s="183">
        <f t="shared" si="47"/>
        <v>0</v>
      </c>
      <c r="M215" s="183">
        <f t="shared" si="47"/>
        <v>2993216</v>
      </c>
      <c r="N215" s="183">
        <f t="shared" si="47"/>
        <v>0</v>
      </c>
      <c r="O215" s="184">
        <f t="shared" si="47"/>
        <v>2993216</v>
      </c>
    </row>
    <row r="216" spans="1:15" s="49" customFormat="1" ht="19.5" customHeight="1">
      <c r="A216" s="138" t="s">
        <v>142</v>
      </c>
      <c r="B216" s="134"/>
      <c r="C216" s="87" t="s">
        <v>143</v>
      </c>
      <c r="D216" s="179">
        <f>SUM(D217:D233)</f>
        <v>1482261</v>
      </c>
      <c r="E216" s="339">
        <f>D216/D641</f>
        <v>0.023721598188027427</v>
      </c>
      <c r="F216" s="179">
        <f>SUM(F217:F233)</f>
        <v>1482261</v>
      </c>
      <c r="G216" s="179">
        <f>SUM(G217:G233)</f>
        <v>570044</v>
      </c>
      <c r="H216" s="179">
        <f>SUM(H217:H233)</f>
        <v>127328</v>
      </c>
      <c r="I216" s="179">
        <f>SUM(I217:I233)</f>
        <v>784889</v>
      </c>
      <c r="J216" s="179">
        <f aca="true" t="shared" si="48" ref="J216:O216">SUM(J217:J233)</f>
        <v>0</v>
      </c>
      <c r="K216" s="179">
        <f t="shared" si="48"/>
        <v>0</v>
      </c>
      <c r="L216" s="179">
        <f t="shared" si="48"/>
        <v>0</v>
      </c>
      <c r="M216" s="179">
        <f t="shared" si="48"/>
        <v>0</v>
      </c>
      <c r="N216" s="179">
        <f t="shared" si="48"/>
        <v>0</v>
      </c>
      <c r="O216" s="180">
        <f t="shared" si="48"/>
        <v>0</v>
      </c>
    </row>
    <row r="217" spans="1:15" s="49" customFormat="1" ht="17.25" customHeight="1">
      <c r="A217" s="197"/>
      <c r="B217" s="190" t="s">
        <v>147</v>
      </c>
      <c r="C217" s="36" t="s">
        <v>1001</v>
      </c>
      <c r="D217" s="189">
        <v>784889</v>
      </c>
      <c r="E217" s="304">
        <f>D217/D641</f>
        <v>0.01256109516488841</v>
      </c>
      <c r="F217" s="189">
        <f>D217</f>
        <v>784889</v>
      </c>
      <c r="G217" s="189"/>
      <c r="H217" s="189"/>
      <c r="I217" s="189">
        <f>F217</f>
        <v>784889</v>
      </c>
      <c r="J217" s="189"/>
      <c r="K217" s="189"/>
      <c r="L217" s="189"/>
      <c r="M217" s="189"/>
      <c r="N217" s="189"/>
      <c r="O217" s="210"/>
    </row>
    <row r="218" spans="1:15" s="49" customFormat="1" ht="16.5" customHeight="1">
      <c r="A218" s="141"/>
      <c r="B218" s="41" t="s">
        <v>12</v>
      </c>
      <c r="C218" s="36" t="s">
        <v>13</v>
      </c>
      <c r="D218" s="103">
        <v>442861</v>
      </c>
      <c r="E218" s="304">
        <f>D218/D641</f>
        <v>0.007087396008630069</v>
      </c>
      <c r="F218" s="103">
        <f>D218</f>
        <v>442861</v>
      </c>
      <c r="G218" s="103">
        <f>F218</f>
        <v>442861</v>
      </c>
      <c r="H218" s="181"/>
      <c r="I218" s="182">
        <v>0</v>
      </c>
      <c r="J218" s="182"/>
      <c r="K218" s="182"/>
      <c r="L218" s="185"/>
      <c r="M218" s="349"/>
      <c r="N218" s="349"/>
      <c r="O218" s="288"/>
    </row>
    <row r="219" spans="1:15" s="49" customFormat="1" ht="15.75" customHeight="1">
      <c r="A219" s="141"/>
      <c r="B219" s="41" t="s">
        <v>16</v>
      </c>
      <c r="C219" s="36" t="s">
        <v>17</v>
      </c>
      <c r="D219" s="103">
        <v>36883</v>
      </c>
      <c r="E219" s="304">
        <f>D219/D641</f>
        <v>0.0005902629199371876</v>
      </c>
      <c r="F219" s="103">
        <f aca="true" t="shared" si="49" ref="F219:F233">D219</f>
        <v>36883</v>
      </c>
      <c r="G219" s="103">
        <f>F219</f>
        <v>36883</v>
      </c>
      <c r="H219" s="181"/>
      <c r="I219" s="182">
        <v>0</v>
      </c>
      <c r="J219" s="182"/>
      <c r="K219" s="182"/>
      <c r="L219" s="185"/>
      <c r="M219" s="349"/>
      <c r="N219" s="349"/>
      <c r="O219" s="288"/>
    </row>
    <row r="220" spans="1:15" s="49" customFormat="1" ht="15" customHeight="1">
      <c r="A220" s="141"/>
      <c r="B220" s="144" t="s">
        <v>72</v>
      </c>
      <c r="C220" s="36" t="s">
        <v>43</v>
      </c>
      <c r="D220" s="103">
        <v>74697</v>
      </c>
      <c r="E220" s="304">
        <f>D220/D641</f>
        <v>0.0011954252455209202</v>
      </c>
      <c r="F220" s="103">
        <f t="shared" si="49"/>
        <v>74697</v>
      </c>
      <c r="G220" s="103">
        <f>F220</f>
        <v>74697</v>
      </c>
      <c r="H220" s="181"/>
      <c r="I220" s="182">
        <v>0</v>
      </c>
      <c r="J220" s="182"/>
      <c r="K220" s="182"/>
      <c r="L220" s="185"/>
      <c r="M220" s="349"/>
      <c r="N220" s="349"/>
      <c r="O220" s="288"/>
    </row>
    <row r="221" spans="1:15" s="49" customFormat="1" ht="15" customHeight="1">
      <c r="A221" s="141"/>
      <c r="B221" s="144" t="s">
        <v>18</v>
      </c>
      <c r="C221" s="36" t="s">
        <v>19</v>
      </c>
      <c r="D221" s="103">
        <v>11603</v>
      </c>
      <c r="E221" s="304">
        <f>D221/D641</f>
        <v>0.00018569044437901437</v>
      </c>
      <c r="F221" s="103">
        <f t="shared" si="49"/>
        <v>11603</v>
      </c>
      <c r="G221" s="103">
        <f>F221</f>
        <v>11603</v>
      </c>
      <c r="H221" s="181"/>
      <c r="I221" s="182">
        <v>0</v>
      </c>
      <c r="J221" s="182"/>
      <c r="K221" s="182"/>
      <c r="L221" s="185"/>
      <c r="M221" s="349"/>
      <c r="N221" s="349"/>
      <c r="O221" s="288"/>
    </row>
    <row r="222" spans="1:15" s="49" customFormat="1" ht="15" customHeight="1">
      <c r="A222" s="141"/>
      <c r="B222" s="144" t="s">
        <v>519</v>
      </c>
      <c r="C222" s="36" t="s">
        <v>520</v>
      </c>
      <c r="D222" s="103">
        <v>4000</v>
      </c>
      <c r="E222" s="304">
        <f>D222/D641</f>
        <v>6.401463220857171E-05</v>
      </c>
      <c r="F222" s="103">
        <f t="shared" si="49"/>
        <v>4000</v>
      </c>
      <c r="G222" s="103">
        <f>F222</f>
        <v>4000</v>
      </c>
      <c r="H222" s="181"/>
      <c r="I222" s="182"/>
      <c r="J222" s="182"/>
      <c r="K222" s="182"/>
      <c r="L222" s="185"/>
      <c r="M222" s="349"/>
      <c r="N222" s="349"/>
      <c r="O222" s="288"/>
    </row>
    <row r="223" spans="1:15" s="49" customFormat="1" ht="16.5" customHeight="1">
      <c r="A223" s="141"/>
      <c r="B223" s="144" t="s">
        <v>20</v>
      </c>
      <c r="C223" s="36" t="s">
        <v>144</v>
      </c>
      <c r="D223" s="103">
        <v>62474</v>
      </c>
      <c r="E223" s="304">
        <f>D223/D641</f>
        <v>0.000999812533149577</v>
      </c>
      <c r="F223" s="103">
        <f t="shared" si="49"/>
        <v>62474</v>
      </c>
      <c r="G223" s="103">
        <v>0</v>
      </c>
      <c r="H223" s="181">
        <f>F223</f>
        <v>62474</v>
      </c>
      <c r="I223" s="182">
        <v>0</v>
      </c>
      <c r="J223" s="182"/>
      <c r="K223" s="182"/>
      <c r="L223" s="185"/>
      <c r="M223" s="349"/>
      <c r="N223" s="349"/>
      <c r="O223" s="288"/>
    </row>
    <row r="224" spans="1:15" s="49" customFormat="1" ht="16.5" customHeight="1">
      <c r="A224" s="141"/>
      <c r="B224" s="144" t="s">
        <v>22</v>
      </c>
      <c r="C224" s="36" t="s">
        <v>114</v>
      </c>
      <c r="D224" s="103">
        <v>11999</v>
      </c>
      <c r="E224" s="304">
        <f>D224/D641</f>
        <v>0.00019202789296766297</v>
      </c>
      <c r="F224" s="103">
        <f t="shared" si="49"/>
        <v>11999</v>
      </c>
      <c r="G224" s="103">
        <v>0</v>
      </c>
      <c r="H224" s="181">
        <f aca="true" t="shared" si="50" ref="H224:H233">F224</f>
        <v>11999</v>
      </c>
      <c r="I224" s="182">
        <v>0</v>
      </c>
      <c r="J224" s="182"/>
      <c r="K224" s="182"/>
      <c r="L224" s="185"/>
      <c r="M224" s="349"/>
      <c r="N224" s="349"/>
      <c r="O224" s="288"/>
    </row>
    <row r="225" spans="1:15" s="49" customFormat="1" ht="16.5" customHeight="1">
      <c r="A225" s="141"/>
      <c r="B225" s="144" t="s">
        <v>101</v>
      </c>
      <c r="C225" s="36" t="s">
        <v>102</v>
      </c>
      <c r="D225" s="103">
        <v>2020</v>
      </c>
      <c r="E225" s="304">
        <f>D225/D641</f>
        <v>3.2327389265328715E-05</v>
      </c>
      <c r="F225" s="103">
        <f t="shared" si="49"/>
        <v>2020</v>
      </c>
      <c r="G225" s="103">
        <v>0</v>
      </c>
      <c r="H225" s="181">
        <f t="shared" si="50"/>
        <v>2020</v>
      </c>
      <c r="I225" s="182">
        <v>0</v>
      </c>
      <c r="J225" s="182"/>
      <c r="K225" s="182"/>
      <c r="L225" s="185"/>
      <c r="M225" s="349"/>
      <c r="N225" s="349"/>
      <c r="O225" s="288"/>
    </row>
    <row r="226" spans="1:15" s="49" customFormat="1" ht="16.5" customHeight="1">
      <c r="A226" s="141"/>
      <c r="B226" s="144" t="s">
        <v>25</v>
      </c>
      <c r="C226" s="36" t="s">
        <v>116</v>
      </c>
      <c r="D226" s="103">
        <v>12799</v>
      </c>
      <c r="E226" s="304">
        <f>D226/D641</f>
        <v>0.00020483081940937732</v>
      </c>
      <c r="F226" s="103">
        <f t="shared" si="49"/>
        <v>12799</v>
      </c>
      <c r="G226" s="103">
        <v>0</v>
      </c>
      <c r="H226" s="181">
        <f t="shared" si="50"/>
        <v>12799</v>
      </c>
      <c r="I226" s="182">
        <v>0</v>
      </c>
      <c r="J226" s="182"/>
      <c r="K226" s="182"/>
      <c r="L226" s="185"/>
      <c r="M226" s="349"/>
      <c r="N226" s="349"/>
      <c r="O226" s="288"/>
    </row>
    <row r="227" spans="1:15" s="49" customFormat="1" ht="16.5" customHeight="1">
      <c r="A227" s="141"/>
      <c r="B227" s="144" t="s">
        <v>521</v>
      </c>
      <c r="C227" s="37" t="s">
        <v>522</v>
      </c>
      <c r="D227" s="103">
        <v>520</v>
      </c>
      <c r="E227" s="304">
        <f>D227/D641</f>
        <v>8.321902187114323E-06</v>
      </c>
      <c r="F227" s="103">
        <f t="shared" si="49"/>
        <v>520</v>
      </c>
      <c r="G227" s="103"/>
      <c r="H227" s="181">
        <f t="shared" si="50"/>
        <v>520</v>
      </c>
      <c r="I227" s="182"/>
      <c r="J227" s="182"/>
      <c r="K227" s="182"/>
      <c r="L227" s="185"/>
      <c r="M227" s="349"/>
      <c r="N227" s="349"/>
      <c r="O227" s="288"/>
    </row>
    <row r="228" spans="1:15" s="49" customFormat="1" ht="16.5" customHeight="1">
      <c r="A228" s="141"/>
      <c r="B228" s="144" t="s">
        <v>239</v>
      </c>
      <c r="C228" s="36" t="s">
        <v>243</v>
      </c>
      <c r="D228" s="103">
        <v>3000</v>
      </c>
      <c r="E228" s="304">
        <f>D228/D641</f>
        <v>4.801097415642878E-05</v>
      </c>
      <c r="F228" s="103">
        <f t="shared" si="49"/>
        <v>3000</v>
      </c>
      <c r="G228" s="103"/>
      <c r="H228" s="181">
        <f t="shared" si="50"/>
        <v>3000</v>
      </c>
      <c r="I228" s="182"/>
      <c r="J228" s="182"/>
      <c r="K228" s="182"/>
      <c r="L228" s="185"/>
      <c r="M228" s="349"/>
      <c r="N228" s="349"/>
      <c r="O228" s="288"/>
    </row>
    <row r="229" spans="1:15" s="49" customFormat="1" ht="15" customHeight="1">
      <c r="A229" s="141"/>
      <c r="B229" s="144" t="s">
        <v>27</v>
      </c>
      <c r="C229" s="36" t="s">
        <v>28</v>
      </c>
      <c r="D229" s="103">
        <v>1351</v>
      </c>
      <c r="E229" s="304">
        <f>D229/D641</f>
        <v>2.1620942028445094E-05</v>
      </c>
      <c r="F229" s="103">
        <f t="shared" si="49"/>
        <v>1351</v>
      </c>
      <c r="G229" s="103">
        <v>0</v>
      </c>
      <c r="H229" s="181">
        <f t="shared" si="50"/>
        <v>1351</v>
      </c>
      <c r="I229" s="182">
        <v>0</v>
      </c>
      <c r="J229" s="182"/>
      <c r="K229" s="182"/>
      <c r="L229" s="185"/>
      <c r="M229" s="349"/>
      <c r="N229" s="349"/>
      <c r="O229" s="288"/>
    </row>
    <row r="230" spans="1:15" s="49" customFormat="1" ht="17.25" customHeight="1">
      <c r="A230" s="141"/>
      <c r="B230" s="144" t="s">
        <v>31</v>
      </c>
      <c r="C230" s="36" t="s">
        <v>32</v>
      </c>
      <c r="D230" s="103">
        <v>24289</v>
      </c>
      <c r="E230" s="304">
        <f>D230/D641</f>
        <v>0.00038871285042849953</v>
      </c>
      <c r="F230" s="103">
        <f t="shared" si="49"/>
        <v>24289</v>
      </c>
      <c r="G230" s="103">
        <v>0</v>
      </c>
      <c r="H230" s="181">
        <f t="shared" si="50"/>
        <v>24289</v>
      </c>
      <c r="I230" s="182">
        <v>0</v>
      </c>
      <c r="J230" s="182"/>
      <c r="K230" s="182"/>
      <c r="L230" s="185"/>
      <c r="M230" s="349"/>
      <c r="N230" s="349"/>
      <c r="O230" s="288"/>
    </row>
    <row r="231" spans="1:15" s="49" customFormat="1" ht="17.25" customHeight="1">
      <c r="A231" s="141"/>
      <c r="B231" s="144" t="s">
        <v>240</v>
      </c>
      <c r="C231" s="36" t="s">
        <v>638</v>
      </c>
      <c r="D231" s="103">
        <v>2000</v>
      </c>
      <c r="E231" s="304">
        <f>D231/D641</f>
        <v>3.2007316104285854E-05</v>
      </c>
      <c r="F231" s="103">
        <f t="shared" si="49"/>
        <v>2000</v>
      </c>
      <c r="G231" s="103"/>
      <c r="H231" s="181">
        <f t="shared" si="50"/>
        <v>2000</v>
      </c>
      <c r="I231" s="182"/>
      <c r="J231" s="182"/>
      <c r="K231" s="182"/>
      <c r="L231" s="185"/>
      <c r="M231" s="349"/>
      <c r="N231" s="349"/>
      <c r="O231" s="288"/>
    </row>
    <row r="232" spans="1:15" s="49" customFormat="1" ht="17.25" customHeight="1">
      <c r="A232" s="141"/>
      <c r="B232" s="144" t="s">
        <v>241</v>
      </c>
      <c r="C232" s="36" t="s">
        <v>250</v>
      </c>
      <c r="D232" s="103">
        <v>1000</v>
      </c>
      <c r="E232" s="304">
        <f>D232/D641</f>
        <v>1.6003658052142927E-05</v>
      </c>
      <c r="F232" s="103">
        <f t="shared" si="49"/>
        <v>1000</v>
      </c>
      <c r="G232" s="103"/>
      <c r="H232" s="181">
        <f t="shared" si="50"/>
        <v>1000</v>
      </c>
      <c r="I232" s="182"/>
      <c r="J232" s="182"/>
      <c r="K232" s="182"/>
      <c r="L232" s="185"/>
      <c r="M232" s="349"/>
      <c r="N232" s="349"/>
      <c r="O232" s="288"/>
    </row>
    <row r="233" spans="1:15" s="49" customFormat="1" ht="17.25" customHeight="1">
      <c r="A233" s="141"/>
      <c r="B233" s="144" t="s">
        <v>242</v>
      </c>
      <c r="C233" s="36" t="s">
        <v>251</v>
      </c>
      <c r="D233" s="103">
        <v>5876</v>
      </c>
      <c r="E233" s="304">
        <f>D233/D641</f>
        <v>9.403749471439184E-05</v>
      </c>
      <c r="F233" s="103">
        <f t="shared" si="49"/>
        <v>5876</v>
      </c>
      <c r="G233" s="103"/>
      <c r="H233" s="181">
        <f t="shared" si="50"/>
        <v>5876</v>
      </c>
      <c r="I233" s="182"/>
      <c r="J233" s="182"/>
      <c r="K233" s="182"/>
      <c r="L233" s="185"/>
      <c r="M233" s="349"/>
      <c r="N233" s="349"/>
      <c r="O233" s="288"/>
    </row>
    <row r="234" spans="1:15" s="49" customFormat="1" ht="18.75" customHeight="1">
      <c r="A234" s="138" t="s">
        <v>322</v>
      </c>
      <c r="B234" s="134"/>
      <c r="C234" s="87" t="s">
        <v>321</v>
      </c>
      <c r="D234" s="179">
        <f>D235</f>
        <v>512528</v>
      </c>
      <c r="E234" s="339">
        <f>D234/D641</f>
        <v>0.00820232285414871</v>
      </c>
      <c r="F234" s="179">
        <f aca="true" t="shared" si="51" ref="F234:O234">F235</f>
        <v>512528</v>
      </c>
      <c r="G234" s="179">
        <f t="shared" si="51"/>
        <v>0</v>
      </c>
      <c r="H234" s="179">
        <f t="shared" si="51"/>
        <v>0</v>
      </c>
      <c r="I234" s="179">
        <f t="shared" si="51"/>
        <v>512528</v>
      </c>
      <c r="J234" s="179">
        <f t="shared" si="51"/>
        <v>0</v>
      </c>
      <c r="K234" s="179">
        <f t="shared" si="51"/>
        <v>0</v>
      </c>
      <c r="L234" s="179">
        <f t="shared" si="51"/>
        <v>0</v>
      </c>
      <c r="M234" s="179">
        <f t="shared" si="51"/>
        <v>0</v>
      </c>
      <c r="N234" s="179">
        <f t="shared" si="51"/>
        <v>0</v>
      </c>
      <c r="O234" s="180">
        <f t="shared" si="51"/>
        <v>0</v>
      </c>
    </row>
    <row r="235" spans="1:15" s="49" customFormat="1" ht="17.25" customHeight="1">
      <c r="A235" s="141"/>
      <c r="B235" s="41" t="s">
        <v>147</v>
      </c>
      <c r="C235" s="36" t="s">
        <v>1001</v>
      </c>
      <c r="D235" s="103">
        <v>512528</v>
      </c>
      <c r="E235" s="287">
        <f>D235/D641</f>
        <v>0.00820232285414871</v>
      </c>
      <c r="F235" s="103">
        <f>D235</f>
        <v>512528</v>
      </c>
      <c r="G235" s="103">
        <v>0</v>
      </c>
      <c r="H235" s="181"/>
      <c r="I235" s="181">
        <f>F235</f>
        <v>512528</v>
      </c>
      <c r="J235" s="181"/>
      <c r="K235" s="181"/>
      <c r="L235" s="185"/>
      <c r="M235" s="349"/>
      <c r="N235" s="349"/>
      <c r="O235" s="288"/>
    </row>
    <row r="236" spans="1:15" s="49" customFormat="1" ht="18.75" customHeight="1">
      <c r="A236" s="138" t="s">
        <v>148</v>
      </c>
      <c r="B236" s="134"/>
      <c r="C236" s="87" t="s">
        <v>149</v>
      </c>
      <c r="D236" s="179">
        <f>SUM(D237:D249)</f>
        <v>820632</v>
      </c>
      <c r="E236" s="339">
        <f>D236/D641</f>
        <v>0.013133113914646154</v>
      </c>
      <c r="F236" s="179">
        <f>SUM(F237:F249)</f>
        <v>820632</v>
      </c>
      <c r="G236" s="179">
        <f aca="true" t="shared" si="52" ref="G236:O236">SUM(G237:G249)</f>
        <v>572707</v>
      </c>
      <c r="H236" s="179">
        <f t="shared" si="52"/>
        <v>44402</v>
      </c>
      <c r="I236" s="179">
        <f t="shared" si="52"/>
        <v>203523</v>
      </c>
      <c r="J236" s="179">
        <f t="shared" si="52"/>
        <v>0</v>
      </c>
      <c r="K236" s="179">
        <f t="shared" si="52"/>
        <v>0</v>
      </c>
      <c r="L236" s="179">
        <f t="shared" si="52"/>
        <v>0</v>
      </c>
      <c r="M236" s="179">
        <f t="shared" si="52"/>
        <v>0</v>
      </c>
      <c r="N236" s="179">
        <f t="shared" si="52"/>
        <v>0</v>
      </c>
      <c r="O236" s="180">
        <f t="shared" si="52"/>
        <v>0</v>
      </c>
    </row>
    <row r="237" spans="1:15" s="49" customFormat="1" ht="17.25" customHeight="1">
      <c r="A237" s="197"/>
      <c r="B237" s="190" t="s">
        <v>147</v>
      </c>
      <c r="C237" s="36" t="s">
        <v>1001</v>
      </c>
      <c r="D237" s="189">
        <v>203523</v>
      </c>
      <c r="E237" s="304">
        <f>D237/D641</f>
        <v>0.0032571124977462847</v>
      </c>
      <c r="F237" s="189">
        <f>D237</f>
        <v>203523</v>
      </c>
      <c r="G237" s="189"/>
      <c r="H237" s="189"/>
      <c r="I237" s="189">
        <f>F237</f>
        <v>203523</v>
      </c>
      <c r="J237" s="189"/>
      <c r="K237" s="189"/>
      <c r="L237" s="189"/>
      <c r="M237" s="189"/>
      <c r="N237" s="189"/>
      <c r="O237" s="210"/>
    </row>
    <row r="238" spans="1:15" s="49" customFormat="1" ht="14.25" customHeight="1">
      <c r="A238" s="141"/>
      <c r="B238" s="41" t="s">
        <v>12</v>
      </c>
      <c r="C238" s="36" t="s">
        <v>13</v>
      </c>
      <c r="D238" s="103">
        <v>453352</v>
      </c>
      <c r="E238" s="304">
        <f>D238/D641</f>
        <v>0.0072552903852551</v>
      </c>
      <c r="F238" s="103">
        <f>D238</f>
        <v>453352</v>
      </c>
      <c r="G238" s="103">
        <f>F238</f>
        <v>453352</v>
      </c>
      <c r="H238" s="181"/>
      <c r="I238" s="182">
        <v>0</v>
      </c>
      <c r="J238" s="182"/>
      <c r="K238" s="182"/>
      <c r="L238" s="185"/>
      <c r="M238" s="349"/>
      <c r="N238" s="349"/>
      <c r="O238" s="288"/>
    </row>
    <row r="239" spans="1:15" s="49" customFormat="1" ht="17.25" customHeight="1">
      <c r="A239" s="141"/>
      <c r="B239" s="41" t="s">
        <v>16</v>
      </c>
      <c r="C239" s="36" t="s">
        <v>17</v>
      </c>
      <c r="D239" s="103">
        <v>33459</v>
      </c>
      <c r="E239" s="304">
        <f>D239/D641</f>
        <v>0.0005354663947666502</v>
      </c>
      <c r="F239" s="103">
        <f aca="true" t="shared" si="53" ref="F239:F249">D239</f>
        <v>33459</v>
      </c>
      <c r="G239" s="103">
        <f>F239</f>
        <v>33459</v>
      </c>
      <c r="H239" s="181"/>
      <c r="I239" s="182">
        <v>0</v>
      </c>
      <c r="J239" s="182"/>
      <c r="K239" s="182"/>
      <c r="L239" s="185"/>
      <c r="M239" s="349"/>
      <c r="N239" s="349"/>
      <c r="O239" s="288"/>
    </row>
    <row r="240" spans="1:15" s="49" customFormat="1" ht="15.75" customHeight="1">
      <c r="A240" s="141"/>
      <c r="B240" s="144" t="s">
        <v>72</v>
      </c>
      <c r="C240" s="36" t="s">
        <v>43</v>
      </c>
      <c r="D240" s="103">
        <v>74146</v>
      </c>
      <c r="E240" s="304">
        <f>D240/D641</f>
        <v>0.0011866072299341894</v>
      </c>
      <c r="F240" s="103">
        <f t="shared" si="53"/>
        <v>74146</v>
      </c>
      <c r="G240" s="103">
        <f>F240</f>
        <v>74146</v>
      </c>
      <c r="H240" s="181"/>
      <c r="I240" s="182">
        <v>0</v>
      </c>
      <c r="J240" s="182"/>
      <c r="K240" s="182"/>
      <c r="L240" s="185"/>
      <c r="M240" s="349"/>
      <c r="N240" s="349"/>
      <c r="O240" s="288"/>
    </row>
    <row r="241" spans="1:15" s="49" customFormat="1" ht="14.25" customHeight="1">
      <c r="A241" s="141"/>
      <c r="B241" s="144" t="s">
        <v>18</v>
      </c>
      <c r="C241" s="36" t="s">
        <v>19</v>
      </c>
      <c r="D241" s="103">
        <v>11750</v>
      </c>
      <c r="E241" s="304">
        <f>D241/D641</f>
        <v>0.00018804298211267938</v>
      </c>
      <c r="F241" s="103">
        <f t="shared" si="53"/>
        <v>11750</v>
      </c>
      <c r="G241" s="103">
        <f>F241</f>
        <v>11750</v>
      </c>
      <c r="H241" s="181"/>
      <c r="I241" s="182">
        <v>0</v>
      </c>
      <c r="J241" s="182"/>
      <c r="K241" s="182"/>
      <c r="L241" s="185"/>
      <c r="M241" s="349"/>
      <c r="N241" s="349"/>
      <c r="O241" s="288"/>
    </row>
    <row r="242" spans="1:15" s="49" customFormat="1" ht="14.25" customHeight="1">
      <c r="A242" s="141"/>
      <c r="B242" s="41" t="s">
        <v>20</v>
      </c>
      <c r="C242" s="37" t="s">
        <v>236</v>
      </c>
      <c r="D242" s="103">
        <v>9353</v>
      </c>
      <c r="E242" s="304">
        <f>D242/D641</f>
        <v>0.0001496822137616928</v>
      </c>
      <c r="F242" s="103">
        <f t="shared" si="53"/>
        <v>9353</v>
      </c>
      <c r="G242" s="103">
        <v>0</v>
      </c>
      <c r="H242" s="181">
        <f>F242</f>
        <v>9353</v>
      </c>
      <c r="I242" s="182">
        <v>0</v>
      </c>
      <c r="J242" s="182"/>
      <c r="K242" s="182"/>
      <c r="L242" s="185"/>
      <c r="M242" s="349"/>
      <c r="N242" s="349"/>
      <c r="O242" s="288"/>
    </row>
    <row r="243" spans="1:15" s="49" customFormat="1" ht="14.25" customHeight="1">
      <c r="A243" s="141"/>
      <c r="B243" s="41" t="s">
        <v>22</v>
      </c>
      <c r="C243" s="37" t="s">
        <v>114</v>
      </c>
      <c r="D243" s="103">
        <v>2788</v>
      </c>
      <c r="E243" s="304">
        <f>D243/D641</f>
        <v>4.461819864937448E-05</v>
      </c>
      <c r="F243" s="103">
        <f t="shared" si="53"/>
        <v>2788</v>
      </c>
      <c r="G243" s="103">
        <v>0</v>
      </c>
      <c r="H243" s="181">
        <f aca="true" t="shared" si="54" ref="H243:H249">F243</f>
        <v>2788</v>
      </c>
      <c r="I243" s="182">
        <v>0</v>
      </c>
      <c r="J243" s="182"/>
      <c r="K243" s="182"/>
      <c r="L243" s="185"/>
      <c r="M243" s="349"/>
      <c r="N243" s="349"/>
      <c r="O243" s="288"/>
    </row>
    <row r="244" spans="1:15" s="49" customFormat="1" ht="14.25" customHeight="1">
      <c r="A244" s="141"/>
      <c r="B244" s="41" t="s">
        <v>101</v>
      </c>
      <c r="C244" s="36" t="s">
        <v>102</v>
      </c>
      <c r="D244" s="103">
        <v>1515</v>
      </c>
      <c r="E244" s="304">
        <f>D244/D641</f>
        <v>2.4245541948996533E-05</v>
      </c>
      <c r="F244" s="103">
        <f t="shared" si="53"/>
        <v>1515</v>
      </c>
      <c r="G244" s="103"/>
      <c r="H244" s="181">
        <f t="shared" si="54"/>
        <v>1515</v>
      </c>
      <c r="I244" s="182"/>
      <c r="J244" s="182"/>
      <c r="K244" s="182"/>
      <c r="L244" s="185"/>
      <c r="M244" s="349"/>
      <c r="N244" s="349"/>
      <c r="O244" s="288"/>
    </row>
    <row r="245" spans="1:15" s="49" customFormat="1" ht="15" customHeight="1">
      <c r="A245" s="141"/>
      <c r="B245" s="41" t="s">
        <v>25</v>
      </c>
      <c r="C245" s="37" t="s">
        <v>116</v>
      </c>
      <c r="D245" s="103">
        <v>2390</v>
      </c>
      <c r="E245" s="304">
        <f>D245/D641</f>
        <v>3.8248742744621595E-05</v>
      </c>
      <c r="F245" s="103">
        <f t="shared" si="53"/>
        <v>2390</v>
      </c>
      <c r="G245" s="103">
        <v>0</v>
      </c>
      <c r="H245" s="181">
        <f t="shared" si="54"/>
        <v>2390</v>
      </c>
      <c r="I245" s="182">
        <v>0</v>
      </c>
      <c r="J245" s="182"/>
      <c r="K245" s="182"/>
      <c r="L245" s="185"/>
      <c r="M245" s="349"/>
      <c r="N245" s="349"/>
      <c r="O245" s="288"/>
    </row>
    <row r="246" spans="1:15" s="49" customFormat="1" ht="15" customHeight="1">
      <c r="A246" s="141"/>
      <c r="B246" s="41" t="s">
        <v>521</v>
      </c>
      <c r="C246" s="37" t="s">
        <v>522</v>
      </c>
      <c r="D246" s="103">
        <v>520</v>
      </c>
      <c r="E246" s="304">
        <f>D246/D641</f>
        <v>8.321902187114323E-06</v>
      </c>
      <c r="F246" s="103">
        <f t="shared" si="53"/>
        <v>520</v>
      </c>
      <c r="G246" s="103"/>
      <c r="H246" s="181">
        <f t="shared" si="54"/>
        <v>520</v>
      </c>
      <c r="I246" s="182"/>
      <c r="J246" s="182"/>
      <c r="K246" s="182"/>
      <c r="L246" s="185"/>
      <c r="M246" s="349"/>
      <c r="N246" s="349"/>
      <c r="O246" s="288"/>
    </row>
    <row r="247" spans="1:15" s="49" customFormat="1" ht="15" customHeight="1">
      <c r="A247" s="141"/>
      <c r="B247" s="41" t="s">
        <v>239</v>
      </c>
      <c r="C247" s="36" t="s">
        <v>243</v>
      </c>
      <c r="D247" s="103">
        <v>676</v>
      </c>
      <c r="E247" s="304">
        <f>D247/D641</f>
        <v>1.0818472843248619E-05</v>
      </c>
      <c r="F247" s="103">
        <f t="shared" si="53"/>
        <v>676</v>
      </c>
      <c r="G247" s="103"/>
      <c r="H247" s="181">
        <f t="shared" si="54"/>
        <v>676</v>
      </c>
      <c r="I247" s="182"/>
      <c r="J247" s="182"/>
      <c r="K247" s="182"/>
      <c r="L247" s="185"/>
      <c r="M247" s="349"/>
      <c r="N247" s="349"/>
      <c r="O247" s="288"/>
    </row>
    <row r="248" spans="1:15" s="49" customFormat="1" ht="15" customHeight="1">
      <c r="A248" s="141"/>
      <c r="B248" s="41" t="s">
        <v>31</v>
      </c>
      <c r="C248" s="37" t="s">
        <v>32</v>
      </c>
      <c r="D248" s="103">
        <v>25160</v>
      </c>
      <c r="E248" s="304">
        <f>D248/D641</f>
        <v>0.00040265203659191605</v>
      </c>
      <c r="F248" s="103">
        <f t="shared" si="53"/>
        <v>25160</v>
      </c>
      <c r="G248" s="103">
        <v>0</v>
      </c>
      <c r="H248" s="181">
        <f t="shared" si="54"/>
        <v>25160</v>
      </c>
      <c r="I248" s="182">
        <v>0</v>
      </c>
      <c r="J248" s="182"/>
      <c r="K248" s="182"/>
      <c r="L248" s="185"/>
      <c r="M248" s="349"/>
      <c r="N248" s="349"/>
      <c r="O248" s="288"/>
    </row>
    <row r="249" spans="1:15" s="49" customFormat="1" ht="14.25" customHeight="1">
      <c r="A249" s="141"/>
      <c r="B249" s="41" t="s">
        <v>241</v>
      </c>
      <c r="C249" s="36" t="s">
        <v>250</v>
      </c>
      <c r="D249" s="103">
        <v>2000</v>
      </c>
      <c r="E249" s="304">
        <f>D249/D641</f>
        <v>3.2007316104285854E-05</v>
      </c>
      <c r="F249" s="103">
        <f t="shared" si="53"/>
        <v>2000</v>
      </c>
      <c r="G249" s="103"/>
      <c r="H249" s="181">
        <f t="shared" si="54"/>
        <v>2000</v>
      </c>
      <c r="I249" s="182"/>
      <c r="J249" s="182"/>
      <c r="K249" s="182"/>
      <c r="L249" s="185"/>
      <c r="M249" s="349"/>
      <c r="N249" s="349"/>
      <c r="O249" s="288"/>
    </row>
    <row r="250" spans="1:15" s="49" customFormat="1" ht="18" customHeight="1">
      <c r="A250" s="138" t="s">
        <v>151</v>
      </c>
      <c r="B250" s="139"/>
      <c r="C250" s="355" t="s">
        <v>152</v>
      </c>
      <c r="D250" s="179">
        <f>SUM(D251:D271)</f>
        <v>2650366</v>
      </c>
      <c r="E250" s="339">
        <f>D250/D641</f>
        <v>0.04241555117702584</v>
      </c>
      <c r="F250" s="179">
        <f>SUM(F251:F271)</f>
        <v>2650366</v>
      </c>
      <c r="G250" s="179">
        <f aca="true" t="shared" si="55" ref="G250:O250">SUM(G251:G271)</f>
        <v>2053350</v>
      </c>
      <c r="H250" s="179">
        <f t="shared" si="55"/>
        <v>345590</v>
      </c>
      <c r="I250" s="179">
        <f t="shared" si="55"/>
        <v>248901</v>
      </c>
      <c r="J250" s="179">
        <f t="shared" si="55"/>
        <v>2525</v>
      </c>
      <c r="K250" s="179">
        <f t="shared" si="55"/>
        <v>0</v>
      </c>
      <c r="L250" s="179">
        <f t="shared" si="55"/>
        <v>0</v>
      </c>
      <c r="M250" s="179">
        <f t="shared" si="55"/>
        <v>0</v>
      </c>
      <c r="N250" s="179">
        <f t="shared" si="55"/>
        <v>0</v>
      </c>
      <c r="O250" s="180">
        <f t="shared" si="55"/>
        <v>0</v>
      </c>
    </row>
    <row r="251" spans="1:15" s="49" customFormat="1" ht="16.5" customHeight="1">
      <c r="A251" s="197"/>
      <c r="B251" s="190" t="s">
        <v>147</v>
      </c>
      <c r="C251" s="36" t="s">
        <v>1001</v>
      </c>
      <c r="D251" s="189">
        <v>248901</v>
      </c>
      <c r="E251" s="304">
        <f>D251/D641</f>
        <v>0.003983326492836427</v>
      </c>
      <c r="F251" s="189">
        <f>D251</f>
        <v>248901</v>
      </c>
      <c r="G251" s="189"/>
      <c r="H251" s="189"/>
      <c r="I251" s="189">
        <f>F251</f>
        <v>248901</v>
      </c>
      <c r="J251" s="189"/>
      <c r="K251" s="189"/>
      <c r="L251" s="189"/>
      <c r="M251" s="189"/>
      <c r="N251" s="189"/>
      <c r="O251" s="210"/>
    </row>
    <row r="252" spans="1:15" s="89" customFormat="1" ht="17.25" customHeight="1">
      <c r="A252" s="135"/>
      <c r="B252" s="41" t="s">
        <v>609</v>
      </c>
      <c r="C252" s="85" t="s">
        <v>153</v>
      </c>
      <c r="D252" s="186">
        <v>2525</v>
      </c>
      <c r="E252" s="304">
        <f>D252/D641</f>
        <v>4.040923658166089E-05</v>
      </c>
      <c r="F252" s="186">
        <f>D252</f>
        <v>2525</v>
      </c>
      <c r="G252" s="186"/>
      <c r="H252" s="181"/>
      <c r="I252" s="182"/>
      <c r="J252" s="182">
        <f>F252</f>
        <v>2525</v>
      </c>
      <c r="K252" s="182"/>
      <c r="L252" s="185"/>
      <c r="M252" s="349"/>
      <c r="N252" s="349"/>
      <c r="O252" s="288"/>
    </row>
    <row r="253" spans="1:15" s="49" customFormat="1" ht="15" customHeight="1">
      <c r="A253" s="135"/>
      <c r="B253" s="41" t="s">
        <v>12</v>
      </c>
      <c r="C253" s="36" t="s">
        <v>299</v>
      </c>
      <c r="D253" s="103">
        <v>1642636</v>
      </c>
      <c r="E253" s="304">
        <f>D253/D641</f>
        <v>0.02628818484813985</v>
      </c>
      <c r="F253" s="186">
        <f aca="true" t="shared" si="56" ref="F253:F271">D253</f>
        <v>1642636</v>
      </c>
      <c r="G253" s="103">
        <f>F253</f>
        <v>1642636</v>
      </c>
      <c r="H253" s="181"/>
      <c r="I253" s="182"/>
      <c r="J253" s="182"/>
      <c r="K253" s="182"/>
      <c r="L253" s="185"/>
      <c r="M253" s="349"/>
      <c r="N253" s="349"/>
      <c r="O253" s="288"/>
    </row>
    <row r="254" spans="1:15" s="49" customFormat="1" ht="14.25" customHeight="1">
      <c r="A254" s="135"/>
      <c r="B254" s="41" t="s">
        <v>16</v>
      </c>
      <c r="C254" s="36" t="s">
        <v>17</v>
      </c>
      <c r="D254" s="103">
        <v>124755</v>
      </c>
      <c r="E254" s="304">
        <f>D254/D641</f>
        <v>0.0019965363602950908</v>
      </c>
      <c r="F254" s="186">
        <f t="shared" si="56"/>
        <v>124755</v>
      </c>
      <c r="G254" s="103">
        <f>F254</f>
        <v>124755</v>
      </c>
      <c r="H254" s="181"/>
      <c r="I254" s="182"/>
      <c r="J254" s="182"/>
      <c r="K254" s="182"/>
      <c r="L254" s="185"/>
      <c r="M254" s="349"/>
      <c r="N254" s="349"/>
      <c r="O254" s="288"/>
    </row>
    <row r="255" spans="1:15" s="49" customFormat="1" ht="15" customHeight="1">
      <c r="A255" s="135"/>
      <c r="B255" s="144" t="s">
        <v>72</v>
      </c>
      <c r="C255" s="36" t="s">
        <v>95</v>
      </c>
      <c r="D255" s="103">
        <v>246044</v>
      </c>
      <c r="E255" s="304">
        <f>D255/D641</f>
        <v>0.003937604041781454</v>
      </c>
      <c r="F255" s="186">
        <f t="shared" si="56"/>
        <v>246044</v>
      </c>
      <c r="G255" s="103">
        <f>F255</f>
        <v>246044</v>
      </c>
      <c r="H255" s="181"/>
      <c r="I255" s="182"/>
      <c r="J255" s="182"/>
      <c r="K255" s="182"/>
      <c r="L255" s="185"/>
      <c r="M255" s="349"/>
      <c r="N255" s="349"/>
      <c r="O255" s="288"/>
    </row>
    <row r="256" spans="1:15" s="49" customFormat="1" ht="16.5" customHeight="1">
      <c r="A256" s="135"/>
      <c r="B256" s="144" t="s">
        <v>18</v>
      </c>
      <c r="C256" s="36" t="s">
        <v>19</v>
      </c>
      <c r="D256" s="103">
        <v>39915</v>
      </c>
      <c r="E256" s="304">
        <f>D256/D641</f>
        <v>0.0006387860111512849</v>
      </c>
      <c r="F256" s="186">
        <f t="shared" si="56"/>
        <v>39915</v>
      </c>
      <c r="G256" s="103">
        <f>F256</f>
        <v>39915</v>
      </c>
      <c r="H256" s="181"/>
      <c r="I256" s="182"/>
      <c r="J256" s="182"/>
      <c r="K256" s="182"/>
      <c r="L256" s="185"/>
      <c r="M256" s="349"/>
      <c r="N256" s="349"/>
      <c r="O256" s="288"/>
    </row>
    <row r="257" spans="1:15" s="49" customFormat="1" ht="15.75" customHeight="1">
      <c r="A257" s="135"/>
      <c r="B257" s="41" t="s">
        <v>154</v>
      </c>
      <c r="C257" s="37" t="s">
        <v>237</v>
      </c>
      <c r="D257" s="103">
        <v>14400</v>
      </c>
      <c r="E257" s="304">
        <f>D257/D641</f>
        <v>0.00023045267595085813</v>
      </c>
      <c r="F257" s="186">
        <f t="shared" si="56"/>
        <v>14400</v>
      </c>
      <c r="G257" s="103"/>
      <c r="H257" s="181">
        <f>F257</f>
        <v>14400</v>
      </c>
      <c r="I257" s="182"/>
      <c r="J257" s="182"/>
      <c r="K257" s="182"/>
      <c r="L257" s="185"/>
      <c r="M257" s="349"/>
      <c r="N257" s="349"/>
      <c r="O257" s="288"/>
    </row>
    <row r="258" spans="1:15" s="49" customFormat="1" ht="15" customHeight="1">
      <c r="A258" s="135"/>
      <c r="B258" s="341">
        <v>4210</v>
      </c>
      <c r="C258" s="37" t="s">
        <v>21</v>
      </c>
      <c r="D258" s="103">
        <v>122200</v>
      </c>
      <c r="E258" s="304">
        <f>D258/D641</f>
        <v>0.001955647013971866</v>
      </c>
      <c r="F258" s="186">
        <f t="shared" si="56"/>
        <v>122200</v>
      </c>
      <c r="G258" s="103"/>
      <c r="H258" s="181">
        <f aca="true" t="shared" si="57" ref="H258:H271">F258</f>
        <v>122200</v>
      </c>
      <c r="I258" s="182"/>
      <c r="J258" s="182"/>
      <c r="K258" s="182"/>
      <c r="L258" s="185"/>
      <c r="M258" s="349"/>
      <c r="N258" s="349"/>
      <c r="O258" s="288"/>
    </row>
    <row r="259" spans="1:15" s="49" customFormat="1" ht="15" customHeight="1">
      <c r="A259" s="135"/>
      <c r="B259" s="40">
        <v>4240</v>
      </c>
      <c r="C259" s="37" t="s">
        <v>238</v>
      </c>
      <c r="D259" s="103">
        <v>4040</v>
      </c>
      <c r="E259" s="304">
        <f>D259/D641</f>
        <v>6.465477853065743E-05</v>
      </c>
      <c r="F259" s="186">
        <f t="shared" si="56"/>
        <v>4040</v>
      </c>
      <c r="G259" s="103"/>
      <c r="H259" s="181">
        <f t="shared" si="57"/>
        <v>4040</v>
      </c>
      <c r="I259" s="182"/>
      <c r="J259" s="182"/>
      <c r="K259" s="182"/>
      <c r="L259" s="185"/>
      <c r="M259" s="349"/>
      <c r="N259" s="349"/>
      <c r="O259" s="288"/>
    </row>
    <row r="260" spans="1:15" s="49" customFormat="1" ht="15.75" customHeight="1">
      <c r="A260" s="135"/>
      <c r="B260" s="41" t="s">
        <v>22</v>
      </c>
      <c r="C260" s="37" t="s">
        <v>114</v>
      </c>
      <c r="D260" s="103">
        <v>59283</v>
      </c>
      <c r="E260" s="304">
        <f>D260/D641</f>
        <v>0.0009487448603051891</v>
      </c>
      <c r="F260" s="186">
        <f t="shared" si="56"/>
        <v>59283</v>
      </c>
      <c r="G260" s="103"/>
      <c r="H260" s="181">
        <f t="shared" si="57"/>
        <v>59283</v>
      </c>
      <c r="I260" s="182"/>
      <c r="J260" s="182"/>
      <c r="K260" s="182"/>
      <c r="L260" s="185"/>
      <c r="M260" s="349"/>
      <c r="N260" s="349"/>
      <c r="O260" s="288"/>
    </row>
    <row r="261" spans="1:15" s="49" customFormat="1" ht="18" customHeight="1">
      <c r="A261" s="135"/>
      <c r="B261" s="41" t="s">
        <v>101</v>
      </c>
      <c r="C261" s="37" t="s">
        <v>102</v>
      </c>
      <c r="D261" s="103">
        <v>2525</v>
      </c>
      <c r="E261" s="304">
        <f>D261/D641</f>
        <v>4.040923658166089E-05</v>
      </c>
      <c r="F261" s="186">
        <f t="shared" si="56"/>
        <v>2525</v>
      </c>
      <c r="G261" s="103"/>
      <c r="H261" s="181">
        <f t="shared" si="57"/>
        <v>2525</v>
      </c>
      <c r="I261" s="182"/>
      <c r="J261" s="182"/>
      <c r="K261" s="182"/>
      <c r="L261" s="185"/>
      <c r="M261" s="349"/>
      <c r="N261" s="349"/>
      <c r="O261" s="288"/>
    </row>
    <row r="262" spans="1:15" s="49" customFormat="1" ht="16.5" customHeight="1">
      <c r="A262" s="135"/>
      <c r="B262" s="41" t="s">
        <v>25</v>
      </c>
      <c r="C262" s="37" t="s">
        <v>116</v>
      </c>
      <c r="D262" s="103">
        <v>24889</v>
      </c>
      <c r="E262" s="304">
        <f>D262/D641</f>
        <v>0.0003983150452597853</v>
      </c>
      <c r="F262" s="186">
        <f t="shared" si="56"/>
        <v>24889</v>
      </c>
      <c r="G262" s="103"/>
      <c r="H262" s="181">
        <f t="shared" si="57"/>
        <v>24889</v>
      </c>
      <c r="I262" s="182"/>
      <c r="J262" s="182"/>
      <c r="K262" s="182"/>
      <c r="L262" s="185"/>
      <c r="M262" s="349"/>
      <c r="N262" s="349"/>
      <c r="O262" s="288"/>
    </row>
    <row r="263" spans="1:15" s="49" customFormat="1" ht="16.5" customHeight="1">
      <c r="A263" s="135"/>
      <c r="B263" s="41" t="s">
        <v>521</v>
      </c>
      <c r="C263" s="37" t="s">
        <v>522</v>
      </c>
      <c r="D263" s="103">
        <v>3131</v>
      </c>
      <c r="E263" s="304">
        <f>D263/D641</f>
        <v>5.0107453361259504E-05</v>
      </c>
      <c r="F263" s="186">
        <f t="shared" si="56"/>
        <v>3131</v>
      </c>
      <c r="G263" s="103"/>
      <c r="H263" s="181">
        <f t="shared" si="57"/>
        <v>3131</v>
      </c>
      <c r="I263" s="182"/>
      <c r="J263" s="182"/>
      <c r="K263" s="182"/>
      <c r="L263" s="185"/>
      <c r="M263" s="349"/>
      <c r="N263" s="349"/>
      <c r="O263" s="288"/>
    </row>
    <row r="264" spans="1:15" s="49" customFormat="1" ht="16.5" customHeight="1">
      <c r="A264" s="135"/>
      <c r="B264" s="41" t="s">
        <v>239</v>
      </c>
      <c r="C264" s="36" t="s">
        <v>243</v>
      </c>
      <c r="D264" s="103">
        <v>3990</v>
      </c>
      <c r="E264" s="304">
        <f>D264/D641</f>
        <v>6.385459562805027E-05</v>
      </c>
      <c r="F264" s="186">
        <f t="shared" si="56"/>
        <v>3990</v>
      </c>
      <c r="G264" s="103"/>
      <c r="H264" s="181">
        <f t="shared" si="57"/>
        <v>3990</v>
      </c>
      <c r="I264" s="182"/>
      <c r="J264" s="182"/>
      <c r="K264" s="182"/>
      <c r="L264" s="185"/>
      <c r="M264" s="349"/>
      <c r="N264" s="349"/>
      <c r="O264" s="288"/>
    </row>
    <row r="265" spans="1:15" s="49" customFormat="1" ht="17.25" customHeight="1">
      <c r="A265" s="135"/>
      <c r="B265" s="41" t="s">
        <v>27</v>
      </c>
      <c r="C265" s="37" t="s">
        <v>28</v>
      </c>
      <c r="D265" s="103">
        <v>3030</v>
      </c>
      <c r="E265" s="304">
        <f>D265/D641</f>
        <v>4.8491083897993066E-05</v>
      </c>
      <c r="F265" s="186">
        <f t="shared" si="56"/>
        <v>3030</v>
      </c>
      <c r="G265" s="103"/>
      <c r="H265" s="181">
        <f t="shared" si="57"/>
        <v>3030</v>
      </c>
      <c r="I265" s="182"/>
      <c r="J265" s="182"/>
      <c r="K265" s="182"/>
      <c r="L265" s="185"/>
      <c r="M265" s="349"/>
      <c r="N265" s="349"/>
      <c r="O265" s="288"/>
    </row>
    <row r="266" spans="1:15" s="49" customFormat="1" ht="16.5" customHeight="1">
      <c r="A266" s="135"/>
      <c r="B266" s="41" t="s">
        <v>31</v>
      </c>
      <c r="C266" s="37" t="s">
        <v>32</v>
      </c>
      <c r="D266" s="103">
        <v>93910</v>
      </c>
      <c r="E266" s="304">
        <f>D266/D641</f>
        <v>0.0015029035276767422</v>
      </c>
      <c r="F266" s="186">
        <f t="shared" si="56"/>
        <v>93910</v>
      </c>
      <c r="G266" s="103"/>
      <c r="H266" s="181">
        <f t="shared" si="57"/>
        <v>93910</v>
      </c>
      <c r="I266" s="182"/>
      <c r="J266" s="182"/>
      <c r="K266" s="182"/>
      <c r="L266" s="185"/>
      <c r="M266" s="349"/>
      <c r="N266" s="349"/>
      <c r="O266" s="288"/>
    </row>
    <row r="267" spans="1:15" s="49" customFormat="1" ht="17.25" customHeight="1">
      <c r="A267" s="135"/>
      <c r="B267" s="41" t="s">
        <v>46</v>
      </c>
      <c r="C267" s="37" t="s">
        <v>47</v>
      </c>
      <c r="D267" s="103">
        <v>758</v>
      </c>
      <c r="E267" s="304">
        <f>D267/D641</f>
        <v>1.2130772803524338E-05</v>
      </c>
      <c r="F267" s="186">
        <f t="shared" si="56"/>
        <v>758</v>
      </c>
      <c r="G267" s="103"/>
      <c r="H267" s="181">
        <f t="shared" si="57"/>
        <v>758</v>
      </c>
      <c r="I267" s="182"/>
      <c r="J267" s="182"/>
      <c r="K267" s="182"/>
      <c r="L267" s="185"/>
      <c r="M267" s="349"/>
      <c r="N267" s="349"/>
      <c r="O267" s="288"/>
    </row>
    <row r="268" spans="1:15" s="49" customFormat="1" ht="15" customHeight="1">
      <c r="A268" s="135"/>
      <c r="B268" s="41" t="s">
        <v>119</v>
      </c>
      <c r="C268" s="37" t="s">
        <v>260</v>
      </c>
      <c r="D268" s="103">
        <v>6565</v>
      </c>
      <c r="E268" s="304">
        <f>D268/D641</f>
        <v>0.00010506401511231831</v>
      </c>
      <c r="F268" s="186">
        <f t="shared" si="56"/>
        <v>6565</v>
      </c>
      <c r="G268" s="103"/>
      <c r="H268" s="181">
        <f t="shared" si="57"/>
        <v>6565</v>
      </c>
      <c r="I268" s="182"/>
      <c r="J268" s="182"/>
      <c r="K268" s="182"/>
      <c r="L268" s="185"/>
      <c r="M268" s="349"/>
      <c r="N268" s="349"/>
      <c r="O268" s="288"/>
    </row>
    <row r="269" spans="1:15" s="49" customFormat="1" ht="16.5" customHeight="1">
      <c r="A269" s="135"/>
      <c r="B269" s="41" t="s">
        <v>240</v>
      </c>
      <c r="C269" s="36" t="s">
        <v>638</v>
      </c>
      <c r="D269" s="103">
        <v>1515</v>
      </c>
      <c r="E269" s="304">
        <f>D269/D641</f>
        <v>2.4245541948996533E-05</v>
      </c>
      <c r="F269" s="186">
        <f t="shared" si="56"/>
        <v>1515</v>
      </c>
      <c r="G269" s="103"/>
      <c r="H269" s="181">
        <f t="shared" si="57"/>
        <v>1515</v>
      </c>
      <c r="I269" s="182"/>
      <c r="J269" s="182"/>
      <c r="K269" s="182"/>
      <c r="L269" s="185"/>
      <c r="M269" s="349"/>
      <c r="N269" s="349"/>
      <c r="O269" s="288"/>
    </row>
    <row r="270" spans="1:15" s="49" customFormat="1" ht="18.75" customHeight="1">
      <c r="A270" s="135"/>
      <c r="B270" s="41" t="s">
        <v>241</v>
      </c>
      <c r="C270" s="36" t="s">
        <v>250</v>
      </c>
      <c r="D270" s="103">
        <v>1212</v>
      </c>
      <c r="E270" s="304">
        <f>D270/D641</f>
        <v>1.9396433559197226E-05</v>
      </c>
      <c r="F270" s="186">
        <f t="shared" si="56"/>
        <v>1212</v>
      </c>
      <c r="G270" s="103"/>
      <c r="H270" s="181">
        <f t="shared" si="57"/>
        <v>1212</v>
      </c>
      <c r="I270" s="182"/>
      <c r="J270" s="182"/>
      <c r="K270" s="182"/>
      <c r="L270" s="185"/>
      <c r="M270" s="349"/>
      <c r="N270" s="349"/>
      <c r="O270" s="288"/>
    </row>
    <row r="271" spans="1:15" s="49" customFormat="1" ht="18.75" customHeight="1">
      <c r="A271" s="135"/>
      <c r="B271" s="41" t="s">
        <v>242</v>
      </c>
      <c r="C271" s="36" t="s">
        <v>251</v>
      </c>
      <c r="D271" s="103">
        <v>4142</v>
      </c>
      <c r="E271" s="304">
        <f>D271/D641</f>
        <v>6.628715165197601E-05</v>
      </c>
      <c r="F271" s="186">
        <f t="shared" si="56"/>
        <v>4142</v>
      </c>
      <c r="G271" s="103"/>
      <c r="H271" s="181">
        <f t="shared" si="57"/>
        <v>4142</v>
      </c>
      <c r="I271" s="182"/>
      <c r="J271" s="182"/>
      <c r="K271" s="182"/>
      <c r="L271" s="185"/>
      <c r="M271" s="349"/>
      <c r="N271" s="349"/>
      <c r="O271" s="288"/>
    </row>
    <row r="272" spans="1:15" s="49" customFormat="1" ht="18.75" customHeight="1">
      <c r="A272" s="133" t="s">
        <v>595</v>
      </c>
      <c r="B272" s="90"/>
      <c r="C272" s="355" t="s">
        <v>596</v>
      </c>
      <c r="D272" s="179">
        <f>SUM(D273:D277)</f>
        <v>583641</v>
      </c>
      <c r="E272" s="339">
        <f>D272/D641</f>
        <v>0.00934039098921075</v>
      </c>
      <c r="F272" s="179">
        <f aca="true" t="shared" si="58" ref="F272:O272">SUM(F273:F277)</f>
        <v>583641</v>
      </c>
      <c r="G272" s="179">
        <f t="shared" si="58"/>
        <v>550589</v>
      </c>
      <c r="H272" s="179">
        <f t="shared" si="58"/>
        <v>33052</v>
      </c>
      <c r="I272" s="179">
        <f t="shared" si="58"/>
        <v>0</v>
      </c>
      <c r="J272" s="179">
        <f t="shared" si="58"/>
        <v>0</v>
      </c>
      <c r="K272" s="179">
        <f t="shared" si="58"/>
        <v>0</v>
      </c>
      <c r="L272" s="179">
        <f t="shared" si="58"/>
        <v>0</v>
      </c>
      <c r="M272" s="179">
        <f t="shared" si="58"/>
        <v>0</v>
      </c>
      <c r="N272" s="179">
        <f t="shared" si="58"/>
        <v>0</v>
      </c>
      <c r="O272" s="180">
        <f t="shared" si="58"/>
        <v>0</v>
      </c>
    </row>
    <row r="273" spans="1:15" s="49" customFormat="1" ht="16.5" customHeight="1">
      <c r="A273" s="135"/>
      <c r="B273" s="40">
        <v>4010</v>
      </c>
      <c r="C273" s="36" t="s">
        <v>299</v>
      </c>
      <c r="D273" s="103">
        <v>438494</v>
      </c>
      <c r="E273" s="287">
        <f>D273/D641</f>
        <v>0.007017508033916361</v>
      </c>
      <c r="F273" s="103">
        <f>D273</f>
        <v>438494</v>
      </c>
      <c r="G273" s="103">
        <f>F273</f>
        <v>438494</v>
      </c>
      <c r="H273" s="181"/>
      <c r="I273" s="182"/>
      <c r="J273" s="182"/>
      <c r="K273" s="182"/>
      <c r="L273" s="185"/>
      <c r="M273" s="349"/>
      <c r="N273" s="349"/>
      <c r="O273" s="288"/>
    </row>
    <row r="274" spans="1:15" s="49" customFormat="1" ht="16.5" customHeight="1">
      <c r="A274" s="135"/>
      <c r="B274" s="40">
        <v>4040</v>
      </c>
      <c r="C274" s="36" t="s">
        <v>17</v>
      </c>
      <c r="D274" s="103">
        <v>34745</v>
      </c>
      <c r="E274" s="287">
        <f>D274/D641</f>
        <v>0.000556047099021706</v>
      </c>
      <c r="F274" s="103">
        <f>D274</f>
        <v>34745</v>
      </c>
      <c r="G274" s="103">
        <f>F274</f>
        <v>34745</v>
      </c>
      <c r="H274" s="181"/>
      <c r="I274" s="182"/>
      <c r="J274" s="182"/>
      <c r="K274" s="182"/>
      <c r="L274" s="185"/>
      <c r="M274" s="349"/>
      <c r="N274" s="349"/>
      <c r="O274" s="288"/>
    </row>
    <row r="275" spans="1:15" s="49" customFormat="1" ht="13.5" customHeight="1">
      <c r="A275" s="135"/>
      <c r="B275" s="40">
        <v>4110</v>
      </c>
      <c r="C275" s="36" t="s">
        <v>95</v>
      </c>
      <c r="D275" s="103">
        <v>66607</v>
      </c>
      <c r="E275" s="287">
        <f>D275/D641</f>
        <v>0.0010659556518790839</v>
      </c>
      <c r="F275" s="103">
        <f>D275</f>
        <v>66607</v>
      </c>
      <c r="G275" s="103">
        <f>F275</f>
        <v>66607</v>
      </c>
      <c r="H275" s="181"/>
      <c r="I275" s="182"/>
      <c r="J275" s="182"/>
      <c r="K275" s="182"/>
      <c r="L275" s="185"/>
      <c r="M275" s="349"/>
      <c r="N275" s="349"/>
      <c r="O275" s="288"/>
    </row>
    <row r="276" spans="1:15" s="49" customFormat="1" ht="13.5" customHeight="1">
      <c r="A276" s="135"/>
      <c r="B276" s="40">
        <v>4120</v>
      </c>
      <c r="C276" s="36" t="s">
        <v>19</v>
      </c>
      <c r="D276" s="103">
        <v>10743</v>
      </c>
      <c r="E276" s="287">
        <f>D276/D641</f>
        <v>0.00017192729845417145</v>
      </c>
      <c r="F276" s="103">
        <f>D276</f>
        <v>10743</v>
      </c>
      <c r="G276" s="103">
        <f>F276</f>
        <v>10743</v>
      </c>
      <c r="H276" s="181"/>
      <c r="I276" s="182"/>
      <c r="J276" s="182"/>
      <c r="K276" s="182"/>
      <c r="L276" s="185"/>
      <c r="M276" s="349"/>
      <c r="N276" s="349"/>
      <c r="O276" s="288"/>
    </row>
    <row r="277" spans="1:15" s="49" customFormat="1" ht="13.5" customHeight="1">
      <c r="A277" s="135"/>
      <c r="B277" s="40">
        <v>4440</v>
      </c>
      <c r="C277" s="37" t="s">
        <v>32</v>
      </c>
      <c r="D277" s="103">
        <v>33052</v>
      </c>
      <c r="E277" s="287">
        <f>D277/D641</f>
        <v>0.000528952905939428</v>
      </c>
      <c r="F277" s="103">
        <f>D277</f>
        <v>33052</v>
      </c>
      <c r="G277" s="103"/>
      <c r="H277" s="181">
        <f>F277</f>
        <v>33052</v>
      </c>
      <c r="I277" s="182"/>
      <c r="J277" s="182"/>
      <c r="K277" s="182"/>
      <c r="L277" s="185"/>
      <c r="M277" s="349"/>
      <c r="N277" s="349"/>
      <c r="O277" s="288"/>
    </row>
    <row r="278" spans="1:15" s="49" customFormat="1" ht="18.75" customHeight="1">
      <c r="A278" s="133" t="s">
        <v>176</v>
      </c>
      <c r="B278" s="134"/>
      <c r="C278" s="355" t="s">
        <v>177</v>
      </c>
      <c r="D278" s="179">
        <f>SUM(D279:D303)</f>
        <v>6221841</v>
      </c>
      <c r="E278" s="339">
        <f>D278/D641</f>
        <v>0.099572215818803</v>
      </c>
      <c r="F278" s="179">
        <f>SUM(F279:F303)</f>
        <v>6221841</v>
      </c>
      <c r="G278" s="179">
        <f>SUM(G279:G303)</f>
        <v>4792822</v>
      </c>
      <c r="H278" s="179">
        <f>SUM(H279:H303)</f>
        <v>1291078</v>
      </c>
      <c r="I278" s="179">
        <f>SUM(I279:I303)</f>
        <v>136041</v>
      </c>
      <c r="J278" s="179">
        <f aca="true" t="shared" si="59" ref="J278:O278">SUM(J279:J303)</f>
        <v>1900</v>
      </c>
      <c r="K278" s="179">
        <f t="shared" si="59"/>
        <v>0</v>
      </c>
      <c r="L278" s="179">
        <f t="shared" si="59"/>
        <v>0</v>
      </c>
      <c r="M278" s="179">
        <f t="shared" si="59"/>
        <v>0</v>
      </c>
      <c r="N278" s="179">
        <f t="shared" si="59"/>
        <v>0</v>
      </c>
      <c r="O278" s="180">
        <f t="shared" si="59"/>
        <v>0</v>
      </c>
    </row>
    <row r="279" spans="1:15" s="49" customFormat="1" ht="14.25" customHeight="1">
      <c r="A279" s="296"/>
      <c r="B279" s="190" t="s">
        <v>147</v>
      </c>
      <c r="C279" s="36" t="s">
        <v>179</v>
      </c>
      <c r="D279" s="189">
        <v>136041</v>
      </c>
      <c r="E279" s="304">
        <f>D279/D641</f>
        <v>0.002177153645071576</v>
      </c>
      <c r="F279" s="189">
        <f>D279</f>
        <v>136041</v>
      </c>
      <c r="G279" s="189"/>
      <c r="H279" s="189"/>
      <c r="I279" s="189">
        <f>F279</f>
        <v>136041</v>
      </c>
      <c r="J279" s="189"/>
      <c r="K279" s="189"/>
      <c r="L279" s="189"/>
      <c r="M279" s="189"/>
      <c r="N279" s="189"/>
      <c r="O279" s="210"/>
    </row>
    <row r="280" spans="1:15" s="49" customFormat="1" ht="14.25" customHeight="1">
      <c r="A280" s="135"/>
      <c r="B280" s="41" t="s">
        <v>609</v>
      </c>
      <c r="C280" s="36" t="s">
        <v>178</v>
      </c>
      <c r="D280" s="103">
        <v>1900</v>
      </c>
      <c r="E280" s="304">
        <f>D280/D641</f>
        <v>3.040695029907156E-05</v>
      </c>
      <c r="F280" s="103">
        <f>D280</f>
        <v>1900</v>
      </c>
      <c r="G280" s="103"/>
      <c r="H280" s="181"/>
      <c r="I280" s="182"/>
      <c r="J280" s="182">
        <f>F280</f>
        <v>1900</v>
      </c>
      <c r="K280" s="182"/>
      <c r="L280" s="185"/>
      <c r="M280" s="349"/>
      <c r="N280" s="349"/>
      <c r="O280" s="288"/>
    </row>
    <row r="281" spans="1:15" s="49" customFormat="1" ht="15.75" customHeight="1">
      <c r="A281" s="135"/>
      <c r="B281" s="41" t="s">
        <v>12</v>
      </c>
      <c r="C281" s="36" t="s">
        <v>299</v>
      </c>
      <c r="D281" s="103">
        <v>3801468</v>
      </c>
      <c r="E281" s="304">
        <f>D281/D641</f>
        <v>0.060837393968163664</v>
      </c>
      <c r="F281" s="103">
        <f aca="true" t="shared" si="60" ref="F281:F303">D281</f>
        <v>3801468</v>
      </c>
      <c r="G281" s="103">
        <f>F281</f>
        <v>3801468</v>
      </c>
      <c r="H281" s="181"/>
      <c r="I281" s="182"/>
      <c r="J281" s="182"/>
      <c r="K281" s="182"/>
      <c r="L281" s="185"/>
      <c r="M281" s="349"/>
      <c r="N281" s="349"/>
      <c r="O281" s="288"/>
    </row>
    <row r="282" spans="1:15" s="49" customFormat="1" ht="15" customHeight="1">
      <c r="A282" s="135"/>
      <c r="B282" s="41" t="s">
        <v>16</v>
      </c>
      <c r="C282" s="36" t="s">
        <v>17</v>
      </c>
      <c r="D282" s="103">
        <v>284932</v>
      </c>
      <c r="E282" s="304">
        <f>D282/D641</f>
        <v>0.004559954296113188</v>
      </c>
      <c r="F282" s="103">
        <f t="shared" si="60"/>
        <v>284932</v>
      </c>
      <c r="G282" s="103">
        <f>F282</f>
        <v>284932</v>
      </c>
      <c r="H282" s="181"/>
      <c r="I282" s="182"/>
      <c r="J282" s="182"/>
      <c r="K282" s="182"/>
      <c r="L282" s="185"/>
      <c r="M282" s="349"/>
      <c r="N282" s="349"/>
      <c r="O282" s="288"/>
    </row>
    <row r="283" spans="1:15" s="49" customFormat="1" ht="12.75" customHeight="1">
      <c r="A283" s="135"/>
      <c r="B283" s="144" t="s">
        <v>72</v>
      </c>
      <c r="C283" s="36" t="s">
        <v>95</v>
      </c>
      <c r="D283" s="103">
        <v>600506</v>
      </c>
      <c r="E283" s="304">
        <f>D283/D641</f>
        <v>0.00961029268226014</v>
      </c>
      <c r="F283" s="103">
        <f t="shared" si="60"/>
        <v>600506</v>
      </c>
      <c r="G283" s="103">
        <f>F283</f>
        <v>600506</v>
      </c>
      <c r="H283" s="181"/>
      <c r="I283" s="182"/>
      <c r="J283" s="182"/>
      <c r="K283" s="182"/>
      <c r="L283" s="185"/>
      <c r="M283" s="349"/>
      <c r="N283" s="349"/>
      <c r="O283" s="288"/>
    </row>
    <row r="284" spans="1:15" s="49" customFormat="1" ht="15" customHeight="1">
      <c r="A284" s="135"/>
      <c r="B284" s="144" t="s">
        <v>18</v>
      </c>
      <c r="C284" s="36" t="s">
        <v>19</v>
      </c>
      <c r="D284" s="103">
        <v>96856</v>
      </c>
      <c r="E284" s="304">
        <f>D284/D641</f>
        <v>0.0015500503042983553</v>
      </c>
      <c r="F284" s="103">
        <f t="shared" si="60"/>
        <v>96856</v>
      </c>
      <c r="G284" s="103">
        <f>F284</f>
        <v>96856</v>
      </c>
      <c r="H284" s="181"/>
      <c r="I284" s="182"/>
      <c r="J284" s="182"/>
      <c r="K284" s="182"/>
      <c r="L284" s="185"/>
      <c r="M284" s="349"/>
      <c r="N284" s="349"/>
      <c r="O284" s="288"/>
    </row>
    <row r="285" spans="1:15" s="49" customFormat="1" ht="15" customHeight="1">
      <c r="A285" s="135"/>
      <c r="B285" s="144" t="s">
        <v>154</v>
      </c>
      <c r="C285" s="37" t="s">
        <v>237</v>
      </c>
      <c r="D285" s="103">
        <v>6000</v>
      </c>
      <c r="E285" s="304">
        <f>D285/D641</f>
        <v>9.602194831285756E-05</v>
      </c>
      <c r="F285" s="103">
        <f t="shared" si="60"/>
        <v>6000</v>
      </c>
      <c r="G285" s="103"/>
      <c r="H285" s="181">
        <f>F285</f>
        <v>6000</v>
      </c>
      <c r="I285" s="182"/>
      <c r="J285" s="182"/>
      <c r="K285" s="182"/>
      <c r="L285" s="185"/>
      <c r="M285" s="349"/>
      <c r="N285" s="349"/>
      <c r="O285" s="288"/>
    </row>
    <row r="286" spans="1:15" s="49" customFormat="1" ht="14.25" customHeight="1">
      <c r="A286" s="135"/>
      <c r="B286" s="41" t="s">
        <v>519</v>
      </c>
      <c r="C286" s="36" t="s">
        <v>520</v>
      </c>
      <c r="D286" s="103">
        <v>9060</v>
      </c>
      <c r="E286" s="304">
        <f>D286/D641</f>
        <v>0.0001449931419524149</v>
      </c>
      <c r="F286" s="103">
        <f t="shared" si="60"/>
        <v>9060</v>
      </c>
      <c r="G286" s="103">
        <f>F286</f>
        <v>9060</v>
      </c>
      <c r="H286" s="181"/>
      <c r="I286" s="182"/>
      <c r="J286" s="182"/>
      <c r="K286" s="182"/>
      <c r="L286" s="185"/>
      <c r="M286" s="349"/>
      <c r="N286" s="349"/>
      <c r="O286" s="288"/>
    </row>
    <row r="287" spans="1:15" s="49" customFormat="1" ht="15" customHeight="1">
      <c r="A287" s="135"/>
      <c r="B287" s="41" t="s">
        <v>20</v>
      </c>
      <c r="C287" s="37" t="s">
        <v>45</v>
      </c>
      <c r="D287" s="103">
        <v>498729</v>
      </c>
      <c r="E287" s="304">
        <f>D287/D641</f>
        <v>0.00798148837668719</v>
      </c>
      <c r="F287" s="103">
        <f t="shared" si="60"/>
        <v>498729</v>
      </c>
      <c r="G287" s="103"/>
      <c r="H287" s="181">
        <f>F287</f>
        <v>498729</v>
      </c>
      <c r="I287" s="182"/>
      <c r="J287" s="182"/>
      <c r="K287" s="182"/>
      <c r="L287" s="185"/>
      <c r="M287" s="349"/>
      <c r="N287" s="349"/>
      <c r="O287" s="288"/>
    </row>
    <row r="288" spans="1:15" s="49" customFormat="1" ht="15" customHeight="1">
      <c r="A288" s="135"/>
      <c r="B288" s="41" t="s">
        <v>145</v>
      </c>
      <c r="C288" s="36" t="s">
        <v>238</v>
      </c>
      <c r="D288" s="103">
        <v>11638</v>
      </c>
      <c r="E288" s="304">
        <f>D288/D641</f>
        <v>0.00018625057241083938</v>
      </c>
      <c r="F288" s="103">
        <f t="shared" si="60"/>
        <v>11638</v>
      </c>
      <c r="G288" s="103"/>
      <c r="H288" s="181">
        <f aca="true" t="shared" si="61" ref="H288:H303">F288</f>
        <v>11638</v>
      </c>
      <c r="I288" s="182"/>
      <c r="J288" s="182"/>
      <c r="K288" s="182"/>
      <c r="L288" s="185"/>
      <c r="M288" s="349"/>
      <c r="N288" s="349"/>
      <c r="O288" s="288"/>
    </row>
    <row r="289" spans="1:15" s="49" customFormat="1" ht="14.25" customHeight="1">
      <c r="A289" s="135"/>
      <c r="B289" s="41" t="s">
        <v>22</v>
      </c>
      <c r="C289" s="37" t="s">
        <v>114</v>
      </c>
      <c r="D289" s="103">
        <v>394367</v>
      </c>
      <c r="E289" s="304">
        <f>D289/D641</f>
        <v>0.00631131461504945</v>
      </c>
      <c r="F289" s="103">
        <f t="shared" si="60"/>
        <v>394367</v>
      </c>
      <c r="G289" s="103"/>
      <c r="H289" s="181">
        <f t="shared" si="61"/>
        <v>394367</v>
      </c>
      <c r="I289" s="182"/>
      <c r="J289" s="182"/>
      <c r="K289" s="182"/>
      <c r="L289" s="185"/>
      <c r="M289" s="349"/>
      <c r="N289" s="349"/>
      <c r="O289" s="288"/>
    </row>
    <row r="290" spans="1:15" s="49" customFormat="1" ht="14.25" customHeight="1">
      <c r="A290" s="135"/>
      <c r="B290" s="41" t="s">
        <v>24</v>
      </c>
      <c r="C290" s="37" t="s">
        <v>115</v>
      </c>
      <c r="D290" s="103">
        <v>0</v>
      </c>
      <c r="E290" s="304">
        <f>D290/D641</f>
        <v>0</v>
      </c>
      <c r="F290" s="103">
        <f t="shared" si="60"/>
        <v>0</v>
      </c>
      <c r="G290" s="103"/>
      <c r="H290" s="181">
        <f t="shared" si="61"/>
        <v>0</v>
      </c>
      <c r="I290" s="182"/>
      <c r="J290" s="182"/>
      <c r="K290" s="182"/>
      <c r="L290" s="185"/>
      <c r="M290" s="349"/>
      <c r="N290" s="349"/>
      <c r="O290" s="288"/>
    </row>
    <row r="291" spans="1:15" s="49" customFormat="1" ht="14.25" customHeight="1">
      <c r="A291" s="135"/>
      <c r="B291" s="41" t="s">
        <v>101</v>
      </c>
      <c r="C291" s="37" t="s">
        <v>102</v>
      </c>
      <c r="D291" s="103">
        <v>16520</v>
      </c>
      <c r="E291" s="304">
        <f>D291/D641</f>
        <v>0.0002643804310214012</v>
      </c>
      <c r="F291" s="103">
        <f t="shared" si="60"/>
        <v>16520</v>
      </c>
      <c r="G291" s="103"/>
      <c r="H291" s="181">
        <f t="shared" si="61"/>
        <v>16520</v>
      </c>
      <c r="I291" s="182"/>
      <c r="J291" s="182"/>
      <c r="K291" s="182"/>
      <c r="L291" s="185"/>
      <c r="M291" s="349"/>
      <c r="N291" s="349"/>
      <c r="O291" s="288"/>
    </row>
    <row r="292" spans="1:15" s="49" customFormat="1" ht="14.25" customHeight="1">
      <c r="A292" s="135"/>
      <c r="B292" s="41" t="s">
        <v>25</v>
      </c>
      <c r="C292" s="37" t="s">
        <v>116</v>
      </c>
      <c r="D292" s="103">
        <v>96961</v>
      </c>
      <c r="E292" s="304">
        <f>D292/D641</f>
        <v>0.0015517306883938303</v>
      </c>
      <c r="F292" s="103">
        <f t="shared" si="60"/>
        <v>96961</v>
      </c>
      <c r="G292" s="103"/>
      <c r="H292" s="181">
        <f t="shared" si="61"/>
        <v>96961</v>
      </c>
      <c r="I292" s="182"/>
      <c r="J292" s="182"/>
      <c r="K292" s="182"/>
      <c r="L292" s="185"/>
      <c r="M292" s="349"/>
      <c r="N292" s="349"/>
      <c r="O292" s="288"/>
    </row>
    <row r="293" spans="1:15" s="49" customFormat="1" ht="14.25" customHeight="1">
      <c r="A293" s="135"/>
      <c r="B293" s="41" t="s">
        <v>521</v>
      </c>
      <c r="C293" s="37" t="s">
        <v>522</v>
      </c>
      <c r="D293" s="103">
        <v>6348</v>
      </c>
      <c r="E293" s="304">
        <f>D293/D641</f>
        <v>0.0001015912213150033</v>
      </c>
      <c r="F293" s="103">
        <f t="shared" si="60"/>
        <v>6348</v>
      </c>
      <c r="G293" s="103"/>
      <c r="H293" s="181">
        <f t="shared" si="61"/>
        <v>6348</v>
      </c>
      <c r="I293" s="182"/>
      <c r="J293" s="182"/>
      <c r="K293" s="182"/>
      <c r="L293" s="185"/>
      <c r="M293" s="349"/>
      <c r="N293" s="349"/>
      <c r="O293" s="288"/>
    </row>
    <row r="294" spans="1:15" s="49" customFormat="1" ht="14.25" customHeight="1">
      <c r="A294" s="135"/>
      <c r="B294" s="41" t="s">
        <v>252</v>
      </c>
      <c r="C294" s="36" t="s">
        <v>254</v>
      </c>
      <c r="D294" s="103">
        <v>3000</v>
      </c>
      <c r="E294" s="304">
        <f>D294/D641</f>
        <v>4.801097415642878E-05</v>
      </c>
      <c r="F294" s="103">
        <f t="shared" si="60"/>
        <v>3000</v>
      </c>
      <c r="G294" s="103"/>
      <c r="H294" s="181">
        <f t="shared" si="61"/>
        <v>3000</v>
      </c>
      <c r="I294" s="182"/>
      <c r="J294" s="182"/>
      <c r="K294" s="182"/>
      <c r="L294" s="185"/>
      <c r="M294" s="349"/>
      <c r="N294" s="349"/>
      <c r="O294" s="288"/>
    </row>
    <row r="295" spans="1:15" s="49" customFormat="1" ht="14.25" customHeight="1">
      <c r="A295" s="135"/>
      <c r="B295" s="41" t="s">
        <v>239</v>
      </c>
      <c r="C295" s="36" t="s">
        <v>243</v>
      </c>
      <c r="D295" s="103">
        <v>13824</v>
      </c>
      <c r="E295" s="304">
        <f>D295/D641</f>
        <v>0.0002212345689128238</v>
      </c>
      <c r="F295" s="103">
        <f t="shared" si="60"/>
        <v>13824</v>
      </c>
      <c r="G295" s="103"/>
      <c r="H295" s="181">
        <f t="shared" si="61"/>
        <v>13824</v>
      </c>
      <c r="I295" s="182"/>
      <c r="J295" s="182"/>
      <c r="K295" s="182"/>
      <c r="L295" s="185"/>
      <c r="M295" s="349"/>
      <c r="N295" s="349"/>
      <c r="O295" s="288"/>
    </row>
    <row r="296" spans="1:15" s="49" customFormat="1" ht="15" customHeight="1">
      <c r="A296" s="135"/>
      <c r="B296" s="41" t="s">
        <v>27</v>
      </c>
      <c r="C296" s="37" t="s">
        <v>28</v>
      </c>
      <c r="D296" s="103">
        <v>6000</v>
      </c>
      <c r="E296" s="304">
        <f>D296/D641</f>
        <v>9.602194831285756E-05</v>
      </c>
      <c r="F296" s="103">
        <f t="shared" si="60"/>
        <v>6000</v>
      </c>
      <c r="G296" s="103"/>
      <c r="H296" s="181">
        <f t="shared" si="61"/>
        <v>6000</v>
      </c>
      <c r="I296" s="182"/>
      <c r="J296" s="182"/>
      <c r="K296" s="182"/>
      <c r="L296" s="185"/>
      <c r="M296" s="349"/>
      <c r="N296" s="349"/>
      <c r="O296" s="288"/>
    </row>
    <row r="297" spans="1:15" s="49" customFormat="1" ht="15" customHeight="1">
      <c r="A297" s="135"/>
      <c r="B297" s="41" t="s">
        <v>599</v>
      </c>
      <c r="C297" s="37" t="s">
        <v>600</v>
      </c>
      <c r="D297" s="103">
        <v>1515</v>
      </c>
      <c r="E297" s="304">
        <f>D297/D641</f>
        <v>2.4245541948996533E-05</v>
      </c>
      <c r="F297" s="103">
        <f t="shared" si="60"/>
        <v>1515</v>
      </c>
      <c r="G297" s="103"/>
      <c r="H297" s="181">
        <f t="shared" si="61"/>
        <v>1515</v>
      </c>
      <c r="I297" s="182"/>
      <c r="J297" s="182"/>
      <c r="K297" s="182"/>
      <c r="L297" s="185"/>
      <c r="M297" s="349"/>
      <c r="N297" s="349"/>
      <c r="O297" s="288"/>
    </row>
    <row r="298" spans="1:15" s="49" customFormat="1" ht="12.75" customHeight="1">
      <c r="A298" s="135"/>
      <c r="B298" s="41" t="s">
        <v>31</v>
      </c>
      <c r="C298" s="37" t="s">
        <v>32</v>
      </c>
      <c r="D298" s="103">
        <v>219830</v>
      </c>
      <c r="E298" s="304">
        <f>D298/D641</f>
        <v>0.0035180841496025798</v>
      </c>
      <c r="F298" s="103">
        <f t="shared" si="60"/>
        <v>219830</v>
      </c>
      <c r="G298" s="103"/>
      <c r="H298" s="181">
        <f t="shared" si="61"/>
        <v>219830</v>
      </c>
      <c r="I298" s="182"/>
      <c r="J298" s="182"/>
      <c r="K298" s="182"/>
      <c r="L298" s="185"/>
      <c r="M298" s="349"/>
      <c r="N298" s="349"/>
      <c r="O298" s="288"/>
    </row>
    <row r="299" spans="1:15" s="49" customFormat="1" ht="13.5" customHeight="1">
      <c r="A299" s="135"/>
      <c r="B299" s="41" t="s">
        <v>119</v>
      </c>
      <c r="C299" s="37" t="s">
        <v>260</v>
      </c>
      <c r="D299" s="103">
        <v>2000</v>
      </c>
      <c r="E299" s="304">
        <f>D299/D641</f>
        <v>3.2007316104285854E-05</v>
      </c>
      <c r="F299" s="103">
        <f t="shared" si="60"/>
        <v>2000</v>
      </c>
      <c r="G299" s="103"/>
      <c r="H299" s="181">
        <f t="shared" si="61"/>
        <v>2000</v>
      </c>
      <c r="I299" s="182"/>
      <c r="J299" s="182"/>
      <c r="K299" s="182"/>
      <c r="L299" s="185"/>
      <c r="M299" s="349"/>
      <c r="N299" s="349"/>
      <c r="O299" s="288"/>
    </row>
    <row r="300" spans="1:15" s="49" customFormat="1" ht="13.5" customHeight="1">
      <c r="A300" s="135"/>
      <c r="B300" s="41" t="s">
        <v>532</v>
      </c>
      <c r="C300" s="37" t="s">
        <v>319</v>
      </c>
      <c r="D300" s="103">
        <v>1726</v>
      </c>
      <c r="E300" s="304">
        <f>D300/D641</f>
        <v>2.762231379799869E-05</v>
      </c>
      <c r="F300" s="103">
        <f t="shared" si="60"/>
        <v>1726</v>
      </c>
      <c r="G300" s="103"/>
      <c r="H300" s="181">
        <f t="shared" si="61"/>
        <v>1726</v>
      </c>
      <c r="I300" s="182"/>
      <c r="J300" s="182"/>
      <c r="K300" s="182"/>
      <c r="L300" s="185"/>
      <c r="M300" s="349"/>
      <c r="N300" s="349"/>
      <c r="O300" s="288"/>
    </row>
    <row r="301" spans="1:15" s="49" customFormat="1" ht="13.5" customHeight="1">
      <c r="A301" s="135"/>
      <c r="B301" s="41" t="s">
        <v>240</v>
      </c>
      <c r="C301" s="37" t="s">
        <v>249</v>
      </c>
      <c r="D301" s="103">
        <v>1500</v>
      </c>
      <c r="E301" s="304">
        <f>D301/D641</f>
        <v>2.400548707821439E-05</v>
      </c>
      <c r="F301" s="103">
        <f t="shared" si="60"/>
        <v>1500</v>
      </c>
      <c r="G301" s="103"/>
      <c r="H301" s="181">
        <f t="shared" si="61"/>
        <v>1500</v>
      </c>
      <c r="I301" s="182"/>
      <c r="J301" s="182"/>
      <c r="K301" s="182"/>
      <c r="L301" s="185"/>
      <c r="M301" s="349"/>
      <c r="N301" s="349"/>
      <c r="O301" s="288"/>
    </row>
    <row r="302" spans="1:15" s="49" customFormat="1" ht="13.5" customHeight="1">
      <c r="A302" s="135"/>
      <c r="B302" s="41" t="s">
        <v>241</v>
      </c>
      <c r="C302" s="36" t="s">
        <v>250</v>
      </c>
      <c r="D302" s="103">
        <v>3424</v>
      </c>
      <c r="E302" s="304">
        <f>D302/D641</f>
        <v>5.479652517053738E-05</v>
      </c>
      <c r="F302" s="103">
        <f t="shared" si="60"/>
        <v>3424</v>
      </c>
      <c r="G302" s="103"/>
      <c r="H302" s="181">
        <f t="shared" si="61"/>
        <v>3424</v>
      </c>
      <c r="I302" s="182"/>
      <c r="J302" s="182"/>
      <c r="K302" s="182"/>
      <c r="L302" s="185"/>
      <c r="M302" s="349"/>
      <c r="N302" s="349"/>
      <c r="O302" s="288"/>
    </row>
    <row r="303" spans="1:15" s="49" customFormat="1" ht="13.5" customHeight="1">
      <c r="A303" s="135"/>
      <c r="B303" s="41" t="s">
        <v>242</v>
      </c>
      <c r="C303" s="36" t="s">
        <v>251</v>
      </c>
      <c r="D303" s="103">
        <v>7696</v>
      </c>
      <c r="E303" s="304">
        <f>D303/D641</f>
        <v>0.00012316415236929198</v>
      </c>
      <c r="F303" s="103">
        <f t="shared" si="60"/>
        <v>7696</v>
      </c>
      <c r="G303" s="103"/>
      <c r="H303" s="181">
        <f t="shared" si="61"/>
        <v>7696</v>
      </c>
      <c r="I303" s="182"/>
      <c r="J303" s="182"/>
      <c r="K303" s="182"/>
      <c r="L303" s="185"/>
      <c r="M303" s="349"/>
      <c r="N303" s="349"/>
      <c r="O303" s="288"/>
    </row>
    <row r="304" spans="1:15" s="49" customFormat="1" ht="17.25" customHeight="1">
      <c r="A304" s="133" t="s">
        <v>186</v>
      </c>
      <c r="B304" s="139"/>
      <c r="C304" s="355" t="s">
        <v>187</v>
      </c>
      <c r="D304" s="179">
        <f>SUM(D305:D318)</f>
        <v>1594659</v>
      </c>
      <c r="E304" s="339">
        <f>D304/D641</f>
        <v>0.025520377345772186</v>
      </c>
      <c r="F304" s="179">
        <f>SUM(F305:F318)</f>
        <v>1594659</v>
      </c>
      <c r="G304" s="179">
        <f aca="true" t="shared" si="62" ref="G304:O304">SUM(G305:G318)</f>
        <v>971204</v>
      </c>
      <c r="H304" s="179">
        <f t="shared" si="62"/>
        <v>94548</v>
      </c>
      <c r="I304" s="179">
        <f t="shared" si="62"/>
        <v>528907</v>
      </c>
      <c r="J304" s="179">
        <f t="shared" si="62"/>
        <v>0</v>
      </c>
      <c r="K304" s="179">
        <f t="shared" si="62"/>
        <v>0</v>
      </c>
      <c r="L304" s="179">
        <f t="shared" si="62"/>
        <v>0</v>
      </c>
      <c r="M304" s="179">
        <f t="shared" si="62"/>
        <v>0</v>
      </c>
      <c r="N304" s="179">
        <f t="shared" si="62"/>
        <v>0</v>
      </c>
      <c r="O304" s="180">
        <f t="shared" si="62"/>
        <v>0</v>
      </c>
    </row>
    <row r="305" spans="1:15" s="49" customFormat="1" ht="17.25" customHeight="1">
      <c r="A305" s="296"/>
      <c r="B305" s="190" t="s">
        <v>147</v>
      </c>
      <c r="C305" s="36" t="s">
        <v>1001</v>
      </c>
      <c r="D305" s="189">
        <v>528907</v>
      </c>
      <c r="E305" s="304">
        <f>D305/D641</f>
        <v>0.00846444676938476</v>
      </c>
      <c r="F305" s="189">
        <f>D305</f>
        <v>528907</v>
      </c>
      <c r="G305" s="189"/>
      <c r="H305" s="189"/>
      <c r="I305" s="189">
        <f>F305</f>
        <v>528907</v>
      </c>
      <c r="J305" s="189"/>
      <c r="K305" s="189"/>
      <c r="L305" s="189"/>
      <c r="M305" s="189"/>
      <c r="N305" s="189"/>
      <c r="O305" s="210"/>
    </row>
    <row r="306" spans="1:15" s="49" customFormat="1" ht="16.5" customHeight="1">
      <c r="A306" s="147"/>
      <c r="B306" s="41" t="s">
        <v>12</v>
      </c>
      <c r="C306" s="36" t="s">
        <v>299</v>
      </c>
      <c r="D306" s="103">
        <v>760477</v>
      </c>
      <c r="E306" s="304">
        <f>D306/D641</f>
        <v>0.012170413864519496</v>
      </c>
      <c r="F306" s="103">
        <f>D306</f>
        <v>760477</v>
      </c>
      <c r="G306" s="103">
        <f>F306</f>
        <v>760477</v>
      </c>
      <c r="H306" s="181"/>
      <c r="I306" s="182"/>
      <c r="J306" s="182"/>
      <c r="K306" s="182"/>
      <c r="L306" s="185"/>
      <c r="M306" s="349"/>
      <c r="N306" s="349"/>
      <c r="O306" s="288"/>
    </row>
    <row r="307" spans="1:15" s="49" customFormat="1" ht="16.5" customHeight="1">
      <c r="A307" s="147"/>
      <c r="B307" s="41" t="s">
        <v>16</v>
      </c>
      <c r="C307" s="36" t="s">
        <v>17</v>
      </c>
      <c r="D307" s="103">
        <v>62591</v>
      </c>
      <c r="E307" s="304">
        <f>D307/D641</f>
        <v>0.0010016849611416778</v>
      </c>
      <c r="F307" s="103">
        <f aca="true" t="shared" si="63" ref="F307:F318">D307</f>
        <v>62591</v>
      </c>
      <c r="G307" s="103">
        <f>F307</f>
        <v>62591</v>
      </c>
      <c r="H307" s="181"/>
      <c r="I307" s="182"/>
      <c r="J307" s="182"/>
      <c r="K307" s="182"/>
      <c r="L307" s="185"/>
      <c r="M307" s="349"/>
      <c r="N307" s="349"/>
      <c r="O307" s="288"/>
    </row>
    <row r="308" spans="1:15" s="49" customFormat="1" ht="16.5" customHeight="1">
      <c r="A308" s="147"/>
      <c r="B308" s="144" t="s">
        <v>72</v>
      </c>
      <c r="C308" s="36" t="s">
        <v>95</v>
      </c>
      <c r="D308" s="103">
        <v>127872</v>
      </c>
      <c r="E308" s="304">
        <f>D308/D641</f>
        <v>0.0020464197624436202</v>
      </c>
      <c r="F308" s="103">
        <f t="shared" si="63"/>
        <v>127872</v>
      </c>
      <c r="G308" s="103">
        <f>F308</f>
        <v>127872</v>
      </c>
      <c r="H308" s="181"/>
      <c r="I308" s="182"/>
      <c r="J308" s="182"/>
      <c r="K308" s="182"/>
      <c r="L308" s="185"/>
      <c r="M308" s="349"/>
      <c r="N308" s="349"/>
      <c r="O308" s="288"/>
    </row>
    <row r="309" spans="1:15" s="49" customFormat="1" ht="16.5" customHeight="1">
      <c r="A309" s="147"/>
      <c r="B309" s="144" t="s">
        <v>18</v>
      </c>
      <c r="C309" s="36" t="s">
        <v>19</v>
      </c>
      <c r="D309" s="103">
        <v>20264</v>
      </c>
      <c r="E309" s="304">
        <f>D309/D641</f>
        <v>0.0003242981267686243</v>
      </c>
      <c r="F309" s="103">
        <f t="shared" si="63"/>
        <v>20264</v>
      </c>
      <c r="G309" s="103">
        <f>F309</f>
        <v>20264</v>
      </c>
      <c r="H309" s="181"/>
      <c r="I309" s="182"/>
      <c r="J309" s="182"/>
      <c r="K309" s="182"/>
      <c r="L309" s="185"/>
      <c r="M309" s="349"/>
      <c r="N309" s="349"/>
      <c r="O309" s="288"/>
    </row>
    <row r="310" spans="1:15" s="49" customFormat="1" ht="16.5" customHeight="1">
      <c r="A310" s="147"/>
      <c r="B310" s="41" t="s">
        <v>20</v>
      </c>
      <c r="C310" s="37" t="s">
        <v>45</v>
      </c>
      <c r="D310" s="103">
        <v>11203</v>
      </c>
      <c r="E310" s="304">
        <f>D310/D641</f>
        <v>0.0001792889811581572</v>
      </c>
      <c r="F310" s="103">
        <f t="shared" si="63"/>
        <v>11203</v>
      </c>
      <c r="G310" s="103"/>
      <c r="H310" s="181">
        <f>F310</f>
        <v>11203</v>
      </c>
      <c r="I310" s="182"/>
      <c r="J310" s="182"/>
      <c r="K310" s="182"/>
      <c r="L310" s="185"/>
      <c r="M310" s="349"/>
      <c r="N310" s="349"/>
      <c r="O310" s="288"/>
    </row>
    <row r="311" spans="1:15" s="49" customFormat="1" ht="16.5" customHeight="1">
      <c r="A311" s="147"/>
      <c r="B311" s="41" t="s">
        <v>22</v>
      </c>
      <c r="C311" s="37" t="s">
        <v>23</v>
      </c>
      <c r="D311" s="103">
        <v>6848</v>
      </c>
      <c r="E311" s="304">
        <f>D311/D641</f>
        <v>0.00010959305034107477</v>
      </c>
      <c r="F311" s="103">
        <f t="shared" si="63"/>
        <v>6848</v>
      </c>
      <c r="G311" s="103"/>
      <c r="H311" s="181">
        <f aca="true" t="shared" si="64" ref="H311:H318">F311</f>
        <v>6848</v>
      </c>
      <c r="I311" s="182"/>
      <c r="J311" s="182"/>
      <c r="K311" s="182"/>
      <c r="L311" s="185"/>
      <c r="M311" s="349"/>
      <c r="N311" s="349"/>
      <c r="O311" s="288"/>
    </row>
    <row r="312" spans="1:15" s="49" customFormat="1" ht="16.5" customHeight="1">
      <c r="A312" s="147"/>
      <c r="B312" s="41" t="s">
        <v>24</v>
      </c>
      <c r="C312" s="37" t="s">
        <v>115</v>
      </c>
      <c r="D312" s="103">
        <v>24520</v>
      </c>
      <c r="E312" s="304">
        <f>D312/D641</f>
        <v>0.00039240969543854456</v>
      </c>
      <c r="F312" s="103">
        <f t="shared" si="63"/>
        <v>24520</v>
      </c>
      <c r="G312" s="103"/>
      <c r="H312" s="181">
        <f t="shared" si="64"/>
        <v>24520</v>
      </c>
      <c r="I312" s="182"/>
      <c r="J312" s="182"/>
      <c r="K312" s="182"/>
      <c r="L312" s="185"/>
      <c r="M312" s="349"/>
      <c r="N312" s="349"/>
      <c r="O312" s="288"/>
    </row>
    <row r="313" spans="1:15" s="49" customFormat="1" ht="16.5" customHeight="1">
      <c r="A313" s="147"/>
      <c r="B313" s="41" t="s">
        <v>101</v>
      </c>
      <c r="C313" s="37" t="s">
        <v>102</v>
      </c>
      <c r="D313" s="103">
        <v>2020</v>
      </c>
      <c r="E313" s="304">
        <f>D313/D641</f>
        <v>3.2327389265328715E-05</v>
      </c>
      <c r="F313" s="103">
        <f t="shared" si="63"/>
        <v>2020</v>
      </c>
      <c r="G313" s="103"/>
      <c r="H313" s="181">
        <f t="shared" si="64"/>
        <v>2020</v>
      </c>
      <c r="I313" s="182"/>
      <c r="J313" s="182"/>
      <c r="K313" s="182"/>
      <c r="L313" s="185"/>
      <c r="M313" s="349"/>
      <c r="N313" s="349"/>
      <c r="O313" s="288"/>
    </row>
    <row r="314" spans="1:15" s="49" customFormat="1" ht="16.5" customHeight="1">
      <c r="A314" s="147"/>
      <c r="B314" s="41" t="s">
        <v>25</v>
      </c>
      <c r="C314" s="37" t="s">
        <v>26</v>
      </c>
      <c r="D314" s="103">
        <v>7488</v>
      </c>
      <c r="E314" s="304">
        <f>D314/D641</f>
        <v>0.00011983539149444623</v>
      </c>
      <c r="F314" s="103">
        <f t="shared" si="63"/>
        <v>7488</v>
      </c>
      <c r="G314" s="103"/>
      <c r="H314" s="181">
        <f t="shared" si="64"/>
        <v>7488</v>
      </c>
      <c r="I314" s="182"/>
      <c r="J314" s="182"/>
      <c r="K314" s="182"/>
      <c r="L314" s="185"/>
      <c r="M314" s="349"/>
      <c r="N314" s="349"/>
      <c r="O314" s="288"/>
    </row>
    <row r="315" spans="1:15" s="49" customFormat="1" ht="16.5" customHeight="1">
      <c r="A315" s="147"/>
      <c r="B315" s="41" t="s">
        <v>521</v>
      </c>
      <c r="C315" s="37" t="s">
        <v>522</v>
      </c>
      <c r="D315" s="103">
        <v>800</v>
      </c>
      <c r="E315" s="304">
        <f>D315/D641</f>
        <v>1.2802926441714341E-05</v>
      </c>
      <c r="F315" s="103">
        <f t="shared" si="63"/>
        <v>800</v>
      </c>
      <c r="G315" s="103"/>
      <c r="H315" s="181">
        <f t="shared" si="64"/>
        <v>800</v>
      </c>
      <c r="I315" s="182"/>
      <c r="J315" s="182"/>
      <c r="K315" s="182"/>
      <c r="L315" s="185"/>
      <c r="M315" s="349"/>
      <c r="N315" s="349"/>
      <c r="O315" s="288"/>
    </row>
    <row r="316" spans="1:15" s="49" customFormat="1" ht="16.5" customHeight="1">
      <c r="A316" s="147"/>
      <c r="B316" s="41" t="s">
        <v>239</v>
      </c>
      <c r="C316" s="36" t="s">
        <v>243</v>
      </c>
      <c r="D316" s="103">
        <v>1000</v>
      </c>
      <c r="E316" s="304">
        <f>D316/D641</f>
        <v>1.6003658052142927E-05</v>
      </c>
      <c r="F316" s="103">
        <f t="shared" si="63"/>
        <v>1000</v>
      </c>
      <c r="G316" s="103"/>
      <c r="H316" s="181">
        <f t="shared" si="64"/>
        <v>1000</v>
      </c>
      <c r="I316" s="182"/>
      <c r="J316" s="182"/>
      <c r="K316" s="182"/>
      <c r="L316" s="185"/>
      <c r="M316" s="349"/>
      <c r="N316" s="349"/>
      <c r="O316" s="288"/>
    </row>
    <row r="317" spans="1:15" s="49" customFormat="1" ht="15.75" customHeight="1">
      <c r="A317" s="147"/>
      <c r="B317" s="41" t="s">
        <v>31</v>
      </c>
      <c r="C317" s="37" t="s">
        <v>32</v>
      </c>
      <c r="D317" s="103">
        <v>38969</v>
      </c>
      <c r="E317" s="304">
        <f>D317/D641</f>
        <v>0.0006236465506339578</v>
      </c>
      <c r="F317" s="103">
        <f t="shared" si="63"/>
        <v>38969</v>
      </c>
      <c r="G317" s="103"/>
      <c r="H317" s="181">
        <f t="shared" si="64"/>
        <v>38969</v>
      </c>
      <c r="I317" s="182"/>
      <c r="J317" s="182"/>
      <c r="K317" s="182"/>
      <c r="L317" s="185"/>
      <c r="M317" s="349"/>
      <c r="N317" s="349"/>
      <c r="O317" s="288"/>
    </row>
    <row r="318" spans="1:15" s="49" customFormat="1" ht="15.75" customHeight="1">
      <c r="A318" s="147"/>
      <c r="B318" s="41" t="s">
        <v>241</v>
      </c>
      <c r="C318" s="36" t="s">
        <v>250</v>
      </c>
      <c r="D318" s="103">
        <v>1700</v>
      </c>
      <c r="E318" s="304">
        <f>D318/D641</f>
        <v>2.7206218688642976E-05</v>
      </c>
      <c r="F318" s="103">
        <f t="shared" si="63"/>
        <v>1700</v>
      </c>
      <c r="G318" s="103"/>
      <c r="H318" s="181">
        <f t="shared" si="64"/>
        <v>1700</v>
      </c>
      <c r="I318" s="182"/>
      <c r="J318" s="182"/>
      <c r="K318" s="182"/>
      <c r="L318" s="185"/>
      <c r="M318" s="349"/>
      <c r="N318" s="349"/>
      <c r="O318" s="288"/>
    </row>
    <row r="319" spans="1:15" s="49" customFormat="1" ht="25.5" customHeight="1">
      <c r="A319" s="133" t="s">
        <v>197</v>
      </c>
      <c r="B319" s="134"/>
      <c r="C319" s="87" t="s">
        <v>198</v>
      </c>
      <c r="D319" s="179">
        <f>SUM(D320:D332)</f>
        <v>105866</v>
      </c>
      <c r="E319" s="339">
        <f>D319/D641</f>
        <v>0.0016942432633481632</v>
      </c>
      <c r="F319" s="179">
        <f>SUM(F320:F332)</f>
        <v>105866</v>
      </c>
      <c r="G319" s="179">
        <f aca="true" t="shared" si="65" ref="G319:O319">SUM(G320:G332)</f>
        <v>63866</v>
      </c>
      <c r="H319" s="179">
        <f t="shared" si="65"/>
        <v>20000</v>
      </c>
      <c r="I319" s="179">
        <f t="shared" si="65"/>
        <v>12000</v>
      </c>
      <c r="J319" s="179">
        <f t="shared" si="65"/>
        <v>10000</v>
      </c>
      <c r="K319" s="179">
        <f t="shared" si="65"/>
        <v>0</v>
      </c>
      <c r="L319" s="179">
        <f t="shared" si="65"/>
        <v>0</v>
      </c>
      <c r="M319" s="179">
        <f t="shared" si="65"/>
        <v>0</v>
      </c>
      <c r="N319" s="179">
        <f t="shared" si="65"/>
        <v>0</v>
      </c>
      <c r="O319" s="180">
        <f t="shared" si="65"/>
        <v>0</v>
      </c>
    </row>
    <row r="320" spans="1:15" s="49" customFormat="1" ht="17.25" customHeight="1">
      <c r="A320" s="147"/>
      <c r="B320" s="41" t="s">
        <v>188</v>
      </c>
      <c r="C320" s="36" t="s">
        <v>400</v>
      </c>
      <c r="D320" s="103">
        <v>12000</v>
      </c>
      <c r="E320" s="287">
        <f>D320/D641</f>
        <v>0.0001920438966257151</v>
      </c>
      <c r="F320" s="103">
        <f aca="true" t="shared" si="66" ref="F320:F332">D320</f>
        <v>12000</v>
      </c>
      <c r="G320" s="103"/>
      <c r="H320" s="181"/>
      <c r="I320" s="182">
        <f>F320</f>
        <v>12000</v>
      </c>
      <c r="J320" s="182"/>
      <c r="K320" s="182"/>
      <c r="L320" s="185"/>
      <c r="M320" s="349"/>
      <c r="N320" s="349"/>
      <c r="O320" s="288"/>
    </row>
    <row r="321" spans="1:15" s="49" customFormat="1" ht="17.25" customHeight="1">
      <c r="A321" s="147"/>
      <c r="B321" s="41" t="s">
        <v>531</v>
      </c>
      <c r="C321" s="36" t="s">
        <v>401</v>
      </c>
      <c r="D321" s="103">
        <v>10000</v>
      </c>
      <c r="E321" s="287">
        <f>D321/D641</f>
        <v>0.00016003658052142928</v>
      </c>
      <c r="F321" s="103">
        <f t="shared" si="66"/>
        <v>10000</v>
      </c>
      <c r="G321" s="103"/>
      <c r="H321" s="181"/>
      <c r="I321" s="182"/>
      <c r="J321" s="182">
        <f>F321</f>
        <v>10000</v>
      </c>
      <c r="K321" s="182"/>
      <c r="L321" s="185"/>
      <c r="M321" s="349"/>
      <c r="N321" s="349"/>
      <c r="O321" s="288"/>
    </row>
    <row r="322" spans="1:15" s="49" customFormat="1" ht="17.25" customHeight="1">
      <c r="A322" s="147"/>
      <c r="B322" s="41" t="s">
        <v>12</v>
      </c>
      <c r="C322" s="36" t="s">
        <v>299</v>
      </c>
      <c r="D322" s="103">
        <v>28800</v>
      </c>
      <c r="E322" s="287">
        <f>D322/D641</f>
        <v>0.00046090535190171627</v>
      </c>
      <c r="F322" s="103">
        <f t="shared" si="66"/>
        <v>28800</v>
      </c>
      <c r="G322" s="103">
        <f>F322</f>
        <v>28800</v>
      </c>
      <c r="H322" s="181"/>
      <c r="I322" s="182"/>
      <c r="J322" s="182"/>
      <c r="K322" s="182"/>
      <c r="L322" s="185"/>
      <c r="M322" s="349"/>
      <c r="N322" s="349"/>
      <c r="O322" s="288"/>
    </row>
    <row r="323" spans="1:15" s="49" customFormat="1" ht="15" customHeight="1">
      <c r="A323" s="147"/>
      <c r="B323" s="41" t="s">
        <v>42</v>
      </c>
      <c r="C323" s="36" t="s">
        <v>95</v>
      </c>
      <c r="D323" s="103">
        <v>4362</v>
      </c>
      <c r="E323" s="287">
        <f>D323/D641</f>
        <v>6.980795642344744E-05</v>
      </c>
      <c r="F323" s="103">
        <f t="shared" si="66"/>
        <v>4362</v>
      </c>
      <c r="G323" s="103">
        <f>F323</f>
        <v>4362</v>
      </c>
      <c r="H323" s="181"/>
      <c r="I323" s="182"/>
      <c r="J323" s="182"/>
      <c r="K323" s="182"/>
      <c r="L323" s="185"/>
      <c r="M323" s="349"/>
      <c r="N323" s="349"/>
      <c r="O323" s="288"/>
    </row>
    <row r="324" spans="1:15" s="49" customFormat="1" ht="18" customHeight="1">
      <c r="A324" s="147"/>
      <c r="B324" s="41" t="s">
        <v>18</v>
      </c>
      <c r="C324" s="36" t="s">
        <v>19</v>
      </c>
      <c r="D324" s="103">
        <v>704</v>
      </c>
      <c r="E324" s="287">
        <f>D324/D641</f>
        <v>1.126657526870862E-05</v>
      </c>
      <c r="F324" s="103">
        <f t="shared" si="66"/>
        <v>704</v>
      </c>
      <c r="G324" s="103">
        <f>F324</f>
        <v>704</v>
      </c>
      <c r="H324" s="181"/>
      <c r="I324" s="182"/>
      <c r="J324" s="182"/>
      <c r="K324" s="182"/>
      <c r="L324" s="185"/>
      <c r="M324" s="349"/>
      <c r="N324" s="349"/>
      <c r="O324" s="288"/>
    </row>
    <row r="325" spans="1:15" s="49" customFormat="1" ht="18" customHeight="1">
      <c r="A325" s="147"/>
      <c r="B325" s="41" t="s">
        <v>519</v>
      </c>
      <c r="C325" s="65" t="s">
        <v>520</v>
      </c>
      <c r="D325" s="103">
        <v>30000</v>
      </c>
      <c r="E325" s="287">
        <f>D325/D641</f>
        <v>0.0004801097415642878</v>
      </c>
      <c r="F325" s="103">
        <f t="shared" si="66"/>
        <v>30000</v>
      </c>
      <c r="G325" s="103">
        <f>F325</f>
        <v>30000</v>
      </c>
      <c r="H325" s="181"/>
      <c r="I325" s="182"/>
      <c r="J325" s="182"/>
      <c r="K325" s="182"/>
      <c r="L325" s="185"/>
      <c r="M325" s="349"/>
      <c r="N325" s="349"/>
      <c r="O325" s="288"/>
    </row>
    <row r="326" spans="1:15" s="49" customFormat="1" ht="18" customHeight="1">
      <c r="A326" s="147"/>
      <c r="B326" s="41" t="s">
        <v>20</v>
      </c>
      <c r="C326" s="65" t="s">
        <v>45</v>
      </c>
      <c r="D326" s="103">
        <v>5000</v>
      </c>
      <c r="E326" s="287">
        <f>D326/D641</f>
        <v>8.001829026071464E-05</v>
      </c>
      <c r="F326" s="103">
        <f t="shared" si="66"/>
        <v>5000</v>
      </c>
      <c r="G326" s="103"/>
      <c r="H326" s="181">
        <f>F326</f>
        <v>5000</v>
      </c>
      <c r="I326" s="182"/>
      <c r="J326" s="182"/>
      <c r="K326" s="182"/>
      <c r="L326" s="185"/>
      <c r="M326" s="349"/>
      <c r="N326" s="349"/>
      <c r="O326" s="288"/>
    </row>
    <row r="327" spans="1:15" s="49" customFormat="1" ht="15.75" customHeight="1">
      <c r="A327" s="147"/>
      <c r="B327" s="41" t="s">
        <v>25</v>
      </c>
      <c r="C327" s="300" t="s">
        <v>26</v>
      </c>
      <c r="D327" s="103">
        <v>10000</v>
      </c>
      <c r="E327" s="287">
        <f>D327/D641</f>
        <v>0.00016003658052142928</v>
      </c>
      <c r="F327" s="103">
        <f t="shared" si="66"/>
        <v>10000</v>
      </c>
      <c r="G327" s="103"/>
      <c r="H327" s="181">
        <f aca="true" t="shared" si="67" ref="H327:H332">F327</f>
        <v>10000</v>
      </c>
      <c r="I327" s="182"/>
      <c r="J327" s="182"/>
      <c r="K327" s="182"/>
      <c r="L327" s="185"/>
      <c r="M327" s="349"/>
      <c r="N327" s="349"/>
      <c r="O327" s="288"/>
    </row>
    <row r="328" spans="1:15" s="49" customFormat="1" ht="15.75" customHeight="1">
      <c r="A328" s="147"/>
      <c r="B328" s="41" t="s">
        <v>521</v>
      </c>
      <c r="C328" s="37" t="s">
        <v>522</v>
      </c>
      <c r="D328" s="103">
        <v>500</v>
      </c>
      <c r="E328" s="287">
        <f>D328/D641</f>
        <v>8.001829026071464E-06</v>
      </c>
      <c r="F328" s="103">
        <f t="shared" si="66"/>
        <v>500</v>
      </c>
      <c r="G328" s="103"/>
      <c r="H328" s="181">
        <f t="shared" si="67"/>
        <v>500</v>
      </c>
      <c r="I328" s="182"/>
      <c r="J328" s="182"/>
      <c r="K328" s="182"/>
      <c r="L328" s="185"/>
      <c r="M328" s="349"/>
      <c r="N328" s="349"/>
      <c r="O328" s="288"/>
    </row>
    <row r="329" spans="1:15" s="49" customFormat="1" ht="15.75" customHeight="1">
      <c r="A329" s="147"/>
      <c r="B329" s="41" t="s">
        <v>252</v>
      </c>
      <c r="C329" s="36" t="s">
        <v>254</v>
      </c>
      <c r="D329" s="103">
        <v>1000</v>
      </c>
      <c r="E329" s="287">
        <f>D329/D641</f>
        <v>1.6003658052142927E-05</v>
      </c>
      <c r="F329" s="103">
        <f t="shared" si="66"/>
        <v>1000</v>
      </c>
      <c r="G329" s="103"/>
      <c r="H329" s="181">
        <f t="shared" si="67"/>
        <v>1000</v>
      </c>
      <c r="I329" s="182"/>
      <c r="J329" s="182"/>
      <c r="K329" s="182"/>
      <c r="L329" s="185"/>
      <c r="M329" s="349"/>
      <c r="N329" s="349"/>
      <c r="O329" s="288"/>
    </row>
    <row r="330" spans="1:15" s="49" customFormat="1" ht="15.75" customHeight="1">
      <c r="A330" s="147"/>
      <c r="B330" s="41" t="s">
        <v>239</v>
      </c>
      <c r="C330" s="36" t="s">
        <v>243</v>
      </c>
      <c r="D330" s="103">
        <v>500</v>
      </c>
      <c r="E330" s="287">
        <f>D330/D641</f>
        <v>8.001829026071464E-06</v>
      </c>
      <c r="F330" s="103">
        <f t="shared" si="66"/>
        <v>500</v>
      </c>
      <c r="G330" s="103"/>
      <c r="H330" s="181">
        <f t="shared" si="67"/>
        <v>500</v>
      </c>
      <c r="I330" s="182"/>
      <c r="J330" s="182"/>
      <c r="K330" s="182"/>
      <c r="L330" s="185"/>
      <c r="M330" s="349"/>
      <c r="N330" s="349"/>
      <c r="O330" s="288"/>
    </row>
    <row r="331" spans="1:15" s="49" customFormat="1" ht="15.75" customHeight="1">
      <c r="A331" s="147"/>
      <c r="B331" s="41" t="s">
        <v>241</v>
      </c>
      <c r="C331" s="36" t="s">
        <v>250</v>
      </c>
      <c r="D331" s="103">
        <v>500</v>
      </c>
      <c r="E331" s="287">
        <f>D331/D641</f>
        <v>8.001829026071464E-06</v>
      </c>
      <c r="F331" s="103">
        <f t="shared" si="66"/>
        <v>500</v>
      </c>
      <c r="G331" s="103"/>
      <c r="H331" s="181">
        <f t="shared" si="67"/>
        <v>500</v>
      </c>
      <c r="I331" s="182"/>
      <c r="J331" s="182"/>
      <c r="K331" s="182"/>
      <c r="L331" s="185"/>
      <c r="M331" s="349"/>
      <c r="N331" s="349"/>
      <c r="O331" s="288"/>
    </row>
    <row r="332" spans="1:15" s="49" customFormat="1" ht="15.75" customHeight="1">
      <c r="A332" s="147"/>
      <c r="B332" s="41" t="s">
        <v>242</v>
      </c>
      <c r="C332" s="36" t="s">
        <v>251</v>
      </c>
      <c r="D332" s="103">
        <v>2500</v>
      </c>
      <c r="E332" s="287">
        <f>D332/D641</f>
        <v>4.000914513035732E-05</v>
      </c>
      <c r="F332" s="103">
        <f t="shared" si="66"/>
        <v>2500</v>
      </c>
      <c r="G332" s="103"/>
      <c r="H332" s="181">
        <f t="shared" si="67"/>
        <v>2500</v>
      </c>
      <c r="I332" s="182"/>
      <c r="J332" s="182"/>
      <c r="K332" s="182"/>
      <c r="L332" s="185"/>
      <c r="M332" s="349"/>
      <c r="N332" s="349"/>
      <c r="O332" s="288"/>
    </row>
    <row r="333" spans="1:15" s="49" customFormat="1" ht="15.75" customHeight="1">
      <c r="A333" s="133" t="s">
        <v>1003</v>
      </c>
      <c r="B333" s="285"/>
      <c r="C333" s="400" t="s">
        <v>4</v>
      </c>
      <c r="D333" s="286">
        <f>SUM(D334:D346)</f>
        <v>552221</v>
      </c>
      <c r="E333" s="339">
        <f>D333/D641</f>
        <v>0.008837556053212419</v>
      </c>
      <c r="F333" s="286">
        <f>SUM(F334:F346)</f>
        <v>552221</v>
      </c>
      <c r="G333" s="286">
        <f>SUM(G334:G346)</f>
        <v>346772</v>
      </c>
      <c r="H333" s="286">
        <f>SUM(H334:H346)</f>
        <v>205449</v>
      </c>
      <c r="I333" s="286">
        <f>SUM(I334:I346)</f>
        <v>0</v>
      </c>
      <c r="J333" s="286">
        <f aca="true" t="shared" si="68" ref="J333:O333">SUM(J334:J346)</f>
        <v>0</v>
      </c>
      <c r="K333" s="286">
        <f t="shared" si="68"/>
        <v>0</v>
      </c>
      <c r="L333" s="286">
        <f t="shared" si="68"/>
        <v>0</v>
      </c>
      <c r="M333" s="286">
        <f t="shared" si="68"/>
        <v>0</v>
      </c>
      <c r="N333" s="286">
        <f t="shared" si="68"/>
        <v>0</v>
      </c>
      <c r="O333" s="337">
        <f t="shared" si="68"/>
        <v>0</v>
      </c>
    </row>
    <row r="334" spans="1:15" s="49" customFormat="1" ht="15.75" customHeight="1">
      <c r="A334" s="147"/>
      <c r="B334" s="41" t="s">
        <v>12</v>
      </c>
      <c r="C334" s="36" t="s">
        <v>299</v>
      </c>
      <c r="D334" s="103">
        <v>273857</v>
      </c>
      <c r="E334" s="287">
        <f>D334/D641</f>
        <v>0.004382713783185705</v>
      </c>
      <c r="F334" s="103">
        <f>D334</f>
        <v>273857</v>
      </c>
      <c r="G334" s="103">
        <f>F334</f>
        <v>273857</v>
      </c>
      <c r="H334" s="181"/>
      <c r="I334" s="182"/>
      <c r="J334" s="182"/>
      <c r="K334" s="182"/>
      <c r="L334" s="185"/>
      <c r="M334" s="349"/>
      <c r="N334" s="349"/>
      <c r="O334" s="288"/>
    </row>
    <row r="335" spans="1:15" s="49" customFormat="1" ht="15.75" customHeight="1">
      <c r="A335" s="147"/>
      <c r="B335" s="41" t="s">
        <v>16</v>
      </c>
      <c r="C335" s="36" t="s">
        <v>17</v>
      </c>
      <c r="D335" s="103">
        <v>21463</v>
      </c>
      <c r="E335" s="287">
        <f>D335/D641</f>
        <v>0.00034348651277314366</v>
      </c>
      <c r="F335" s="103">
        <f aca="true" t="shared" si="69" ref="F335:F346">D335</f>
        <v>21463</v>
      </c>
      <c r="G335" s="103">
        <f>F335</f>
        <v>21463</v>
      </c>
      <c r="H335" s="181"/>
      <c r="I335" s="182"/>
      <c r="J335" s="182"/>
      <c r="K335" s="182"/>
      <c r="L335" s="185"/>
      <c r="M335" s="349"/>
      <c r="N335" s="349"/>
      <c r="O335" s="288"/>
    </row>
    <row r="336" spans="1:15" s="49" customFormat="1" ht="15.75" customHeight="1">
      <c r="A336" s="147"/>
      <c r="B336" s="41" t="s">
        <v>42</v>
      </c>
      <c r="C336" s="36" t="s">
        <v>95</v>
      </c>
      <c r="D336" s="103">
        <v>44355</v>
      </c>
      <c r="E336" s="287">
        <f>D336/D641</f>
        <v>0.0007098422529027995</v>
      </c>
      <c r="F336" s="103">
        <f t="shared" si="69"/>
        <v>44355</v>
      </c>
      <c r="G336" s="103">
        <f>F336</f>
        <v>44355</v>
      </c>
      <c r="H336" s="181"/>
      <c r="I336" s="182"/>
      <c r="J336" s="182"/>
      <c r="K336" s="182"/>
      <c r="L336" s="185"/>
      <c r="M336" s="349"/>
      <c r="N336" s="349"/>
      <c r="O336" s="288"/>
    </row>
    <row r="337" spans="1:15" s="49" customFormat="1" ht="15.75" customHeight="1">
      <c r="A337" s="147"/>
      <c r="B337" s="41" t="s">
        <v>18</v>
      </c>
      <c r="C337" s="36" t="s">
        <v>19</v>
      </c>
      <c r="D337" s="103">
        <v>7097</v>
      </c>
      <c r="E337" s="287">
        <f>D337/D641</f>
        <v>0.00011357796119605835</v>
      </c>
      <c r="F337" s="103">
        <f t="shared" si="69"/>
        <v>7097</v>
      </c>
      <c r="G337" s="103">
        <f>F337</f>
        <v>7097</v>
      </c>
      <c r="H337" s="181"/>
      <c r="I337" s="182"/>
      <c r="J337" s="182"/>
      <c r="K337" s="182"/>
      <c r="L337" s="185"/>
      <c r="M337" s="349"/>
      <c r="N337" s="349"/>
      <c r="O337" s="288"/>
    </row>
    <row r="338" spans="1:15" s="49" customFormat="1" ht="15.75" customHeight="1">
      <c r="A338" s="147"/>
      <c r="B338" s="41" t="s">
        <v>20</v>
      </c>
      <c r="C338" s="65" t="s">
        <v>21</v>
      </c>
      <c r="D338" s="103">
        <v>62944</v>
      </c>
      <c r="E338" s="287">
        <f>D338/D641</f>
        <v>0.0010073342524340844</v>
      </c>
      <c r="F338" s="103">
        <f t="shared" si="69"/>
        <v>62944</v>
      </c>
      <c r="G338" s="103"/>
      <c r="H338" s="181">
        <f>F338</f>
        <v>62944</v>
      </c>
      <c r="I338" s="182"/>
      <c r="J338" s="182"/>
      <c r="K338" s="182"/>
      <c r="L338" s="185"/>
      <c r="M338" s="349"/>
      <c r="N338" s="349"/>
      <c r="O338" s="288"/>
    </row>
    <row r="339" spans="1:15" s="49" customFormat="1" ht="15.75" customHeight="1">
      <c r="A339" s="147"/>
      <c r="B339" s="41" t="s">
        <v>111</v>
      </c>
      <c r="C339" s="36" t="s">
        <v>640</v>
      </c>
      <c r="D339" s="103">
        <v>70700</v>
      </c>
      <c r="E339" s="287">
        <f>D339/D641</f>
        <v>0.001131458624286505</v>
      </c>
      <c r="F339" s="103">
        <f t="shared" si="69"/>
        <v>70700</v>
      </c>
      <c r="G339" s="103"/>
      <c r="H339" s="181">
        <f aca="true" t="shared" si="70" ref="H339:H346">F339</f>
        <v>70700</v>
      </c>
      <c r="I339" s="182"/>
      <c r="J339" s="182"/>
      <c r="K339" s="182"/>
      <c r="L339" s="185"/>
      <c r="M339" s="349"/>
      <c r="N339" s="349"/>
      <c r="O339" s="288"/>
    </row>
    <row r="340" spans="1:15" s="49" customFormat="1" ht="15.75" customHeight="1">
      <c r="A340" s="147"/>
      <c r="B340" s="41" t="s">
        <v>22</v>
      </c>
      <c r="C340" s="37" t="s">
        <v>114</v>
      </c>
      <c r="D340" s="103">
        <v>35841</v>
      </c>
      <c r="E340" s="287">
        <f>D340/D641</f>
        <v>0.0005735871082468546</v>
      </c>
      <c r="F340" s="103">
        <f t="shared" si="69"/>
        <v>35841</v>
      </c>
      <c r="G340" s="103"/>
      <c r="H340" s="181">
        <f t="shared" si="70"/>
        <v>35841</v>
      </c>
      <c r="I340" s="182"/>
      <c r="J340" s="182"/>
      <c r="K340" s="182"/>
      <c r="L340" s="185"/>
      <c r="M340" s="349"/>
      <c r="N340" s="349"/>
      <c r="O340" s="288"/>
    </row>
    <row r="341" spans="1:15" s="49" customFormat="1" ht="15.75" customHeight="1">
      <c r="A341" s="147"/>
      <c r="B341" s="41" t="s">
        <v>101</v>
      </c>
      <c r="C341" s="37" t="s">
        <v>102</v>
      </c>
      <c r="D341" s="103">
        <v>830</v>
      </c>
      <c r="E341" s="287">
        <f>D341/D641</f>
        <v>1.3283036183278629E-05</v>
      </c>
      <c r="F341" s="103">
        <f t="shared" si="69"/>
        <v>830</v>
      </c>
      <c r="G341" s="103"/>
      <c r="H341" s="181">
        <f t="shared" si="70"/>
        <v>830</v>
      </c>
      <c r="I341" s="182"/>
      <c r="J341" s="182"/>
      <c r="K341" s="182"/>
      <c r="L341" s="185"/>
      <c r="M341" s="349"/>
      <c r="N341" s="349"/>
      <c r="O341" s="288"/>
    </row>
    <row r="342" spans="1:15" s="49" customFormat="1" ht="15.75" customHeight="1">
      <c r="A342" s="147"/>
      <c r="B342" s="41" t="s">
        <v>25</v>
      </c>
      <c r="C342" s="300" t="s">
        <v>116</v>
      </c>
      <c r="D342" s="103">
        <v>20360</v>
      </c>
      <c r="E342" s="287">
        <f>D342/D641</f>
        <v>0.00032583447794163</v>
      </c>
      <c r="F342" s="103">
        <f t="shared" si="69"/>
        <v>20360</v>
      </c>
      <c r="G342" s="103"/>
      <c r="H342" s="181">
        <f t="shared" si="70"/>
        <v>20360</v>
      </c>
      <c r="I342" s="182"/>
      <c r="J342" s="182"/>
      <c r="K342" s="182"/>
      <c r="L342" s="185"/>
      <c r="M342" s="349"/>
      <c r="N342" s="349"/>
      <c r="O342" s="288"/>
    </row>
    <row r="343" spans="1:15" s="49" customFormat="1" ht="15.75" customHeight="1">
      <c r="A343" s="147"/>
      <c r="B343" s="41" t="s">
        <v>239</v>
      </c>
      <c r="C343" s="36" t="s">
        <v>243</v>
      </c>
      <c r="D343" s="103">
        <v>564</v>
      </c>
      <c r="E343" s="287">
        <f>D343/D641</f>
        <v>9.02606314140861E-06</v>
      </c>
      <c r="F343" s="103">
        <f t="shared" si="69"/>
        <v>564</v>
      </c>
      <c r="G343" s="103"/>
      <c r="H343" s="181">
        <f t="shared" si="70"/>
        <v>564</v>
      </c>
      <c r="I343" s="182"/>
      <c r="J343" s="182"/>
      <c r="K343" s="182"/>
      <c r="L343" s="185"/>
      <c r="M343" s="349"/>
      <c r="N343" s="349"/>
      <c r="O343" s="288"/>
    </row>
    <row r="344" spans="1:15" s="49" customFormat="1" ht="15.75" customHeight="1">
      <c r="A344" s="147"/>
      <c r="B344" s="41" t="s">
        <v>31</v>
      </c>
      <c r="C344" s="37" t="s">
        <v>32</v>
      </c>
      <c r="D344" s="103">
        <v>13410</v>
      </c>
      <c r="E344" s="287">
        <f>D344/D641</f>
        <v>0.00021460905447923665</v>
      </c>
      <c r="F344" s="103">
        <f t="shared" si="69"/>
        <v>13410</v>
      </c>
      <c r="G344" s="103"/>
      <c r="H344" s="181">
        <f t="shared" si="70"/>
        <v>13410</v>
      </c>
      <c r="I344" s="182"/>
      <c r="J344" s="182"/>
      <c r="K344" s="182"/>
      <c r="L344" s="185"/>
      <c r="M344" s="349"/>
      <c r="N344" s="349"/>
      <c r="O344" s="288"/>
    </row>
    <row r="345" spans="1:15" s="49" customFormat="1" ht="15.75" customHeight="1">
      <c r="A345" s="147"/>
      <c r="B345" s="41" t="s">
        <v>240</v>
      </c>
      <c r="C345" s="37" t="s">
        <v>249</v>
      </c>
      <c r="D345" s="103">
        <v>600</v>
      </c>
      <c r="E345" s="287">
        <f>D345/D641</f>
        <v>9.602194831285756E-06</v>
      </c>
      <c r="F345" s="103">
        <f t="shared" si="69"/>
        <v>600</v>
      </c>
      <c r="G345" s="103"/>
      <c r="H345" s="181">
        <f t="shared" si="70"/>
        <v>600</v>
      </c>
      <c r="I345" s="182"/>
      <c r="J345" s="182"/>
      <c r="K345" s="182"/>
      <c r="L345" s="185"/>
      <c r="M345" s="349"/>
      <c r="N345" s="349"/>
      <c r="O345" s="288"/>
    </row>
    <row r="346" spans="1:15" s="49" customFormat="1" ht="15.75" customHeight="1">
      <c r="A346" s="147"/>
      <c r="B346" s="41" t="s">
        <v>241</v>
      </c>
      <c r="C346" s="36" t="s">
        <v>250</v>
      </c>
      <c r="D346" s="103">
        <v>200</v>
      </c>
      <c r="E346" s="287">
        <f>D346/D641</f>
        <v>3.2007316104285853E-06</v>
      </c>
      <c r="F346" s="103">
        <f t="shared" si="69"/>
        <v>200</v>
      </c>
      <c r="G346" s="103"/>
      <c r="H346" s="181">
        <f t="shared" si="70"/>
        <v>200</v>
      </c>
      <c r="I346" s="182"/>
      <c r="J346" s="182"/>
      <c r="K346" s="182"/>
      <c r="L346" s="185"/>
      <c r="M346" s="349"/>
      <c r="N346" s="349"/>
      <c r="O346" s="288"/>
    </row>
    <row r="347" spans="1:15" s="49" customFormat="1" ht="18.75" customHeight="1">
      <c r="A347" s="133" t="s">
        <v>199</v>
      </c>
      <c r="B347" s="139"/>
      <c r="C347" s="355" t="s">
        <v>97</v>
      </c>
      <c r="D347" s="179">
        <f>SUM(D348:D375)</f>
        <v>4206511</v>
      </c>
      <c r="E347" s="339">
        <f>D347/D641</f>
        <v>0.06731956363657779</v>
      </c>
      <c r="F347" s="179">
        <f>SUM(F348:F375)</f>
        <v>1213295</v>
      </c>
      <c r="G347" s="179">
        <f>SUM(G348:G375)</f>
        <v>257866</v>
      </c>
      <c r="H347" s="179">
        <f>SUM(H348:H375)</f>
        <v>152735</v>
      </c>
      <c r="I347" s="179">
        <f>SUM(I348:I375)</f>
        <v>0</v>
      </c>
      <c r="J347" s="179">
        <f aca="true" t="shared" si="71" ref="J347:O347">SUM(J348:J375)</f>
        <v>480</v>
      </c>
      <c r="K347" s="179">
        <f t="shared" si="71"/>
        <v>802214</v>
      </c>
      <c r="L347" s="179">
        <f t="shared" si="71"/>
        <v>0</v>
      </c>
      <c r="M347" s="179">
        <f t="shared" si="71"/>
        <v>2993216</v>
      </c>
      <c r="N347" s="179">
        <f t="shared" si="71"/>
        <v>0</v>
      </c>
      <c r="O347" s="180">
        <f t="shared" si="71"/>
        <v>2993216</v>
      </c>
    </row>
    <row r="348" spans="1:15" s="49" customFormat="1" ht="15.75" customHeight="1">
      <c r="A348" s="296"/>
      <c r="B348" s="190" t="s">
        <v>1004</v>
      </c>
      <c r="C348" s="36" t="s">
        <v>1005</v>
      </c>
      <c r="D348" s="189">
        <v>480</v>
      </c>
      <c r="E348" s="304">
        <f>D348/D641</f>
        <v>7.681755865028604E-06</v>
      </c>
      <c r="F348" s="189">
        <f aca="true" t="shared" si="72" ref="F348:F373">D348</f>
        <v>480</v>
      </c>
      <c r="G348" s="189"/>
      <c r="H348" s="189"/>
      <c r="I348" s="189"/>
      <c r="J348" s="189">
        <f>F348</f>
        <v>480</v>
      </c>
      <c r="K348" s="189"/>
      <c r="L348" s="189"/>
      <c r="M348" s="189"/>
      <c r="N348" s="189"/>
      <c r="O348" s="210"/>
    </row>
    <row r="349" spans="1:15" s="49" customFormat="1" ht="15.75" customHeight="1">
      <c r="A349" s="132"/>
      <c r="B349" s="143" t="s">
        <v>12</v>
      </c>
      <c r="C349" s="36" t="s">
        <v>299</v>
      </c>
      <c r="D349" s="189">
        <v>219101</v>
      </c>
      <c r="E349" s="304">
        <f>D349/D641</f>
        <v>0.0035064174828825672</v>
      </c>
      <c r="F349" s="189">
        <f t="shared" si="72"/>
        <v>219101</v>
      </c>
      <c r="G349" s="189">
        <f>F349</f>
        <v>219101</v>
      </c>
      <c r="H349" s="189"/>
      <c r="I349" s="189"/>
      <c r="J349" s="189"/>
      <c r="K349" s="189"/>
      <c r="L349" s="189"/>
      <c r="M349" s="189"/>
      <c r="N349" s="189"/>
      <c r="O349" s="210"/>
    </row>
    <row r="350" spans="1:15" s="49" customFormat="1" ht="15.75" customHeight="1">
      <c r="A350" s="132"/>
      <c r="B350" s="143" t="s">
        <v>42</v>
      </c>
      <c r="C350" s="36" t="s">
        <v>95</v>
      </c>
      <c r="D350" s="189">
        <v>33397</v>
      </c>
      <c r="E350" s="304">
        <f>D350/D641</f>
        <v>0.0005344741679674173</v>
      </c>
      <c r="F350" s="189">
        <f t="shared" si="72"/>
        <v>33397</v>
      </c>
      <c r="G350" s="189">
        <f>F350</f>
        <v>33397</v>
      </c>
      <c r="H350" s="189"/>
      <c r="I350" s="189"/>
      <c r="J350" s="189"/>
      <c r="K350" s="189"/>
      <c r="L350" s="189"/>
      <c r="M350" s="189"/>
      <c r="N350" s="189"/>
      <c r="O350" s="210"/>
    </row>
    <row r="351" spans="1:15" s="49" customFormat="1" ht="15.75" customHeight="1">
      <c r="A351" s="132"/>
      <c r="B351" s="143" t="s">
        <v>232</v>
      </c>
      <c r="C351" s="36" t="s">
        <v>95</v>
      </c>
      <c r="D351" s="189">
        <v>40545</v>
      </c>
      <c r="E351" s="304">
        <f>D351/D641</f>
        <v>0.0006488683157241349</v>
      </c>
      <c r="F351" s="189">
        <f t="shared" si="72"/>
        <v>40545</v>
      </c>
      <c r="G351" s="189"/>
      <c r="H351" s="189"/>
      <c r="I351" s="189"/>
      <c r="J351" s="189"/>
      <c r="K351" s="189">
        <f>F351</f>
        <v>40545</v>
      </c>
      <c r="L351" s="189"/>
      <c r="M351" s="189"/>
      <c r="N351" s="189"/>
      <c r="O351" s="210"/>
    </row>
    <row r="352" spans="1:15" s="49" customFormat="1" ht="15.75" customHeight="1">
      <c r="A352" s="132"/>
      <c r="B352" s="143" t="s">
        <v>883</v>
      </c>
      <c r="C352" s="36" t="s">
        <v>95</v>
      </c>
      <c r="D352" s="189">
        <v>6759</v>
      </c>
      <c r="E352" s="304">
        <f>D352/D641</f>
        <v>0.00010816872477443404</v>
      </c>
      <c r="F352" s="189">
        <f t="shared" si="72"/>
        <v>6759</v>
      </c>
      <c r="G352" s="189"/>
      <c r="H352" s="189"/>
      <c r="I352" s="189"/>
      <c r="J352" s="189"/>
      <c r="K352" s="189">
        <f>F352</f>
        <v>6759</v>
      </c>
      <c r="L352" s="189"/>
      <c r="M352" s="189"/>
      <c r="N352" s="189"/>
      <c r="O352" s="210"/>
    </row>
    <row r="353" spans="1:15" s="49" customFormat="1" ht="17.25" customHeight="1">
      <c r="A353" s="132"/>
      <c r="B353" s="143" t="s">
        <v>18</v>
      </c>
      <c r="C353" s="36" t="s">
        <v>19</v>
      </c>
      <c r="D353" s="189">
        <v>5368</v>
      </c>
      <c r="E353" s="304">
        <f>D353/D641</f>
        <v>8.590763642390323E-05</v>
      </c>
      <c r="F353" s="189">
        <f t="shared" si="72"/>
        <v>5368</v>
      </c>
      <c r="G353" s="189">
        <f>F353</f>
        <v>5368</v>
      </c>
      <c r="H353" s="189"/>
      <c r="I353" s="189"/>
      <c r="J353" s="189"/>
      <c r="K353" s="189"/>
      <c r="L353" s="189"/>
      <c r="M353" s="189"/>
      <c r="N353" s="189"/>
      <c r="O353" s="210"/>
    </row>
    <row r="354" spans="1:15" s="49" customFormat="1" ht="16.5" customHeight="1">
      <c r="A354" s="132"/>
      <c r="B354" s="143" t="s">
        <v>233</v>
      </c>
      <c r="C354" s="36" t="s">
        <v>19</v>
      </c>
      <c r="D354" s="189">
        <v>6467</v>
      </c>
      <c r="E354" s="304">
        <f>D354/D641</f>
        <v>0.0001034956566232083</v>
      </c>
      <c r="F354" s="189">
        <f t="shared" si="72"/>
        <v>6467</v>
      </c>
      <c r="G354" s="189"/>
      <c r="H354" s="189"/>
      <c r="I354" s="189"/>
      <c r="J354" s="189"/>
      <c r="K354" s="189">
        <f>F354</f>
        <v>6467</v>
      </c>
      <c r="L354" s="189"/>
      <c r="M354" s="189"/>
      <c r="N354" s="189"/>
      <c r="O354" s="210"/>
    </row>
    <row r="355" spans="1:15" s="49" customFormat="1" ht="15.75" customHeight="1">
      <c r="A355" s="132"/>
      <c r="B355" s="143" t="s">
        <v>884</v>
      </c>
      <c r="C355" s="36" t="s">
        <v>19</v>
      </c>
      <c r="D355" s="189">
        <v>1088</v>
      </c>
      <c r="E355" s="304">
        <f>D355/D641</f>
        <v>1.7411979960731506E-05</v>
      </c>
      <c r="F355" s="189">
        <f t="shared" si="72"/>
        <v>1088</v>
      </c>
      <c r="G355" s="189"/>
      <c r="H355" s="189"/>
      <c r="I355" s="189"/>
      <c r="J355" s="189"/>
      <c r="K355" s="189">
        <f>F355</f>
        <v>1088</v>
      </c>
      <c r="L355" s="189"/>
      <c r="M355" s="189"/>
      <c r="N355" s="189"/>
      <c r="O355" s="210"/>
    </row>
    <row r="356" spans="1:15" s="49" customFormat="1" ht="17.25" customHeight="1">
      <c r="A356" s="132"/>
      <c r="B356" s="143" t="s">
        <v>292</v>
      </c>
      <c r="C356" s="36" t="s">
        <v>520</v>
      </c>
      <c r="D356" s="189">
        <v>373919</v>
      </c>
      <c r="E356" s="304">
        <f>D356/D641</f>
        <v>0.005984071815199231</v>
      </c>
      <c r="F356" s="189">
        <f t="shared" si="72"/>
        <v>373919</v>
      </c>
      <c r="G356" s="189"/>
      <c r="H356" s="189"/>
      <c r="I356" s="189"/>
      <c r="J356" s="189"/>
      <c r="K356" s="189">
        <f>F356</f>
        <v>373919</v>
      </c>
      <c r="L356" s="189"/>
      <c r="M356" s="189"/>
      <c r="N356" s="189"/>
      <c r="O356" s="210"/>
    </row>
    <row r="357" spans="1:15" s="49" customFormat="1" ht="17.25" customHeight="1">
      <c r="A357" s="132"/>
      <c r="B357" s="143" t="s">
        <v>885</v>
      </c>
      <c r="C357" s="36" t="s">
        <v>520</v>
      </c>
      <c r="D357" s="189">
        <v>57893</v>
      </c>
      <c r="E357" s="304">
        <f>D357/D641</f>
        <v>0.0009264997756127105</v>
      </c>
      <c r="F357" s="189">
        <f t="shared" si="72"/>
        <v>57893</v>
      </c>
      <c r="G357" s="189"/>
      <c r="H357" s="189"/>
      <c r="I357" s="189"/>
      <c r="J357" s="189"/>
      <c r="K357" s="189">
        <f>F357</f>
        <v>57893</v>
      </c>
      <c r="L357" s="189"/>
      <c r="M357" s="189"/>
      <c r="N357" s="189"/>
      <c r="O357" s="210"/>
    </row>
    <row r="358" spans="1:15" s="49" customFormat="1" ht="17.25" customHeight="1">
      <c r="A358" s="132"/>
      <c r="B358" s="143" t="s">
        <v>293</v>
      </c>
      <c r="C358" s="65" t="s">
        <v>21</v>
      </c>
      <c r="D358" s="189">
        <v>40877</v>
      </c>
      <c r="E358" s="304">
        <f>D358/D641</f>
        <v>0.0006541815301974464</v>
      </c>
      <c r="F358" s="189">
        <f t="shared" si="72"/>
        <v>40877</v>
      </c>
      <c r="G358" s="189"/>
      <c r="H358" s="189"/>
      <c r="I358" s="189"/>
      <c r="J358" s="189"/>
      <c r="K358" s="189">
        <f>F358</f>
        <v>40877</v>
      </c>
      <c r="L358" s="189"/>
      <c r="M358" s="189"/>
      <c r="N358" s="189"/>
      <c r="O358" s="210"/>
    </row>
    <row r="359" spans="1:15" s="49" customFormat="1" ht="17.25" customHeight="1">
      <c r="A359" s="132"/>
      <c r="B359" s="143" t="s">
        <v>295</v>
      </c>
      <c r="C359" s="65" t="s">
        <v>21</v>
      </c>
      <c r="D359" s="189">
        <v>6767</v>
      </c>
      <c r="E359" s="304">
        <f>D359/D641</f>
        <v>0.00010829675403885118</v>
      </c>
      <c r="F359" s="189">
        <f t="shared" si="72"/>
        <v>6767</v>
      </c>
      <c r="G359" s="189"/>
      <c r="H359" s="189"/>
      <c r="I359" s="189"/>
      <c r="J359" s="189"/>
      <c r="K359" s="189">
        <f aca="true" t="shared" si="73" ref="K359:K373">F359</f>
        <v>6767</v>
      </c>
      <c r="L359" s="189"/>
      <c r="M359" s="189"/>
      <c r="N359" s="189"/>
      <c r="O359" s="210"/>
    </row>
    <row r="360" spans="1:15" s="49" customFormat="1" ht="17.25" customHeight="1">
      <c r="A360" s="132"/>
      <c r="B360" s="143" t="s">
        <v>1006</v>
      </c>
      <c r="C360" s="65" t="s">
        <v>238</v>
      </c>
      <c r="D360" s="189">
        <v>3680</v>
      </c>
      <c r="E360" s="304">
        <f>D360/D641</f>
        <v>5.889346163188597E-05</v>
      </c>
      <c r="F360" s="189">
        <f t="shared" si="72"/>
        <v>3680</v>
      </c>
      <c r="G360" s="189"/>
      <c r="H360" s="189"/>
      <c r="I360" s="189"/>
      <c r="J360" s="189"/>
      <c r="K360" s="189">
        <f t="shared" si="73"/>
        <v>3680</v>
      </c>
      <c r="L360" s="189"/>
      <c r="M360" s="189"/>
      <c r="N360" s="189"/>
      <c r="O360" s="210"/>
    </row>
    <row r="361" spans="1:15" s="49" customFormat="1" ht="17.25" customHeight="1">
      <c r="A361" s="132"/>
      <c r="B361" s="143" t="s">
        <v>857</v>
      </c>
      <c r="C361" s="65" t="s">
        <v>238</v>
      </c>
      <c r="D361" s="189">
        <v>649</v>
      </c>
      <c r="E361" s="304">
        <f>D361/D641</f>
        <v>1.038637407584076E-05</v>
      </c>
      <c r="F361" s="189">
        <f t="shared" si="72"/>
        <v>649</v>
      </c>
      <c r="G361" s="189"/>
      <c r="H361" s="189"/>
      <c r="I361" s="189"/>
      <c r="J361" s="189"/>
      <c r="K361" s="189">
        <f t="shared" si="73"/>
        <v>649</v>
      </c>
      <c r="L361" s="189"/>
      <c r="M361" s="189"/>
      <c r="N361" s="189"/>
      <c r="O361" s="210"/>
    </row>
    <row r="362" spans="1:15" s="49" customFormat="1" ht="17.25" customHeight="1">
      <c r="A362" s="132"/>
      <c r="B362" s="143" t="s">
        <v>294</v>
      </c>
      <c r="C362" s="300" t="s">
        <v>116</v>
      </c>
      <c r="D362" s="189">
        <v>203068</v>
      </c>
      <c r="E362" s="304">
        <f>D362/D641</f>
        <v>0.0032498308333325596</v>
      </c>
      <c r="F362" s="189">
        <f t="shared" si="72"/>
        <v>203068</v>
      </c>
      <c r="G362" s="189"/>
      <c r="H362" s="189"/>
      <c r="I362" s="189"/>
      <c r="J362" s="189"/>
      <c r="K362" s="189">
        <f t="shared" si="73"/>
        <v>203068</v>
      </c>
      <c r="L362" s="189"/>
      <c r="M362" s="189"/>
      <c r="N362" s="189"/>
      <c r="O362" s="210"/>
    </row>
    <row r="363" spans="1:15" s="49" customFormat="1" ht="18" customHeight="1">
      <c r="A363" s="132"/>
      <c r="B363" s="143" t="s">
        <v>886</v>
      </c>
      <c r="C363" s="300" t="s">
        <v>116</v>
      </c>
      <c r="D363" s="189">
        <v>43911</v>
      </c>
      <c r="E363" s="304">
        <f>D363/D641</f>
        <v>0.0007027366287276481</v>
      </c>
      <c r="F363" s="189">
        <f t="shared" si="72"/>
        <v>43911</v>
      </c>
      <c r="G363" s="189"/>
      <c r="H363" s="189"/>
      <c r="I363" s="189"/>
      <c r="J363" s="189"/>
      <c r="K363" s="189">
        <f t="shared" si="73"/>
        <v>43911</v>
      </c>
      <c r="L363" s="189"/>
      <c r="M363" s="189"/>
      <c r="N363" s="189"/>
      <c r="O363" s="210"/>
    </row>
    <row r="364" spans="1:15" s="49" customFormat="1" ht="18" customHeight="1">
      <c r="A364" s="132"/>
      <c r="B364" s="143" t="s">
        <v>29</v>
      </c>
      <c r="C364" s="300" t="s">
        <v>30</v>
      </c>
      <c r="D364" s="189">
        <v>40000</v>
      </c>
      <c r="E364" s="304">
        <f>D364/D641</f>
        <v>0.0006401463220857171</v>
      </c>
      <c r="F364" s="189">
        <f t="shared" si="72"/>
        <v>40000</v>
      </c>
      <c r="G364" s="189"/>
      <c r="H364" s="189">
        <f>F364</f>
        <v>40000</v>
      </c>
      <c r="I364" s="189"/>
      <c r="J364" s="189"/>
      <c r="K364" s="189"/>
      <c r="L364" s="189"/>
      <c r="M364" s="189"/>
      <c r="N364" s="189"/>
      <c r="O364" s="210"/>
    </row>
    <row r="365" spans="1:15" s="49" customFormat="1" ht="18" customHeight="1">
      <c r="A365" s="132"/>
      <c r="B365" s="143" t="s">
        <v>858</v>
      </c>
      <c r="C365" s="300" t="s">
        <v>30</v>
      </c>
      <c r="D365" s="189">
        <v>476</v>
      </c>
      <c r="E365" s="304">
        <f>D365/D641</f>
        <v>7.617741232820033E-06</v>
      </c>
      <c r="F365" s="189">
        <f t="shared" si="72"/>
        <v>476</v>
      </c>
      <c r="G365" s="189"/>
      <c r="H365" s="189"/>
      <c r="I365" s="189"/>
      <c r="J365" s="189"/>
      <c r="K365" s="189">
        <f t="shared" si="73"/>
        <v>476</v>
      </c>
      <c r="L365" s="189"/>
      <c r="M365" s="189"/>
      <c r="N365" s="189"/>
      <c r="O365" s="210"/>
    </row>
    <row r="366" spans="1:15" s="49" customFormat="1" ht="18" customHeight="1">
      <c r="A366" s="132"/>
      <c r="B366" s="143" t="s">
        <v>859</v>
      </c>
      <c r="C366" s="300" t="s">
        <v>30</v>
      </c>
      <c r="D366" s="189">
        <v>84</v>
      </c>
      <c r="E366" s="304">
        <f>D366/D641</f>
        <v>1.3443072763800058E-06</v>
      </c>
      <c r="F366" s="189">
        <f t="shared" si="72"/>
        <v>84</v>
      </c>
      <c r="G366" s="189"/>
      <c r="H366" s="189"/>
      <c r="I366" s="189"/>
      <c r="J366" s="189"/>
      <c r="K366" s="189">
        <f t="shared" si="73"/>
        <v>84</v>
      </c>
      <c r="L366" s="189"/>
      <c r="M366" s="189"/>
      <c r="N366" s="189"/>
      <c r="O366" s="210"/>
    </row>
    <row r="367" spans="1:15" s="49" customFormat="1" ht="18.75" customHeight="1">
      <c r="A367" s="147"/>
      <c r="B367" s="41" t="s">
        <v>31</v>
      </c>
      <c r="C367" s="37" t="s">
        <v>32</v>
      </c>
      <c r="D367" s="103">
        <v>84292</v>
      </c>
      <c r="E367" s="304">
        <f>D367/D641</f>
        <v>0.0013489803445312315</v>
      </c>
      <c r="F367" s="189">
        <f t="shared" si="72"/>
        <v>84292</v>
      </c>
      <c r="G367" s="103"/>
      <c r="H367" s="181">
        <f>F367</f>
        <v>84292</v>
      </c>
      <c r="I367" s="182"/>
      <c r="J367" s="182"/>
      <c r="K367" s="189"/>
      <c r="L367" s="185"/>
      <c r="M367" s="349"/>
      <c r="N367" s="349"/>
      <c r="O367" s="288"/>
    </row>
    <row r="368" spans="1:15" s="49" customFormat="1" ht="18.75" customHeight="1">
      <c r="A368" s="147"/>
      <c r="B368" s="41" t="s">
        <v>46</v>
      </c>
      <c r="C368" s="37" t="s">
        <v>47</v>
      </c>
      <c r="D368" s="103">
        <v>27916</v>
      </c>
      <c r="E368" s="304">
        <f>D368/D641</f>
        <v>0.0004467581181836219</v>
      </c>
      <c r="F368" s="189">
        <f t="shared" si="72"/>
        <v>27916</v>
      </c>
      <c r="G368" s="103"/>
      <c r="H368" s="181">
        <f>F368</f>
        <v>27916</v>
      </c>
      <c r="I368" s="182"/>
      <c r="J368" s="182"/>
      <c r="K368" s="189"/>
      <c r="L368" s="185"/>
      <c r="M368" s="349"/>
      <c r="N368" s="349"/>
      <c r="O368" s="288"/>
    </row>
    <row r="369" spans="1:15" s="49" customFormat="1" ht="18.75" customHeight="1">
      <c r="A369" s="147"/>
      <c r="B369" s="41" t="s">
        <v>261</v>
      </c>
      <c r="C369" s="36" t="s">
        <v>250</v>
      </c>
      <c r="D369" s="103">
        <v>2970</v>
      </c>
      <c r="E369" s="304">
        <f>D369/D641</f>
        <v>4.753086441486449E-05</v>
      </c>
      <c r="F369" s="189">
        <f t="shared" si="72"/>
        <v>2970</v>
      </c>
      <c r="G369" s="103"/>
      <c r="H369" s="181"/>
      <c r="I369" s="182"/>
      <c r="J369" s="182"/>
      <c r="K369" s="189">
        <f t="shared" si="73"/>
        <v>2970</v>
      </c>
      <c r="L369" s="185"/>
      <c r="M369" s="349"/>
      <c r="N369" s="349"/>
      <c r="O369" s="288"/>
    </row>
    <row r="370" spans="1:15" s="49" customFormat="1" ht="18.75" customHeight="1">
      <c r="A370" s="147"/>
      <c r="B370" s="41" t="s">
        <v>889</v>
      </c>
      <c r="C370" s="36" t="s">
        <v>250</v>
      </c>
      <c r="D370" s="103">
        <v>741</v>
      </c>
      <c r="E370" s="304">
        <f>D370/D641</f>
        <v>1.1858710616637908E-05</v>
      </c>
      <c r="F370" s="189">
        <f t="shared" si="72"/>
        <v>741</v>
      </c>
      <c r="G370" s="103"/>
      <c r="H370" s="181"/>
      <c r="I370" s="182"/>
      <c r="J370" s="182"/>
      <c r="K370" s="189">
        <f t="shared" si="73"/>
        <v>741</v>
      </c>
      <c r="L370" s="185"/>
      <c r="M370" s="349"/>
      <c r="N370" s="349"/>
      <c r="O370" s="288"/>
    </row>
    <row r="371" spans="1:15" s="49" customFormat="1" ht="22.5" customHeight="1">
      <c r="A371" s="147"/>
      <c r="B371" s="41" t="s">
        <v>242</v>
      </c>
      <c r="C371" s="36" t="s">
        <v>251</v>
      </c>
      <c r="D371" s="103">
        <v>527</v>
      </c>
      <c r="E371" s="304">
        <f>D371/D641</f>
        <v>8.433927793479323E-06</v>
      </c>
      <c r="F371" s="189">
        <f t="shared" si="72"/>
        <v>527</v>
      </c>
      <c r="G371" s="103"/>
      <c r="H371" s="181">
        <f>F371</f>
        <v>527</v>
      </c>
      <c r="I371" s="182"/>
      <c r="J371" s="182"/>
      <c r="K371" s="189"/>
      <c r="L371" s="185"/>
      <c r="M371" s="349"/>
      <c r="N371" s="349"/>
      <c r="O371" s="288"/>
    </row>
    <row r="372" spans="1:15" s="49" customFormat="1" ht="18.75" customHeight="1">
      <c r="A372" s="147"/>
      <c r="B372" s="41" t="s">
        <v>1007</v>
      </c>
      <c r="C372" s="36" t="s">
        <v>251</v>
      </c>
      <c r="D372" s="103">
        <v>10695</v>
      </c>
      <c r="E372" s="304">
        <f>D372/D641</f>
        <v>0.0001711591228676686</v>
      </c>
      <c r="F372" s="189">
        <f t="shared" si="72"/>
        <v>10695</v>
      </c>
      <c r="G372" s="103"/>
      <c r="H372" s="181"/>
      <c r="I372" s="182"/>
      <c r="J372" s="182"/>
      <c r="K372" s="189">
        <f t="shared" si="73"/>
        <v>10695</v>
      </c>
      <c r="L372" s="185"/>
      <c r="M372" s="349"/>
      <c r="N372" s="349"/>
      <c r="O372" s="288"/>
    </row>
    <row r="373" spans="1:15" s="49" customFormat="1" ht="18.75" customHeight="1">
      <c r="A373" s="147"/>
      <c r="B373" s="41" t="s">
        <v>890</v>
      </c>
      <c r="C373" s="36" t="s">
        <v>251</v>
      </c>
      <c r="D373" s="103">
        <v>1625</v>
      </c>
      <c r="E373" s="304">
        <f>D373/D641</f>
        <v>2.6005944334732257E-05</v>
      </c>
      <c r="F373" s="189">
        <f t="shared" si="72"/>
        <v>1625</v>
      </c>
      <c r="G373" s="103"/>
      <c r="H373" s="181"/>
      <c r="I373" s="182"/>
      <c r="J373" s="182"/>
      <c r="K373" s="189">
        <f t="shared" si="73"/>
        <v>1625</v>
      </c>
      <c r="L373" s="185"/>
      <c r="M373" s="349"/>
      <c r="N373" s="349"/>
      <c r="O373" s="288"/>
    </row>
    <row r="374" spans="1:15" s="49" customFormat="1" ht="16.5" customHeight="1">
      <c r="A374" s="147"/>
      <c r="B374" s="41" t="s">
        <v>288</v>
      </c>
      <c r="C374" s="36" t="s">
        <v>1002</v>
      </c>
      <c r="D374" s="103">
        <v>2193184</v>
      </c>
      <c r="E374" s="304">
        <f>D374/D641</f>
        <v>0.03509896678143103</v>
      </c>
      <c r="F374" s="189"/>
      <c r="G374" s="103"/>
      <c r="H374" s="181"/>
      <c r="I374" s="182"/>
      <c r="J374" s="182"/>
      <c r="K374" s="189"/>
      <c r="L374" s="185"/>
      <c r="M374" s="182">
        <f>D374</f>
        <v>2193184</v>
      </c>
      <c r="N374" s="349"/>
      <c r="O374" s="342">
        <f>M374</f>
        <v>2193184</v>
      </c>
    </row>
    <row r="375" spans="1:15" s="49" customFormat="1" ht="18" customHeight="1">
      <c r="A375" s="147"/>
      <c r="B375" s="41" t="s">
        <v>397</v>
      </c>
      <c r="C375" s="36" t="s">
        <v>1002</v>
      </c>
      <c r="D375" s="103">
        <v>800032</v>
      </c>
      <c r="E375" s="304">
        <f>D375/D641</f>
        <v>0.01280343855877201</v>
      </c>
      <c r="F375" s="189"/>
      <c r="G375" s="103"/>
      <c r="H375" s="181"/>
      <c r="I375" s="182"/>
      <c r="J375" s="182"/>
      <c r="K375" s="189"/>
      <c r="L375" s="185"/>
      <c r="M375" s="182">
        <f>D375</f>
        <v>800032</v>
      </c>
      <c r="N375" s="182"/>
      <c r="O375" s="342">
        <f>M375</f>
        <v>800032</v>
      </c>
    </row>
    <row r="376" spans="1:15" s="49" customFormat="1" ht="18.75" customHeight="1">
      <c r="A376" s="133" t="s">
        <v>1008</v>
      </c>
      <c r="B376" s="139"/>
      <c r="C376" s="355" t="s">
        <v>1009</v>
      </c>
      <c r="D376" s="179">
        <f>SUM(D377:D377)</f>
        <v>87000</v>
      </c>
      <c r="E376" s="154">
        <f>D376/D641</f>
        <v>0.0013923182505364345</v>
      </c>
      <c r="F376" s="179">
        <f aca="true" t="shared" si="74" ref="F376:O376">SUM(F377:F377)</f>
        <v>87000</v>
      </c>
      <c r="G376" s="179">
        <f t="shared" si="74"/>
        <v>0</v>
      </c>
      <c r="H376" s="179">
        <f t="shared" si="74"/>
        <v>0</v>
      </c>
      <c r="I376" s="179">
        <f t="shared" si="74"/>
        <v>87000</v>
      </c>
      <c r="J376" s="179">
        <f t="shared" si="74"/>
        <v>0</v>
      </c>
      <c r="K376" s="179">
        <f t="shared" si="74"/>
        <v>0</v>
      </c>
      <c r="L376" s="179">
        <f t="shared" si="74"/>
        <v>0</v>
      </c>
      <c r="M376" s="179">
        <f t="shared" si="74"/>
        <v>0</v>
      </c>
      <c r="N376" s="179">
        <f t="shared" si="74"/>
        <v>0</v>
      </c>
      <c r="O376" s="180">
        <f t="shared" si="74"/>
        <v>0</v>
      </c>
    </row>
    <row r="377" spans="1:15" s="49" customFormat="1" ht="25.5" customHeight="1">
      <c r="A377" s="147"/>
      <c r="B377" s="41" t="s">
        <v>452</v>
      </c>
      <c r="C377" s="36" t="s">
        <v>982</v>
      </c>
      <c r="D377" s="103">
        <v>87000</v>
      </c>
      <c r="E377" s="287">
        <f>D377/D641</f>
        <v>0.0013923182505364345</v>
      </c>
      <c r="F377" s="103">
        <f>D377</f>
        <v>87000</v>
      </c>
      <c r="G377" s="103">
        <v>0</v>
      </c>
      <c r="H377" s="181"/>
      <c r="I377" s="182">
        <f>F377</f>
        <v>87000</v>
      </c>
      <c r="J377" s="182"/>
      <c r="K377" s="182"/>
      <c r="L377" s="185"/>
      <c r="M377" s="349"/>
      <c r="N377" s="349"/>
      <c r="O377" s="288"/>
    </row>
    <row r="378" spans="1:15" s="49" customFormat="1" ht="22.5" customHeight="1">
      <c r="A378" s="136" t="s">
        <v>200</v>
      </c>
      <c r="B378" s="145"/>
      <c r="C378" s="59" t="s">
        <v>201</v>
      </c>
      <c r="D378" s="183">
        <f>D379+D382+D384+D386</f>
        <v>3573396</v>
      </c>
      <c r="E378" s="129">
        <f>D378/D641</f>
        <v>0.057187407668895324</v>
      </c>
      <c r="F378" s="183">
        <f aca="true" t="shared" si="75" ref="F378:O378">F379+F382+F384+F386</f>
        <v>1827913</v>
      </c>
      <c r="G378" s="183">
        <f t="shared" si="75"/>
        <v>0</v>
      </c>
      <c r="H378" s="183">
        <f t="shared" si="75"/>
        <v>1827913</v>
      </c>
      <c r="I378" s="183">
        <f t="shared" si="75"/>
        <v>0</v>
      </c>
      <c r="J378" s="183">
        <f t="shared" si="75"/>
        <v>0</v>
      </c>
      <c r="K378" s="183">
        <f t="shared" si="75"/>
        <v>0</v>
      </c>
      <c r="L378" s="183">
        <f t="shared" si="75"/>
        <v>0</v>
      </c>
      <c r="M378" s="183">
        <f t="shared" si="75"/>
        <v>1745483</v>
      </c>
      <c r="N378" s="183">
        <f t="shared" si="75"/>
        <v>1386488</v>
      </c>
      <c r="O378" s="184">
        <f t="shared" si="75"/>
        <v>358995</v>
      </c>
    </row>
    <row r="379" spans="1:15" s="49" customFormat="1" ht="18.75" customHeight="1">
      <c r="A379" s="138" t="s">
        <v>202</v>
      </c>
      <c r="B379" s="139"/>
      <c r="C379" s="355" t="s">
        <v>203</v>
      </c>
      <c r="D379" s="179">
        <f>SUM(D380:D381)</f>
        <v>358995</v>
      </c>
      <c r="E379" s="339">
        <f>D379/D641</f>
        <v>0.00574523322242905</v>
      </c>
      <c r="F379" s="179">
        <f>SUM(F380:F381)</f>
        <v>0</v>
      </c>
      <c r="G379" s="179">
        <f>SUM(G380:G381)</f>
        <v>0</v>
      </c>
      <c r="H379" s="179">
        <f>SUM(H380:H381)</f>
        <v>0</v>
      </c>
      <c r="I379" s="179">
        <f>SUM(I380:I381)</f>
        <v>0</v>
      </c>
      <c r="J379" s="179">
        <f aca="true" t="shared" si="76" ref="J379:O379">SUM(J380:J381)</f>
        <v>0</v>
      </c>
      <c r="K379" s="179">
        <f t="shared" si="76"/>
        <v>0</v>
      </c>
      <c r="L379" s="179">
        <f t="shared" si="76"/>
        <v>0</v>
      </c>
      <c r="M379" s="179">
        <f t="shared" si="76"/>
        <v>358995</v>
      </c>
      <c r="N379" s="179">
        <f t="shared" si="76"/>
        <v>0</v>
      </c>
      <c r="O379" s="180">
        <f t="shared" si="76"/>
        <v>358995</v>
      </c>
    </row>
    <row r="380" spans="1:15" s="49" customFormat="1" ht="19.5" customHeight="1">
      <c r="A380" s="141"/>
      <c r="B380" s="41" t="s">
        <v>288</v>
      </c>
      <c r="C380" s="36" t="s">
        <v>1002</v>
      </c>
      <c r="D380" s="103">
        <v>287196</v>
      </c>
      <c r="E380" s="287">
        <f>D380/D641</f>
        <v>0.00459618657794324</v>
      </c>
      <c r="F380" s="103"/>
      <c r="G380" s="103">
        <v>0</v>
      </c>
      <c r="H380" s="181"/>
      <c r="I380" s="192">
        <v>0</v>
      </c>
      <c r="J380" s="192"/>
      <c r="K380" s="192"/>
      <c r="L380" s="185"/>
      <c r="M380" s="182">
        <f>D380</f>
        <v>287196</v>
      </c>
      <c r="N380" s="182"/>
      <c r="O380" s="342">
        <f>M380</f>
        <v>287196</v>
      </c>
    </row>
    <row r="381" spans="1:15" s="49" customFormat="1" ht="18.75" customHeight="1">
      <c r="A381" s="141"/>
      <c r="B381" s="41" t="s">
        <v>397</v>
      </c>
      <c r="C381" s="36" t="s">
        <v>1002</v>
      </c>
      <c r="D381" s="103">
        <v>71799</v>
      </c>
      <c r="E381" s="287">
        <f>D381/D641</f>
        <v>0.00114904664448581</v>
      </c>
      <c r="F381" s="103"/>
      <c r="G381" s="103">
        <v>0</v>
      </c>
      <c r="H381" s="181"/>
      <c r="I381" s="192">
        <v>0</v>
      </c>
      <c r="J381" s="192"/>
      <c r="K381" s="192"/>
      <c r="L381" s="185"/>
      <c r="M381" s="182">
        <f>D381</f>
        <v>71799</v>
      </c>
      <c r="N381" s="182"/>
      <c r="O381" s="342">
        <f>M381</f>
        <v>71799</v>
      </c>
    </row>
    <row r="382" spans="1:15" s="48" customFormat="1" ht="20.25" customHeight="1">
      <c r="A382" s="138" t="s">
        <v>296</v>
      </c>
      <c r="B382" s="150"/>
      <c r="C382" s="87" t="s">
        <v>297</v>
      </c>
      <c r="D382" s="179">
        <f>SUM(D383:D383)</f>
        <v>500</v>
      </c>
      <c r="E382" s="339">
        <f>D382/D641</f>
        <v>8.001829026071464E-06</v>
      </c>
      <c r="F382" s="179">
        <f>SUM(F383:F383)</f>
        <v>500</v>
      </c>
      <c r="G382" s="179">
        <f>SUM(G383:G383)</f>
        <v>0</v>
      </c>
      <c r="H382" s="179">
        <f>SUM(H383:H383)</f>
        <v>500</v>
      </c>
      <c r="I382" s="179">
        <f>SUM(I383:I383)</f>
        <v>0</v>
      </c>
      <c r="J382" s="179">
        <f aca="true" t="shared" si="77" ref="J382:O382">SUM(J383:J383)</f>
        <v>0</v>
      </c>
      <c r="K382" s="179">
        <f t="shared" si="77"/>
        <v>0</v>
      </c>
      <c r="L382" s="179">
        <f t="shared" si="77"/>
        <v>0</v>
      </c>
      <c r="M382" s="179">
        <f t="shared" si="77"/>
        <v>0</v>
      </c>
      <c r="N382" s="179">
        <f t="shared" si="77"/>
        <v>0</v>
      </c>
      <c r="O382" s="180">
        <f t="shared" si="77"/>
        <v>0</v>
      </c>
    </row>
    <row r="383" spans="1:15" s="49" customFormat="1" ht="20.25" customHeight="1">
      <c r="A383" s="140"/>
      <c r="B383" s="43" t="s">
        <v>20</v>
      </c>
      <c r="C383" s="36" t="s">
        <v>21</v>
      </c>
      <c r="D383" s="103">
        <v>500</v>
      </c>
      <c r="E383" s="287">
        <f>D383/D641</f>
        <v>8.001829026071464E-06</v>
      </c>
      <c r="F383" s="189">
        <f>D383</f>
        <v>500</v>
      </c>
      <c r="G383" s="103"/>
      <c r="H383" s="103">
        <f>F383</f>
        <v>500</v>
      </c>
      <c r="I383" s="182"/>
      <c r="J383" s="182"/>
      <c r="K383" s="182"/>
      <c r="L383" s="185"/>
      <c r="M383" s="349"/>
      <c r="N383" s="349"/>
      <c r="O383" s="288"/>
    </row>
    <row r="384" spans="1:15" s="49" customFormat="1" ht="26.25" customHeight="1">
      <c r="A384" s="133" t="s">
        <v>208</v>
      </c>
      <c r="B384" s="149"/>
      <c r="C384" s="87" t="s">
        <v>860</v>
      </c>
      <c r="D384" s="179">
        <f aca="true" t="shared" si="78" ref="D384:O384">D385</f>
        <v>1743167</v>
      </c>
      <c r="E384" s="339">
        <f>D384/D641</f>
        <v>0.02789704859577983</v>
      </c>
      <c r="F384" s="179">
        <f t="shared" si="78"/>
        <v>1743167</v>
      </c>
      <c r="G384" s="179">
        <f t="shared" si="78"/>
        <v>0</v>
      </c>
      <c r="H384" s="179">
        <f t="shared" si="78"/>
        <v>1743167</v>
      </c>
      <c r="I384" s="179">
        <f t="shared" si="78"/>
        <v>0</v>
      </c>
      <c r="J384" s="179">
        <f t="shared" si="78"/>
        <v>0</v>
      </c>
      <c r="K384" s="179">
        <f t="shared" si="78"/>
        <v>0</v>
      </c>
      <c r="L384" s="179">
        <f t="shared" si="78"/>
        <v>0</v>
      </c>
      <c r="M384" s="179">
        <f t="shared" si="78"/>
        <v>0</v>
      </c>
      <c r="N384" s="179">
        <f t="shared" si="78"/>
        <v>0</v>
      </c>
      <c r="O384" s="180">
        <f t="shared" si="78"/>
        <v>0</v>
      </c>
    </row>
    <row r="385" spans="1:15" s="49" customFormat="1" ht="22.5" customHeight="1">
      <c r="A385" s="135"/>
      <c r="B385" s="43" t="s">
        <v>209</v>
      </c>
      <c r="C385" s="36" t="s">
        <v>218</v>
      </c>
      <c r="D385" s="103">
        <v>1743167</v>
      </c>
      <c r="E385" s="287">
        <f>D385/D641</f>
        <v>0.02789704859577983</v>
      </c>
      <c r="F385" s="103">
        <f>D385</f>
        <v>1743167</v>
      </c>
      <c r="G385" s="103"/>
      <c r="H385" s="181">
        <f>F385</f>
        <v>1743167</v>
      </c>
      <c r="I385" s="182">
        <v>0</v>
      </c>
      <c r="J385" s="182"/>
      <c r="K385" s="182"/>
      <c r="L385" s="185"/>
      <c r="M385" s="349"/>
      <c r="N385" s="349"/>
      <c r="O385" s="288"/>
    </row>
    <row r="386" spans="1:15" s="49" customFormat="1" ht="19.5" customHeight="1">
      <c r="A386" s="294" t="s">
        <v>970</v>
      </c>
      <c r="B386" s="301"/>
      <c r="C386" s="400" t="s">
        <v>97</v>
      </c>
      <c r="D386" s="286">
        <f>SUM(D387:D388)</f>
        <v>1470734</v>
      </c>
      <c r="E386" s="339">
        <f>D386/D641</f>
        <v>0.023537124021660374</v>
      </c>
      <c r="F386" s="286">
        <f>SUM(F387:F388)</f>
        <v>84246</v>
      </c>
      <c r="G386" s="286">
        <f aca="true" t="shared" si="79" ref="G386:O386">SUM(G387:G388)</f>
        <v>0</v>
      </c>
      <c r="H386" s="286">
        <f t="shared" si="79"/>
        <v>84246</v>
      </c>
      <c r="I386" s="286">
        <f t="shared" si="79"/>
        <v>0</v>
      </c>
      <c r="J386" s="286">
        <f t="shared" si="79"/>
        <v>0</v>
      </c>
      <c r="K386" s="286">
        <f t="shared" si="79"/>
        <v>0</v>
      </c>
      <c r="L386" s="286">
        <f t="shared" si="79"/>
        <v>0</v>
      </c>
      <c r="M386" s="286">
        <f t="shared" si="79"/>
        <v>1386488</v>
      </c>
      <c r="N386" s="286">
        <f t="shared" si="79"/>
        <v>1386488</v>
      </c>
      <c r="O386" s="337">
        <f t="shared" si="79"/>
        <v>0</v>
      </c>
    </row>
    <row r="387" spans="1:15" s="49" customFormat="1" ht="21.75" customHeight="1">
      <c r="A387" s="135"/>
      <c r="B387" s="41" t="s">
        <v>1010</v>
      </c>
      <c r="C387" s="36" t="s">
        <v>1011</v>
      </c>
      <c r="D387" s="103">
        <v>84246</v>
      </c>
      <c r="E387" s="287">
        <f>D387/D641</f>
        <v>0.001348244176260833</v>
      </c>
      <c r="F387" s="103">
        <f>D387</f>
        <v>84246</v>
      </c>
      <c r="G387" s="103"/>
      <c r="H387" s="181">
        <f>F387</f>
        <v>84246</v>
      </c>
      <c r="I387" s="182"/>
      <c r="J387" s="182"/>
      <c r="K387" s="182"/>
      <c r="L387" s="185"/>
      <c r="M387" s="182"/>
      <c r="N387" s="182"/>
      <c r="O387" s="342"/>
    </row>
    <row r="388" spans="1:15" s="49" customFormat="1" ht="17.25" customHeight="1">
      <c r="A388" s="135"/>
      <c r="B388" s="43" t="s">
        <v>48</v>
      </c>
      <c r="C388" s="36" t="s">
        <v>1002</v>
      </c>
      <c r="D388" s="103">
        <v>1386488</v>
      </c>
      <c r="E388" s="287">
        <f>D388/D641</f>
        <v>0.022188879845399544</v>
      </c>
      <c r="F388" s="103"/>
      <c r="G388" s="103"/>
      <c r="H388" s="181"/>
      <c r="I388" s="182"/>
      <c r="J388" s="182"/>
      <c r="K388" s="182"/>
      <c r="L388" s="185"/>
      <c r="M388" s="182">
        <f>D388</f>
        <v>1386488</v>
      </c>
      <c r="N388" s="182">
        <f>M388</f>
        <v>1386488</v>
      </c>
      <c r="O388" s="342"/>
    </row>
    <row r="389" spans="1:15" s="49" customFormat="1" ht="17.25" customHeight="1">
      <c r="A389" s="136" t="s">
        <v>121</v>
      </c>
      <c r="B389" s="151"/>
      <c r="C389" s="59" t="s">
        <v>128</v>
      </c>
      <c r="D389" s="183">
        <f>D390+D409+D431+D438+D453+D472+D480</f>
        <v>4318754</v>
      </c>
      <c r="E389" s="338">
        <f>D389/D641</f>
        <v>0.06911586222732448</v>
      </c>
      <c r="F389" s="183">
        <f>F390+F409+F431+F438+F453+F472+F480</f>
        <v>4318754</v>
      </c>
      <c r="G389" s="183">
        <f aca="true" t="shared" si="80" ref="G389:O389">G390+G409+G431+G438+G453+G472+G480</f>
        <v>2329029</v>
      </c>
      <c r="H389" s="183">
        <f t="shared" si="80"/>
        <v>863928</v>
      </c>
      <c r="I389" s="183">
        <f t="shared" si="80"/>
        <v>62717</v>
      </c>
      <c r="J389" s="183">
        <f t="shared" si="80"/>
        <v>1063080</v>
      </c>
      <c r="K389" s="183">
        <f t="shared" si="80"/>
        <v>0</v>
      </c>
      <c r="L389" s="183">
        <f t="shared" si="80"/>
        <v>0</v>
      </c>
      <c r="M389" s="183">
        <f t="shared" si="80"/>
        <v>0</v>
      </c>
      <c r="N389" s="183">
        <f t="shared" si="80"/>
        <v>0</v>
      </c>
      <c r="O389" s="184">
        <f t="shared" si="80"/>
        <v>0</v>
      </c>
    </row>
    <row r="390" spans="1:15" s="49" customFormat="1" ht="19.5" customHeight="1">
      <c r="A390" s="138" t="s">
        <v>123</v>
      </c>
      <c r="B390" s="150"/>
      <c r="C390" s="87" t="s">
        <v>345</v>
      </c>
      <c r="D390" s="179">
        <f>SUM(D391:D408)</f>
        <v>1312417</v>
      </c>
      <c r="E390" s="339">
        <f>D390/D641</f>
        <v>0.021003472889819262</v>
      </c>
      <c r="F390" s="179">
        <f aca="true" t="shared" si="81" ref="F390:O390">SUM(F391:F408)</f>
        <v>1312417</v>
      </c>
      <c r="G390" s="179">
        <f t="shared" si="81"/>
        <v>752052</v>
      </c>
      <c r="H390" s="179">
        <f t="shared" si="81"/>
        <v>420234</v>
      </c>
      <c r="I390" s="179">
        <f t="shared" si="81"/>
        <v>0</v>
      </c>
      <c r="J390" s="179">
        <f t="shared" si="81"/>
        <v>140131</v>
      </c>
      <c r="K390" s="179">
        <f t="shared" si="81"/>
        <v>0</v>
      </c>
      <c r="L390" s="179">
        <f t="shared" si="81"/>
        <v>0</v>
      </c>
      <c r="M390" s="179">
        <f t="shared" si="81"/>
        <v>0</v>
      </c>
      <c r="N390" s="179">
        <f t="shared" si="81"/>
        <v>0</v>
      </c>
      <c r="O390" s="180">
        <f t="shared" si="81"/>
        <v>0</v>
      </c>
    </row>
    <row r="391" spans="1:15" s="49" customFormat="1" ht="15.75" customHeight="1">
      <c r="A391" s="141"/>
      <c r="B391" s="43" t="s">
        <v>220</v>
      </c>
      <c r="C391" s="37" t="s">
        <v>221</v>
      </c>
      <c r="D391" s="103">
        <v>140131</v>
      </c>
      <c r="E391" s="287">
        <f>D391/D641</f>
        <v>0.0022426086065048404</v>
      </c>
      <c r="F391" s="103">
        <f aca="true" t="shared" si="82" ref="F391:F408">D391</f>
        <v>140131</v>
      </c>
      <c r="G391" s="103">
        <v>0</v>
      </c>
      <c r="H391" s="181"/>
      <c r="I391" s="182">
        <v>0</v>
      </c>
      <c r="J391" s="182">
        <f>F391</f>
        <v>140131</v>
      </c>
      <c r="K391" s="182"/>
      <c r="L391" s="185"/>
      <c r="M391" s="349"/>
      <c r="N391" s="349"/>
      <c r="O391" s="288"/>
    </row>
    <row r="392" spans="1:15" s="49" customFormat="1" ht="15.75" customHeight="1">
      <c r="A392" s="141"/>
      <c r="B392" s="43" t="s">
        <v>12</v>
      </c>
      <c r="C392" s="36" t="s">
        <v>299</v>
      </c>
      <c r="D392" s="103">
        <v>599758</v>
      </c>
      <c r="E392" s="287">
        <f>D392/D641</f>
        <v>0.009598321946037137</v>
      </c>
      <c r="F392" s="103">
        <f t="shared" si="82"/>
        <v>599758</v>
      </c>
      <c r="G392" s="103">
        <f>F392</f>
        <v>599758</v>
      </c>
      <c r="H392" s="181"/>
      <c r="I392" s="182">
        <v>0</v>
      </c>
      <c r="J392" s="182"/>
      <c r="K392" s="182"/>
      <c r="L392" s="185"/>
      <c r="M392" s="349"/>
      <c r="N392" s="349"/>
      <c r="O392" s="288"/>
    </row>
    <row r="393" spans="1:15" s="49" customFormat="1" ht="15" customHeight="1">
      <c r="A393" s="141"/>
      <c r="B393" s="43" t="s">
        <v>16</v>
      </c>
      <c r="C393" s="36" t="s">
        <v>17</v>
      </c>
      <c r="D393" s="103">
        <v>38981</v>
      </c>
      <c r="E393" s="287">
        <f>D393/D641</f>
        <v>0.0006238385945305834</v>
      </c>
      <c r="F393" s="103">
        <f t="shared" si="82"/>
        <v>38981</v>
      </c>
      <c r="G393" s="103">
        <f>F393</f>
        <v>38981</v>
      </c>
      <c r="H393" s="181"/>
      <c r="I393" s="182">
        <v>0</v>
      </c>
      <c r="J393" s="182"/>
      <c r="K393" s="182"/>
      <c r="L393" s="185"/>
      <c r="M393" s="349"/>
      <c r="N393" s="349"/>
      <c r="O393" s="288"/>
    </row>
    <row r="394" spans="1:15" s="49" customFormat="1" ht="15" customHeight="1">
      <c r="A394" s="141"/>
      <c r="B394" s="144" t="s">
        <v>72</v>
      </c>
      <c r="C394" s="36" t="s">
        <v>95</v>
      </c>
      <c r="D394" s="103">
        <v>97664</v>
      </c>
      <c r="E394" s="287">
        <f>D394/D641</f>
        <v>0.0015629812600044869</v>
      </c>
      <c r="F394" s="103">
        <f t="shared" si="82"/>
        <v>97664</v>
      </c>
      <c r="G394" s="103">
        <f>F394</f>
        <v>97664</v>
      </c>
      <c r="H394" s="181"/>
      <c r="I394" s="182">
        <v>0</v>
      </c>
      <c r="J394" s="182"/>
      <c r="K394" s="182"/>
      <c r="L394" s="185"/>
      <c r="M394" s="349"/>
      <c r="N394" s="349"/>
      <c r="O394" s="288"/>
    </row>
    <row r="395" spans="1:15" s="49" customFormat="1" ht="13.5" customHeight="1">
      <c r="A395" s="141"/>
      <c r="B395" s="144" t="s">
        <v>18</v>
      </c>
      <c r="C395" s="36" t="s">
        <v>19</v>
      </c>
      <c r="D395" s="103">
        <v>15649</v>
      </c>
      <c r="E395" s="287">
        <f>D395/D641</f>
        <v>0.00025044124485798465</v>
      </c>
      <c r="F395" s="103">
        <f t="shared" si="82"/>
        <v>15649</v>
      </c>
      <c r="G395" s="103">
        <f>F395</f>
        <v>15649</v>
      </c>
      <c r="H395" s="181"/>
      <c r="I395" s="182">
        <v>0</v>
      </c>
      <c r="J395" s="182"/>
      <c r="K395" s="182"/>
      <c r="L395" s="185"/>
      <c r="M395" s="349"/>
      <c r="N395" s="349"/>
      <c r="O395" s="288"/>
    </row>
    <row r="396" spans="1:15" s="49" customFormat="1" ht="14.25" customHeight="1">
      <c r="A396" s="141"/>
      <c r="B396" s="43" t="s">
        <v>20</v>
      </c>
      <c r="C396" s="37" t="s">
        <v>150</v>
      </c>
      <c r="D396" s="103">
        <v>86118</v>
      </c>
      <c r="E396" s="287">
        <f>D396/D641</f>
        <v>0.0013782030241344446</v>
      </c>
      <c r="F396" s="103">
        <f t="shared" si="82"/>
        <v>86118</v>
      </c>
      <c r="G396" s="103">
        <v>0</v>
      </c>
      <c r="H396" s="181">
        <f>F396</f>
        <v>86118</v>
      </c>
      <c r="I396" s="182">
        <v>0</v>
      </c>
      <c r="J396" s="182"/>
      <c r="K396" s="182"/>
      <c r="L396" s="185"/>
      <c r="M396" s="349"/>
      <c r="N396" s="349"/>
      <c r="O396" s="288"/>
    </row>
    <row r="397" spans="1:15" s="49" customFormat="1" ht="16.5" customHeight="1">
      <c r="A397" s="141"/>
      <c r="B397" s="43" t="s">
        <v>111</v>
      </c>
      <c r="C397" s="37" t="s">
        <v>222</v>
      </c>
      <c r="D397" s="103">
        <v>163000</v>
      </c>
      <c r="E397" s="287">
        <f>D397/D641</f>
        <v>0.002608596262499297</v>
      </c>
      <c r="F397" s="103">
        <f t="shared" si="82"/>
        <v>163000</v>
      </c>
      <c r="G397" s="103">
        <v>0</v>
      </c>
      <c r="H397" s="181">
        <f aca="true" t="shared" si="83" ref="H397:H408">F397</f>
        <v>163000</v>
      </c>
      <c r="I397" s="182">
        <v>0</v>
      </c>
      <c r="J397" s="182"/>
      <c r="K397" s="182"/>
      <c r="L397" s="185"/>
      <c r="M397" s="349"/>
      <c r="N397" s="349"/>
      <c r="O397" s="288"/>
    </row>
    <row r="398" spans="1:15" s="49" customFormat="1" ht="15.75" customHeight="1">
      <c r="A398" s="141"/>
      <c r="B398" s="43" t="s">
        <v>225</v>
      </c>
      <c r="C398" s="37" t="s">
        <v>226</v>
      </c>
      <c r="D398" s="103">
        <v>7200</v>
      </c>
      <c r="E398" s="287">
        <f>D398/D641</f>
        <v>0.00011522633797542907</v>
      </c>
      <c r="F398" s="103">
        <f t="shared" si="82"/>
        <v>7200</v>
      </c>
      <c r="G398" s="103">
        <v>0</v>
      </c>
      <c r="H398" s="181">
        <f t="shared" si="83"/>
        <v>7200</v>
      </c>
      <c r="I398" s="182">
        <v>0</v>
      </c>
      <c r="J398" s="182"/>
      <c r="K398" s="182"/>
      <c r="L398" s="185"/>
      <c r="M398" s="349"/>
      <c r="N398" s="349"/>
      <c r="O398" s="288"/>
    </row>
    <row r="399" spans="1:15" s="49" customFormat="1" ht="16.5" customHeight="1">
      <c r="A399" s="141"/>
      <c r="B399" s="43" t="s">
        <v>22</v>
      </c>
      <c r="C399" s="37" t="s">
        <v>114</v>
      </c>
      <c r="D399" s="103">
        <v>99000</v>
      </c>
      <c r="E399" s="287">
        <f>D399/D641</f>
        <v>0.0015843621471621498</v>
      </c>
      <c r="F399" s="103">
        <f t="shared" si="82"/>
        <v>99000</v>
      </c>
      <c r="G399" s="103">
        <v>0</v>
      </c>
      <c r="H399" s="181">
        <f t="shared" si="83"/>
        <v>99000</v>
      </c>
      <c r="I399" s="182">
        <v>0</v>
      </c>
      <c r="J399" s="182"/>
      <c r="K399" s="182"/>
      <c r="L399" s="185"/>
      <c r="M399" s="349"/>
      <c r="N399" s="349"/>
      <c r="O399" s="288"/>
    </row>
    <row r="400" spans="1:15" s="49" customFormat="1" ht="16.5" customHeight="1">
      <c r="A400" s="141"/>
      <c r="B400" s="43" t="s">
        <v>101</v>
      </c>
      <c r="C400" s="37" t="s">
        <v>102</v>
      </c>
      <c r="D400" s="103">
        <v>1490</v>
      </c>
      <c r="E400" s="287">
        <f>D400/D641</f>
        <v>2.3845450497692962E-05</v>
      </c>
      <c r="F400" s="103">
        <f t="shared" si="82"/>
        <v>1490</v>
      </c>
      <c r="G400" s="103">
        <v>0</v>
      </c>
      <c r="H400" s="181">
        <f t="shared" si="83"/>
        <v>1490</v>
      </c>
      <c r="I400" s="182"/>
      <c r="J400" s="182"/>
      <c r="K400" s="182"/>
      <c r="L400" s="185"/>
      <c r="M400" s="349"/>
      <c r="N400" s="349"/>
      <c r="O400" s="288"/>
    </row>
    <row r="401" spans="1:15" s="49" customFormat="1" ht="16.5" customHeight="1">
      <c r="A401" s="141"/>
      <c r="B401" s="43" t="s">
        <v>25</v>
      </c>
      <c r="C401" s="37" t="s">
        <v>116</v>
      </c>
      <c r="D401" s="103">
        <v>25000</v>
      </c>
      <c r="E401" s="287">
        <f>D401/D641</f>
        <v>0.00040009145130357317</v>
      </c>
      <c r="F401" s="103">
        <f t="shared" si="82"/>
        <v>25000</v>
      </c>
      <c r="G401" s="103">
        <v>0</v>
      </c>
      <c r="H401" s="181">
        <f t="shared" si="83"/>
        <v>25000</v>
      </c>
      <c r="I401" s="182">
        <v>0</v>
      </c>
      <c r="J401" s="182"/>
      <c r="K401" s="182"/>
      <c r="L401" s="185"/>
      <c r="M401" s="349"/>
      <c r="N401" s="349"/>
      <c r="O401" s="288"/>
    </row>
    <row r="402" spans="1:15" s="49" customFormat="1" ht="16.5" customHeight="1">
      <c r="A402" s="141"/>
      <c r="B402" s="43" t="s">
        <v>239</v>
      </c>
      <c r="C402" s="36" t="s">
        <v>243</v>
      </c>
      <c r="D402" s="103">
        <v>3600</v>
      </c>
      <c r="E402" s="287">
        <f>D402/D641</f>
        <v>5.7613168987714534E-05</v>
      </c>
      <c r="F402" s="103">
        <f t="shared" si="82"/>
        <v>3600</v>
      </c>
      <c r="G402" s="103">
        <v>0</v>
      </c>
      <c r="H402" s="181">
        <f t="shared" si="83"/>
        <v>3600</v>
      </c>
      <c r="I402" s="182"/>
      <c r="J402" s="182"/>
      <c r="K402" s="182"/>
      <c r="L402" s="185"/>
      <c r="M402" s="349"/>
      <c r="N402" s="349"/>
      <c r="O402" s="288"/>
    </row>
    <row r="403" spans="1:15" s="49" customFormat="1" ht="16.5" customHeight="1">
      <c r="A403" s="141"/>
      <c r="B403" s="43" t="s">
        <v>27</v>
      </c>
      <c r="C403" s="37" t="s">
        <v>28</v>
      </c>
      <c r="D403" s="103">
        <v>3600</v>
      </c>
      <c r="E403" s="287">
        <f>D403/D641</f>
        <v>5.7613168987714534E-05</v>
      </c>
      <c r="F403" s="103">
        <f t="shared" si="82"/>
        <v>3600</v>
      </c>
      <c r="G403" s="103">
        <v>0</v>
      </c>
      <c r="H403" s="181">
        <f t="shared" si="83"/>
        <v>3600</v>
      </c>
      <c r="I403" s="182">
        <v>0</v>
      </c>
      <c r="J403" s="182"/>
      <c r="K403" s="182"/>
      <c r="L403" s="185"/>
      <c r="M403" s="349"/>
      <c r="N403" s="349"/>
      <c r="O403" s="288"/>
    </row>
    <row r="404" spans="1:15" s="49" customFormat="1" ht="16.5" customHeight="1">
      <c r="A404" s="141"/>
      <c r="B404" s="43" t="s">
        <v>29</v>
      </c>
      <c r="C404" s="37" t="s">
        <v>30</v>
      </c>
      <c r="D404" s="103">
        <v>1392</v>
      </c>
      <c r="E404" s="287">
        <f>D404/D641</f>
        <v>2.2277092008582953E-05</v>
      </c>
      <c r="F404" s="103">
        <f t="shared" si="82"/>
        <v>1392</v>
      </c>
      <c r="G404" s="103">
        <v>0</v>
      </c>
      <c r="H404" s="181">
        <f t="shared" si="83"/>
        <v>1392</v>
      </c>
      <c r="I404" s="182">
        <v>0</v>
      </c>
      <c r="J404" s="182"/>
      <c r="K404" s="182"/>
      <c r="L404" s="185"/>
      <c r="M404" s="349"/>
      <c r="N404" s="349"/>
      <c r="O404" s="288"/>
    </row>
    <row r="405" spans="1:15" s="49" customFormat="1" ht="15" customHeight="1">
      <c r="A405" s="141"/>
      <c r="B405" s="43" t="s">
        <v>31</v>
      </c>
      <c r="C405" s="37" t="s">
        <v>32</v>
      </c>
      <c r="D405" s="103">
        <v>24834</v>
      </c>
      <c r="E405" s="287">
        <f>D405/D641</f>
        <v>0.00039743484406691744</v>
      </c>
      <c r="F405" s="103">
        <f t="shared" si="82"/>
        <v>24834</v>
      </c>
      <c r="G405" s="103">
        <v>0</v>
      </c>
      <c r="H405" s="181">
        <f t="shared" si="83"/>
        <v>24834</v>
      </c>
      <c r="I405" s="182">
        <v>0</v>
      </c>
      <c r="J405" s="182"/>
      <c r="K405" s="182"/>
      <c r="L405" s="185"/>
      <c r="M405" s="349"/>
      <c r="N405" s="349"/>
      <c r="O405" s="288"/>
    </row>
    <row r="406" spans="1:15" s="49" customFormat="1" ht="15" customHeight="1">
      <c r="A406" s="141"/>
      <c r="B406" s="43" t="s">
        <v>240</v>
      </c>
      <c r="C406" s="36" t="s">
        <v>638</v>
      </c>
      <c r="D406" s="103">
        <v>3000</v>
      </c>
      <c r="E406" s="287">
        <f>D406/D641</f>
        <v>4.801097415642878E-05</v>
      </c>
      <c r="F406" s="103">
        <f t="shared" si="82"/>
        <v>3000</v>
      </c>
      <c r="G406" s="103">
        <v>0</v>
      </c>
      <c r="H406" s="181">
        <f t="shared" si="83"/>
        <v>3000</v>
      </c>
      <c r="I406" s="182"/>
      <c r="J406" s="182"/>
      <c r="K406" s="182"/>
      <c r="L406" s="185"/>
      <c r="M406" s="349"/>
      <c r="N406" s="349"/>
      <c r="O406" s="288"/>
    </row>
    <row r="407" spans="1:15" s="49" customFormat="1" ht="15" customHeight="1">
      <c r="A407" s="141"/>
      <c r="B407" s="43" t="s">
        <v>241</v>
      </c>
      <c r="C407" s="36" t="s">
        <v>250</v>
      </c>
      <c r="D407" s="103">
        <v>500</v>
      </c>
      <c r="E407" s="287">
        <f>D407/D641</f>
        <v>8.001829026071464E-06</v>
      </c>
      <c r="F407" s="103">
        <f t="shared" si="82"/>
        <v>500</v>
      </c>
      <c r="G407" s="103">
        <v>0</v>
      </c>
      <c r="H407" s="181">
        <f t="shared" si="83"/>
        <v>500</v>
      </c>
      <c r="I407" s="182"/>
      <c r="J407" s="182"/>
      <c r="K407" s="182"/>
      <c r="L407" s="185"/>
      <c r="M407" s="349"/>
      <c r="N407" s="349"/>
      <c r="O407" s="288"/>
    </row>
    <row r="408" spans="1:15" s="49" customFormat="1" ht="15" customHeight="1">
      <c r="A408" s="141"/>
      <c r="B408" s="43" t="s">
        <v>242</v>
      </c>
      <c r="C408" s="36" t="s">
        <v>251</v>
      </c>
      <c r="D408" s="103">
        <v>1500</v>
      </c>
      <c r="E408" s="287">
        <f>D408/D641</f>
        <v>2.400548707821439E-05</v>
      </c>
      <c r="F408" s="103">
        <f t="shared" si="82"/>
        <v>1500</v>
      </c>
      <c r="G408" s="103">
        <v>0</v>
      </c>
      <c r="H408" s="181">
        <f t="shared" si="83"/>
        <v>1500</v>
      </c>
      <c r="I408" s="182"/>
      <c r="J408" s="182"/>
      <c r="K408" s="182"/>
      <c r="L408" s="185"/>
      <c r="M408" s="349"/>
      <c r="N408" s="349"/>
      <c r="O408" s="288"/>
    </row>
    <row r="409" spans="1:15" s="49" customFormat="1" ht="15.75" customHeight="1">
      <c r="A409" s="138" t="s">
        <v>124</v>
      </c>
      <c r="B409" s="150"/>
      <c r="C409" s="87" t="s">
        <v>224</v>
      </c>
      <c r="D409" s="179">
        <f>SUM(D410:D430)</f>
        <v>1054450</v>
      </c>
      <c r="E409" s="339">
        <f>D409/D641</f>
        <v>0.016875057233082108</v>
      </c>
      <c r="F409" s="179">
        <f aca="true" t="shared" si="84" ref="F409:O409">SUM(F410:F430)</f>
        <v>1054450</v>
      </c>
      <c r="G409" s="179">
        <f t="shared" si="84"/>
        <v>725592</v>
      </c>
      <c r="H409" s="179">
        <f t="shared" si="84"/>
        <v>308290</v>
      </c>
      <c r="I409" s="179">
        <f t="shared" si="84"/>
        <v>20568</v>
      </c>
      <c r="J409" s="179">
        <f t="shared" si="84"/>
        <v>0</v>
      </c>
      <c r="K409" s="179">
        <f t="shared" si="84"/>
        <v>0</v>
      </c>
      <c r="L409" s="179">
        <f t="shared" si="84"/>
        <v>0</v>
      </c>
      <c r="M409" s="179">
        <f t="shared" si="84"/>
        <v>0</v>
      </c>
      <c r="N409" s="179">
        <f t="shared" si="84"/>
        <v>0</v>
      </c>
      <c r="O409" s="180">
        <f t="shared" si="84"/>
        <v>0</v>
      </c>
    </row>
    <row r="410" spans="1:15" s="49" customFormat="1" ht="25.5" customHeight="1">
      <c r="A410" s="135"/>
      <c r="B410" s="43" t="s">
        <v>264</v>
      </c>
      <c r="C410" s="36" t="s">
        <v>642</v>
      </c>
      <c r="D410" s="103">
        <v>20568</v>
      </c>
      <c r="E410" s="287">
        <f>D410/D641</f>
        <v>0.0003291632388164757</v>
      </c>
      <c r="F410" s="103">
        <f>D410</f>
        <v>20568</v>
      </c>
      <c r="G410" s="103"/>
      <c r="H410" s="181"/>
      <c r="I410" s="182">
        <f>F410</f>
        <v>20568</v>
      </c>
      <c r="J410" s="182"/>
      <c r="K410" s="182"/>
      <c r="L410" s="185"/>
      <c r="M410" s="349"/>
      <c r="N410" s="349"/>
      <c r="O410" s="288"/>
    </row>
    <row r="411" spans="1:15" s="49" customFormat="1" ht="19.5" customHeight="1">
      <c r="A411" s="135"/>
      <c r="B411" s="43" t="s">
        <v>12</v>
      </c>
      <c r="C411" s="36" t="s">
        <v>299</v>
      </c>
      <c r="D411" s="103">
        <v>578664</v>
      </c>
      <c r="E411" s="287">
        <f>D411/D641</f>
        <v>0.009260740783085234</v>
      </c>
      <c r="F411" s="103">
        <f>D411</f>
        <v>578664</v>
      </c>
      <c r="G411" s="103">
        <f>F411</f>
        <v>578664</v>
      </c>
      <c r="H411" s="181"/>
      <c r="I411" s="182"/>
      <c r="J411" s="182"/>
      <c r="K411" s="182"/>
      <c r="L411" s="185"/>
      <c r="M411" s="349"/>
      <c r="N411" s="349"/>
      <c r="O411" s="288"/>
    </row>
    <row r="412" spans="1:15" s="49" customFormat="1" ht="17.25" customHeight="1">
      <c r="A412" s="135"/>
      <c r="B412" s="43" t="s">
        <v>16</v>
      </c>
      <c r="C412" s="36" t="s">
        <v>17</v>
      </c>
      <c r="D412" s="103">
        <v>42440</v>
      </c>
      <c r="E412" s="287">
        <f>D412/D641</f>
        <v>0.0006791952477329458</v>
      </c>
      <c r="F412" s="103">
        <f aca="true" t="shared" si="85" ref="F412:F430">D412</f>
        <v>42440</v>
      </c>
      <c r="G412" s="103">
        <f>F412</f>
        <v>42440</v>
      </c>
      <c r="H412" s="181"/>
      <c r="I412" s="182">
        <v>0</v>
      </c>
      <c r="J412" s="182"/>
      <c r="K412" s="182"/>
      <c r="L412" s="185"/>
      <c r="M412" s="349"/>
      <c r="N412" s="349"/>
      <c r="O412" s="288"/>
    </row>
    <row r="413" spans="1:15" s="49" customFormat="1" ht="18" customHeight="1">
      <c r="A413" s="135"/>
      <c r="B413" s="144" t="s">
        <v>72</v>
      </c>
      <c r="C413" s="36" t="s">
        <v>95</v>
      </c>
      <c r="D413" s="103">
        <v>90058</v>
      </c>
      <c r="E413" s="287">
        <f>D413/D641</f>
        <v>0.0014412574368598877</v>
      </c>
      <c r="F413" s="103">
        <f t="shared" si="85"/>
        <v>90058</v>
      </c>
      <c r="G413" s="103">
        <f>F413</f>
        <v>90058</v>
      </c>
      <c r="H413" s="181"/>
      <c r="I413" s="182">
        <v>0</v>
      </c>
      <c r="J413" s="182"/>
      <c r="K413" s="182"/>
      <c r="L413" s="185"/>
      <c r="M413" s="349"/>
      <c r="N413" s="349"/>
      <c r="O413" s="288"/>
    </row>
    <row r="414" spans="1:15" s="49" customFormat="1" ht="15.75" customHeight="1">
      <c r="A414" s="135"/>
      <c r="B414" s="43" t="s">
        <v>18</v>
      </c>
      <c r="C414" s="37" t="s">
        <v>19</v>
      </c>
      <c r="D414" s="103">
        <v>14430</v>
      </c>
      <c r="E414" s="287">
        <f>D414/D641</f>
        <v>0.00023093278569242244</v>
      </c>
      <c r="F414" s="103">
        <f t="shared" si="85"/>
        <v>14430</v>
      </c>
      <c r="G414" s="103">
        <f>F414</f>
        <v>14430</v>
      </c>
      <c r="H414" s="181"/>
      <c r="I414" s="182">
        <v>0</v>
      </c>
      <c r="J414" s="182"/>
      <c r="K414" s="182"/>
      <c r="L414" s="185"/>
      <c r="M414" s="349"/>
      <c r="N414" s="349"/>
      <c r="O414" s="288"/>
    </row>
    <row r="415" spans="1:15" s="49" customFormat="1" ht="15.75" customHeight="1">
      <c r="A415" s="135"/>
      <c r="B415" s="43" t="s">
        <v>20</v>
      </c>
      <c r="C415" s="37" t="s">
        <v>150</v>
      </c>
      <c r="D415" s="103">
        <v>4305</v>
      </c>
      <c r="E415" s="287">
        <f>D415/D641</f>
        <v>6.88957479144753E-05</v>
      </c>
      <c r="F415" s="103">
        <f t="shared" si="85"/>
        <v>4305</v>
      </c>
      <c r="G415" s="103"/>
      <c r="H415" s="181">
        <f>F415</f>
        <v>4305</v>
      </c>
      <c r="I415" s="182">
        <v>0</v>
      </c>
      <c r="J415" s="182"/>
      <c r="K415" s="182"/>
      <c r="L415" s="185"/>
      <c r="M415" s="349"/>
      <c r="N415" s="349"/>
      <c r="O415" s="288"/>
    </row>
    <row r="416" spans="1:15" s="49" customFormat="1" ht="16.5" customHeight="1">
      <c r="A416" s="135"/>
      <c r="B416" s="43" t="s">
        <v>111</v>
      </c>
      <c r="C416" s="37" t="s">
        <v>222</v>
      </c>
      <c r="D416" s="103">
        <v>400</v>
      </c>
      <c r="E416" s="287">
        <f>D416/D641</f>
        <v>6.401463220857171E-06</v>
      </c>
      <c r="F416" s="103">
        <f t="shared" si="85"/>
        <v>400</v>
      </c>
      <c r="G416" s="103"/>
      <c r="H416" s="181">
        <f aca="true" t="shared" si="86" ref="H416:H430">F416</f>
        <v>400</v>
      </c>
      <c r="I416" s="182">
        <v>0</v>
      </c>
      <c r="J416" s="182"/>
      <c r="K416" s="182"/>
      <c r="L416" s="185"/>
      <c r="M416" s="349"/>
      <c r="N416" s="349"/>
      <c r="O416" s="288"/>
    </row>
    <row r="417" spans="1:15" s="49" customFormat="1" ht="16.5" customHeight="1">
      <c r="A417" s="135"/>
      <c r="B417" s="43" t="s">
        <v>225</v>
      </c>
      <c r="C417" s="37" t="s">
        <v>226</v>
      </c>
      <c r="D417" s="103">
        <v>8900</v>
      </c>
      <c r="E417" s="287">
        <f>D417/D641</f>
        <v>0.00014243255666407205</v>
      </c>
      <c r="F417" s="103">
        <f t="shared" si="85"/>
        <v>8900</v>
      </c>
      <c r="G417" s="103"/>
      <c r="H417" s="181">
        <f t="shared" si="86"/>
        <v>8900</v>
      </c>
      <c r="I417" s="182">
        <v>0</v>
      </c>
      <c r="J417" s="182"/>
      <c r="K417" s="182"/>
      <c r="L417" s="185"/>
      <c r="M417" s="349"/>
      <c r="N417" s="349"/>
      <c r="O417" s="288"/>
    </row>
    <row r="418" spans="1:15" s="49" customFormat="1" ht="14.25" customHeight="1">
      <c r="A418" s="135"/>
      <c r="B418" s="43" t="s">
        <v>22</v>
      </c>
      <c r="C418" s="37" t="s">
        <v>114</v>
      </c>
      <c r="D418" s="103">
        <v>51484</v>
      </c>
      <c r="E418" s="287">
        <f>D418/D641</f>
        <v>0.0008239323311565264</v>
      </c>
      <c r="F418" s="103">
        <f t="shared" si="85"/>
        <v>51484</v>
      </c>
      <c r="G418" s="103"/>
      <c r="H418" s="181">
        <f t="shared" si="86"/>
        <v>51484</v>
      </c>
      <c r="I418" s="182">
        <v>0</v>
      </c>
      <c r="J418" s="182"/>
      <c r="K418" s="182"/>
      <c r="L418" s="185"/>
      <c r="M418" s="349"/>
      <c r="N418" s="349"/>
      <c r="O418" s="288"/>
    </row>
    <row r="419" spans="1:15" s="49" customFormat="1" ht="14.25" customHeight="1">
      <c r="A419" s="135"/>
      <c r="B419" s="43" t="s">
        <v>101</v>
      </c>
      <c r="C419" s="37" t="s">
        <v>102</v>
      </c>
      <c r="D419" s="103">
        <v>600</v>
      </c>
      <c r="E419" s="287">
        <f>D419/D641</f>
        <v>9.602194831285756E-06</v>
      </c>
      <c r="F419" s="103">
        <f t="shared" si="85"/>
        <v>600</v>
      </c>
      <c r="G419" s="103"/>
      <c r="H419" s="181">
        <f t="shared" si="86"/>
        <v>600</v>
      </c>
      <c r="I419" s="182"/>
      <c r="J419" s="182"/>
      <c r="K419" s="182"/>
      <c r="L419" s="185"/>
      <c r="M419" s="349"/>
      <c r="N419" s="349"/>
      <c r="O419" s="288"/>
    </row>
    <row r="420" spans="1:15" s="49" customFormat="1" ht="14.25" customHeight="1">
      <c r="A420" s="135"/>
      <c r="B420" s="341">
        <v>4300</v>
      </c>
      <c r="C420" s="37" t="s">
        <v>116</v>
      </c>
      <c r="D420" s="103">
        <v>212000</v>
      </c>
      <c r="E420" s="287">
        <f>D420/D641</f>
        <v>0.0033927755070543002</v>
      </c>
      <c r="F420" s="103">
        <f t="shared" si="85"/>
        <v>212000</v>
      </c>
      <c r="G420" s="103"/>
      <c r="H420" s="181">
        <f t="shared" si="86"/>
        <v>212000</v>
      </c>
      <c r="I420" s="182">
        <v>0</v>
      </c>
      <c r="J420" s="182"/>
      <c r="K420" s="182"/>
      <c r="L420" s="185"/>
      <c r="M420" s="349"/>
      <c r="N420" s="349"/>
      <c r="O420" s="288"/>
    </row>
    <row r="421" spans="1:15" s="49" customFormat="1" ht="15.75" customHeight="1">
      <c r="A421" s="135"/>
      <c r="B421" s="43" t="s">
        <v>521</v>
      </c>
      <c r="C421" s="37" t="s">
        <v>522</v>
      </c>
      <c r="D421" s="103">
        <v>768</v>
      </c>
      <c r="E421" s="287">
        <f>D421/D641</f>
        <v>1.2290809384045767E-05</v>
      </c>
      <c r="F421" s="103">
        <f t="shared" si="85"/>
        <v>768</v>
      </c>
      <c r="G421" s="103"/>
      <c r="H421" s="181">
        <f t="shared" si="86"/>
        <v>768</v>
      </c>
      <c r="I421" s="182">
        <v>0</v>
      </c>
      <c r="J421" s="182"/>
      <c r="K421" s="182"/>
      <c r="L421" s="185"/>
      <c r="M421" s="349"/>
      <c r="N421" s="349"/>
      <c r="O421" s="288"/>
    </row>
    <row r="422" spans="1:15" s="49" customFormat="1" ht="15.75" customHeight="1">
      <c r="A422" s="135"/>
      <c r="B422" s="43" t="s">
        <v>252</v>
      </c>
      <c r="C422" s="36" t="s">
        <v>254</v>
      </c>
      <c r="D422" s="103">
        <v>700</v>
      </c>
      <c r="E422" s="287">
        <f>D422/D641</f>
        <v>1.120256063650005E-05</v>
      </c>
      <c r="F422" s="103">
        <f t="shared" si="85"/>
        <v>700</v>
      </c>
      <c r="G422" s="103"/>
      <c r="H422" s="181">
        <f t="shared" si="86"/>
        <v>700</v>
      </c>
      <c r="I422" s="182"/>
      <c r="J422" s="182"/>
      <c r="K422" s="182"/>
      <c r="L422" s="185"/>
      <c r="M422" s="349"/>
      <c r="N422" s="349"/>
      <c r="O422" s="288"/>
    </row>
    <row r="423" spans="1:15" s="49" customFormat="1" ht="15.75" customHeight="1">
      <c r="A423" s="135"/>
      <c r="B423" s="43" t="s">
        <v>239</v>
      </c>
      <c r="C423" s="36" t="s">
        <v>243</v>
      </c>
      <c r="D423" s="103">
        <v>900</v>
      </c>
      <c r="E423" s="287">
        <f>D423/D641</f>
        <v>1.4403292246928633E-05</v>
      </c>
      <c r="F423" s="103">
        <f t="shared" si="85"/>
        <v>900</v>
      </c>
      <c r="G423" s="103"/>
      <c r="H423" s="181">
        <f t="shared" si="86"/>
        <v>900</v>
      </c>
      <c r="I423" s="182"/>
      <c r="J423" s="182"/>
      <c r="K423" s="182"/>
      <c r="L423" s="185"/>
      <c r="M423" s="349"/>
      <c r="N423" s="349"/>
      <c r="O423" s="288"/>
    </row>
    <row r="424" spans="1:15" s="49" customFormat="1" ht="15.75" customHeight="1">
      <c r="A424" s="135"/>
      <c r="B424" s="43" t="s">
        <v>27</v>
      </c>
      <c r="C424" s="37" t="s">
        <v>28</v>
      </c>
      <c r="D424" s="103">
        <v>700</v>
      </c>
      <c r="E424" s="287">
        <f>D424/D641</f>
        <v>1.120256063650005E-05</v>
      </c>
      <c r="F424" s="103">
        <f t="shared" si="85"/>
        <v>700</v>
      </c>
      <c r="G424" s="103"/>
      <c r="H424" s="181">
        <f t="shared" si="86"/>
        <v>700</v>
      </c>
      <c r="I424" s="182">
        <v>0</v>
      </c>
      <c r="J424" s="182"/>
      <c r="K424" s="182"/>
      <c r="L424" s="185"/>
      <c r="M424" s="349"/>
      <c r="N424" s="349"/>
      <c r="O424" s="288"/>
    </row>
    <row r="425" spans="1:15" s="49" customFormat="1" ht="15.75" customHeight="1">
      <c r="A425" s="135"/>
      <c r="B425" s="43" t="s">
        <v>31</v>
      </c>
      <c r="C425" s="37" t="s">
        <v>32</v>
      </c>
      <c r="D425" s="103">
        <v>21124</v>
      </c>
      <c r="E425" s="287">
        <f>D425/D641</f>
        <v>0.00033806127269346716</v>
      </c>
      <c r="F425" s="103">
        <f t="shared" si="85"/>
        <v>21124</v>
      </c>
      <c r="G425" s="103"/>
      <c r="H425" s="181">
        <f t="shared" si="86"/>
        <v>21124</v>
      </c>
      <c r="I425" s="182">
        <v>0</v>
      </c>
      <c r="J425" s="182"/>
      <c r="K425" s="182"/>
      <c r="L425" s="185"/>
      <c r="M425" s="349"/>
      <c r="N425" s="349"/>
      <c r="O425" s="288"/>
    </row>
    <row r="426" spans="1:15" s="49" customFormat="1" ht="16.5" customHeight="1">
      <c r="A426" s="135"/>
      <c r="B426" s="43" t="s">
        <v>46</v>
      </c>
      <c r="C426" s="37" t="s">
        <v>47</v>
      </c>
      <c r="D426" s="103">
        <v>3683</v>
      </c>
      <c r="E426" s="287">
        <f>D426/D641</f>
        <v>5.89414726060424E-05</v>
      </c>
      <c r="F426" s="103">
        <f t="shared" si="85"/>
        <v>3683</v>
      </c>
      <c r="G426" s="103"/>
      <c r="H426" s="181">
        <f t="shared" si="86"/>
        <v>3683</v>
      </c>
      <c r="I426" s="182">
        <v>0</v>
      </c>
      <c r="J426" s="182"/>
      <c r="K426" s="182"/>
      <c r="L426" s="185"/>
      <c r="M426" s="349"/>
      <c r="N426" s="349"/>
      <c r="O426" s="288"/>
    </row>
    <row r="427" spans="1:15" s="49" customFormat="1" ht="16.5" customHeight="1">
      <c r="A427" s="135"/>
      <c r="B427" s="43" t="s">
        <v>119</v>
      </c>
      <c r="C427" s="37" t="s">
        <v>120</v>
      </c>
      <c r="D427" s="103">
        <v>426</v>
      </c>
      <c r="E427" s="287">
        <f>D427/D641</f>
        <v>6.8175583302128865E-06</v>
      </c>
      <c r="F427" s="103">
        <f t="shared" si="85"/>
        <v>426</v>
      </c>
      <c r="G427" s="103"/>
      <c r="H427" s="181">
        <f t="shared" si="86"/>
        <v>426</v>
      </c>
      <c r="I427" s="182">
        <v>0</v>
      </c>
      <c r="J427" s="182"/>
      <c r="K427" s="182"/>
      <c r="L427" s="185"/>
      <c r="M427" s="349"/>
      <c r="N427" s="349"/>
      <c r="O427" s="288"/>
    </row>
    <row r="428" spans="1:15" s="49" customFormat="1" ht="15.75" customHeight="1">
      <c r="A428" s="135"/>
      <c r="B428" s="43" t="s">
        <v>240</v>
      </c>
      <c r="C428" s="36" t="s">
        <v>638</v>
      </c>
      <c r="D428" s="103">
        <v>800</v>
      </c>
      <c r="E428" s="287">
        <f>D428/D641</f>
        <v>1.2802926441714341E-05</v>
      </c>
      <c r="F428" s="103">
        <f t="shared" si="85"/>
        <v>800</v>
      </c>
      <c r="G428" s="103"/>
      <c r="H428" s="181">
        <f t="shared" si="86"/>
        <v>800</v>
      </c>
      <c r="I428" s="182"/>
      <c r="J428" s="182"/>
      <c r="K428" s="182"/>
      <c r="L428" s="185"/>
      <c r="M428" s="349"/>
      <c r="N428" s="349"/>
      <c r="O428" s="288"/>
    </row>
    <row r="429" spans="1:15" s="49" customFormat="1" ht="15.75" customHeight="1">
      <c r="A429" s="135"/>
      <c r="B429" s="43" t="s">
        <v>241</v>
      </c>
      <c r="C429" s="36" t="s">
        <v>250</v>
      </c>
      <c r="D429" s="103">
        <v>500</v>
      </c>
      <c r="E429" s="287">
        <f>D429/D641</f>
        <v>8.001829026071464E-06</v>
      </c>
      <c r="F429" s="103">
        <f t="shared" si="85"/>
        <v>500</v>
      </c>
      <c r="G429" s="103"/>
      <c r="H429" s="181">
        <f t="shared" si="86"/>
        <v>500</v>
      </c>
      <c r="I429" s="182"/>
      <c r="J429" s="182"/>
      <c r="K429" s="182"/>
      <c r="L429" s="185"/>
      <c r="M429" s="349"/>
      <c r="N429" s="349"/>
      <c r="O429" s="288"/>
    </row>
    <row r="430" spans="1:15" s="49" customFormat="1" ht="16.5" customHeight="1">
      <c r="A430" s="135"/>
      <c r="B430" s="43" t="s">
        <v>242</v>
      </c>
      <c r="C430" s="36" t="s">
        <v>251</v>
      </c>
      <c r="D430" s="103">
        <v>1000</v>
      </c>
      <c r="E430" s="287">
        <f>D430/D641</f>
        <v>1.6003658052142927E-05</v>
      </c>
      <c r="F430" s="103">
        <f t="shared" si="85"/>
        <v>1000</v>
      </c>
      <c r="G430" s="103"/>
      <c r="H430" s="181">
        <f t="shared" si="86"/>
        <v>1000</v>
      </c>
      <c r="I430" s="182"/>
      <c r="J430" s="182"/>
      <c r="K430" s="182"/>
      <c r="L430" s="185"/>
      <c r="M430" s="349"/>
      <c r="N430" s="349"/>
      <c r="O430" s="288"/>
    </row>
    <row r="431" spans="1:15" s="49" customFormat="1" ht="15.75" customHeight="1">
      <c r="A431" s="133" t="s">
        <v>129</v>
      </c>
      <c r="B431" s="149"/>
      <c r="C431" s="87" t="s">
        <v>227</v>
      </c>
      <c r="D431" s="179">
        <f>SUM(D432:D437)</f>
        <v>1141200</v>
      </c>
      <c r="E431" s="339">
        <f>D431/D641</f>
        <v>0.018263374569105508</v>
      </c>
      <c r="F431" s="179">
        <f>SUM(F432:F437)</f>
        <v>1141200</v>
      </c>
      <c r="G431" s="179">
        <f aca="true" t="shared" si="87" ref="G431:O431">SUM(G432:G437)</f>
        <v>159632</v>
      </c>
      <c r="H431" s="179">
        <f t="shared" si="87"/>
        <v>16470</v>
      </c>
      <c r="I431" s="179">
        <f t="shared" si="87"/>
        <v>42149</v>
      </c>
      <c r="J431" s="179">
        <f t="shared" si="87"/>
        <v>922949</v>
      </c>
      <c r="K431" s="179">
        <f t="shared" si="87"/>
        <v>0</v>
      </c>
      <c r="L431" s="179">
        <f t="shared" si="87"/>
        <v>0</v>
      </c>
      <c r="M431" s="179">
        <f t="shared" si="87"/>
        <v>0</v>
      </c>
      <c r="N431" s="179">
        <f t="shared" si="87"/>
        <v>0</v>
      </c>
      <c r="O431" s="180">
        <f t="shared" si="87"/>
        <v>0</v>
      </c>
    </row>
    <row r="432" spans="1:15" s="49" customFormat="1" ht="15.75" customHeight="1">
      <c r="A432" s="147"/>
      <c r="B432" s="43" t="s">
        <v>188</v>
      </c>
      <c r="C432" s="36" t="s">
        <v>399</v>
      </c>
      <c r="D432" s="103">
        <v>42149</v>
      </c>
      <c r="E432" s="287">
        <f>D432/D641</f>
        <v>0.0006745381832397722</v>
      </c>
      <c r="F432" s="103">
        <f aca="true" t="shared" si="88" ref="F432:F437">D432</f>
        <v>42149</v>
      </c>
      <c r="G432" s="103"/>
      <c r="H432" s="103"/>
      <c r="I432" s="185">
        <f>F432</f>
        <v>42149</v>
      </c>
      <c r="J432" s="185"/>
      <c r="K432" s="185"/>
      <c r="L432" s="185"/>
      <c r="M432" s="349"/>
      <c r="N432" s="349"/>
      <c r="O432" s="288"/>
    </row>
    <row r="433" spans="1:15" s="49" customFormat="1" ht="13.5" customHeight="1">
      <c r="A433" s="147"/>
      <c r="B433" s="43" t="s">
        <v>220</v>
      </c>
      <c r="C433" s="36" t="s">
        <v>221</v>
      </c>
      <c r="D433" s="103">
        <v>922949</v>
      </c>
      <c r="E433" s="287">
        <f>D433/D641</f>
        <v>0.014770560195567262</v>
      </c>
      <c r="F433" s="103">
        <f t="shared" si="88"/>
        <v>922949</v>
      </c>
      <c r="G433" s="103"/>
      <c r="H433" s="181"/>
      <c r="I433" s="182"/>
      <c r="J433" s="182">
        <f>F433</f>
        <v>922949</v>
      </c>
      <c r="K433" s="182"/>
      <c r="L433" s="185"/>
      <c r="M433" s="349"/>
      <c r="N433" s="349"/>
      <c r="O433" s="288"/>
    </row>
    <row r="434" spans="1:15" s="49" customFormat="1" ht="13.5" customHeight="1">
      <c r="A434" s="147"/>
      <c r="B434" s="43" t="s">
        <v>42</v>
      </c>
      <c r="C434" s="36" t="s">
        <v>95</v>
      </c>
      <c r="D434" s="103">
        <v>16205</v>
      </c>
      <c r="E434" s="287">
        <f>D434/D641</f>
        <v>0.0002593392787349761</v>
      </c>
      <c r="F434" s="103">
        <f t="shared" si="88"/>
        <v>16205</v>
      </c>
      <c r="G434" s="103">
        <f>F434</f>
        <v>16205</v>
      </c>
      <c r="H434" s="181"/>
      <c r="I434" s="182"/>
      <c r="J434" s="182"/>
      <c r="K434" s="182"/>
      <c r="L434" s="185"/>
      <c r="M434" s="349"/>
      <c r="N434" s="349"/>
      <c r="O434" s="288"/>
    </row>
    <row r="435" spans="1:15" s="49" customFormat="1" ht="13.5" customHeight="1">
      <c r="A435" s="147"/>
      <c r="B435" s="43" t="s">
        <v>18</v>
      </c>
      <c r="C435" s="37" t="s">
        <v>19</v>
      </c>
      <c r="D435" s="103">
        <v>2784</v>
      </c>
      <c r="E435" s="287">
        <f>D435/D641</f>
        <v>4.4554184017165906E-05</v>
      </c>
      <c r="F435" s="103">
        <f t="shared" si="88"/>
        <v>2784</v>
      </c>
      <c r="G435" s="103">
        <f>F435</f>
        <v>2784</v>
      </c>
      <c r="H435" s="181"/>
      <c r="I435" s="182"/>
      <c r="J435" s="182"/>
      <c r="K435" s="182"/>
      <c r="L435" s="185"/>
      <c r="M435" s="349"/>
      <c r="N435" s="349"/>
      <c r="O435" s="288"/>
    </row>
    <row r="436" spans="1:15" s="49" customFormat="1" ht="16.5" customHeight="1">
      <c r="A436" s="147"/>
      <c r="B436" s="43" t="s">
        <v>519</v>
      </c>
      <c r="C436" s="37" t="s">
        <v>520</v>
      </c>
      <c r="D436" s="103">
        <v>140643</v>
      </c>
      <c r="E436" s="287">
        <f>D436/D641</f>
        <v>0.0022508024794275377</v>
      </c>
      <c r="F436" s="103">
        <f t="shared" si="88"/>
        <v>140643</v>
      </c>
      <c r="G436" s="103">
        <f>F436</f>
        <v>140643</v>
      </c>
      <c r="H436" s="181"/>
      <c r="I436" s="182"/>
      <c r="J436" s="182"/>
      <c r="K436" s="182"/>
      <c r="L436" s="185"/>
      <c r="M436" s="349"/>
      <c r="N436" s="349"/>
      <c r="O436" s="288"/>
    </row>
    <row r="437" spans="1:15" s="49" customFormat="1" ht="16.5" customHeight="1">
      <c r="A437" s="147"/>
      <c r="B437" s="43" t="s">
        <v>20</v>
      </c>
      <c r="C437" s="37" t="s">
        <v>150</v>
      </c>
      <c r="D437" s="103">
        <v>16470</v>
      </c>
      <c r="E437" s="287">
        <f>D437/D641</f>
        <v>0.000263580248118794</v>
      </c>
      <c r="F437" s="103">
        <f t="shared" si="88"/>
        <v>16470</v>
      </c>
      <c r="G437" s="103"/>
      <c r="H437" s="181">
        <f>F437</f>
        <v>16470</v>
      </c>
      <c r="I437" s="182"/>
      <c r="J437" s="182"/>
      <c r="K437" s="182"/>
      <c r="L437" s="185"/>
      <c r="M437" s="349"/>
      <c r="N437" s="349"/>
      <c r="O437" s="288"/>
    </row>
    <row r="438" spans="1:15" s="49" customFormat="1" ht="27" customHeight="1">
      <c r="A438" s="133" t="s">
        <v>895</v>
      </c>
      <c r="B438" s="149"/>
      <c r="C438" s="400" t="s">
        <v>893</v>
      </c>
      <c r="D438" s="286">
        <f>SUM(D439:D452)</f>
        <v>370500</v>
      </c>
      <c r="E438" s="339">
        <f>D438/D641</f>
        <v>0.0059293553083189544</v>
      </c>
      <c r="F438" s="286">
        <f>SUM(F439:F452)</f>
        <v>370500</v>
      </c>
      <c r="G438" s="286">
        <f aca="true" t="shared" si="89" ref="G438:O438">SUM(G439:G452)</f>
        <v>344000</v>
      </c>
      <c r="H438" s="286">
        <f t="shared" si="89"/>
        <v>26500</v>
      </c>
      <c r="I438" s="286">
        <f t="shared" si="89"/>
        <v>0</v>
      </c>
      <c r="J438" s="286">
        <f t="shared" si="89"/>
        <v>0</v>
      </c>
      <c r="K438" s="286">
        <f t="shared" si="89"/>
        <v>0</v>
      </c>
      <c r="L438" s="286">
        <f t="shared" si="89"/>
        <v>0</v>
      </c>
      <c r="M438" s="286">
        <f t="shared" si="89"/>
        <v>0</v>
      </c>
      <c r="N438" s="286">
        <f t="shared" si="89"/>
        <v>0</v>
      </c>
      <c r="O438" s="337">
        <f t="shared" si="89"/>
        <v>0</v>
      </c>
    </row>
    <row r="439" spans="1:15" s="49" customFormat="1" ht="16.5" customHeight="1">
      <c r="A439" s="147"/>
      <c r="B439" s="43" t="s">
        <v>12</v>
      </c>
      <c r="C439" s="36" t="s">
        <v>299</v>
      </c>
      <c r="D439" s="103">
        <v>270066</v>
      </c>
      <c r="E439" s="287">
        <f>D439/D641</f>
        <v>0.004322043915510032</v>
      </c>
      <c r="F439" s="103">
        <f>D439</f>
        <v>270066</v>
      </c>
      <c r="G439" s="103">
        <f>F439</f>
        <v>270066</v>
      </c>
      <c r="H439" s="181"/>
      <c r="I439" s="182"/>
      <c r="J439" s="182"/>
      <c r="K439" s="182"/>
      <c r="L439" s="185"/>
      <c r="M439" s="349"/>
      <c r="N439" s="349"/>
      <c r="O439" s="288"/>
    </row>
    <row r="440" spans="1:15" s="49" customFormat="1" ht="16.5" customHeight="1">
      <c r="A440" s="147"/>
      <c r="B440" s="43" t="s">
        <v>16</v>
      </c>
      <c r="C440" s="36" t="s">
        <v>17</v>
      </c>
      <c r="D440" s="103">
        <v>22103</v>
      </c>
      <c r="E440" s="287">
        <f>D440/D641</f>
        <v>0.0003537288539265151</v>
      </c>
      <c r="F440" s="103">
        <f aca="true" t="shared" si="90" ref="F440:F452">D440</f>
        <v>22103</v>
      </c>
      <c r="G440" s="103">
        <f>F440</f>
        <v>22103</v>
      </c>
      <c r="H440" s="181"/>
      <c r="I440" s="182"/>
      <c r="J440" s="182"/>
      <c r="K440" s="182"/>
      <c r="L440" s="185"/>
      <c r="M440" s="349"/>
      <c r="N440" s="349"/>
      <c r="O440" s="288"/>
    </row>
    <row r="441" spans="1:15" s="49" customFormat="1" ht="16.5" customHeight="1">
      <c r="A441" s="147"/>
      <c r="B441" s="43" t="s">
        <v>42</v>
      </c>
      <c r="C441" s="36" t="s">
        <v>95</v>
      </c>
      <c r="D441" s="103">
        <v>44673</v>
      </c>
      <c r="E441" s="287">
        <f>D441/D641</f>
        <v>0.0007149314161633809</v>
      </c>
      <c r="F441" s="103">
        <f t="shared" si="90"/>
        <v>44673</v>
      </c>
      <c r="G441" s="103">
        <f>F441</f>
        <v>44673</v>
      </c>
      <c r="H441" s="181"/>
      <c r="I441" s="182"/>
      <c r="J441" s="182"/>
      <c r="K441" s="182"/>
      <c r="L441" s="185"/>
      <c r="M441" s="349"/>
      <c r="N441" s="349"/>
      <c r="O441" s="288"/>
    </row>
    <row r="442" spans="1:15" s="49" customFormat="1" ht="16.5" customHeight="1">
      <c r="A442" s="147"/>
      <c r="B442" s="43" t="s">
        <v>18</v>
      </c>
      <c r="C442" s="37" t="s">
        <v>19</v>
      </c>
      <c r="D442" s="103">
        <v>7158</v>
      </c>
      <c r="E442" s="287">
        <f>D442/D641</f>
        <v>0.00011455418433723906</v>
      </c>
      <c r="F442" s="103">
        <f t="shared" si="90"/>
        <v>7158</v>
      </c>
      <c r="G442" s="103">
        <f>F442</f>
        <v>7158</v>
      </c>
      <c r="H442" s="181"/>
      <c r="I442" s="182"/>
      <c r="J442" s="182"/>
      <c r="K442" s="182"/>
      <c r="L442" s="185"/>
      <c r="M442" s="349"/>
      <c r="N442" s="349"/>
      <c r="O442" s="288"/>
    </row>
    <row r="443" spans="1:15" s="49" customFormat="1" ht="16.5" customHeight="1">
      <c r="A443" s="147"/>
      <c r="B443" s="43" t="s">
        <v>20</v>
      </c>
      <c r="C443" s="37" t="s">
        <v>236</v>
      </c>
      <c r="D443" s="103">
        <v>2100</v>
      </c>
      <c r="E443" s="287">
        <f>D443/D641</f>
        <v>3.3607681909500145E-05</v>
      </c>
      <c r="F443" s="103">
        <f t="shared" si="90"/>
        <v>2100</v>
      </c>
      <c r="G443" s="103"/>
      <c r="H443" s="181">
        <f>F443</f>
        <v>2100</v>
      </c>
      <c r="I443" s="182"/>
      <c r="J443" s="182"/>
      <c r="K443" s="182"/>
      <c r="L443" s="185"/>
      <c r="M443" s="349"/>
      <c r="N443" s="349"/>
      <c r="O443" s="288"/>
    </row>
    <row r="444" spans="1:15" s="49" customFormat="1" ht="16.5" customHeight="1">
      <c r="A444" s="147"/>
      <c r="B444" s="43" t="s">
        <v>225</v>
      </c>
      <c r="C444" s="37" t="s">
        <v>639</v>
      </c>
      <c r="D444" s="103">
        <v>200</v>
      </c>
      <c r="E444" s="287">
        <f>D444/D641</f>
        <v>3.2007316104285853E-06</v>
      </c>
      <c r="F444" s="103">
        <f t="shared" si="90"/>
        <v>200</v>
      </c>
      <c r="G444" s="103"/>
      <c r="H444" s="181">
        <f aca="true" t="shared" si="91" ref="H444:H452">F444</f>
        <v>200</v>
      </c>
      <c r="I444" s="182"/>
      <c r="J444" s="182"/>
      <c r="K444" s="182"/>
      <c r="L444" s="185"/>
      <c r="M444" s="349"/>
      <c r="N444" s="349"/>
      <c r="O444" s="288"/>
    </row>
    <row r="445" spans="1:15" s="49" customFormat="1" ht="16.5" customHeight="1">
      <c r="A445" s="147"/>
      <c r="B445" s="43" t="s">
        <v>22</v>
      </c>
      <c r="C445" s="37" t="s">
        <v>114</v>
      </c>
      <c r="D445" s="103">
        <v>6086</v>
      </c>
      <c r="E445" s="287">
        <f>D445/D641</f>
        <v>9.739826290534186E-05</v>
      </c>
      <c r="F445" s="103">
        <f t="shared" si="90"/>
        <v>6086</v>
      </c>
      <c r="G445" s="103"/>
      <c r="H445" s="181">
        <f t="shared" si="91"/>
        <v>6086</v>
      </c>
      <c r="I445" s="182"/>
      <c r="J445" s="182"/>
      <c r="K445" s="182"/>
      <c r="L445" s="185"/>
      <c r="M445" s="349"/>
      <c r="N445" s="349"/>
      <c r="O445" s="288"/>
    </row>
    <row r="446" spans="1:15" s="49" customFormat="1" ht="16.5" customHeight="1">
      <c r="A446" s="147"/>
      <c r="B446" s="43" t="s">
        <v>101</v>
      </c>
      <c r="C446" s="37" t="s">
        <v>102</v>
      </c>
      <c r="D446" s="103">
        <v>80</v>
      </c>
      <c r="E446" s="287">
        <f>D446/D641</f>
        <v>1.2802926441714342E-06</v>
      </c>
      <c r="F446" s="103">
        <f t="shared" si="90"/>
        <v>80</v>
      </c>
      <c r="G446" s="103"/>
      <c r="H446" s="181">
        <f t="shared" si="91"/>
        <v>80</v>
      </c>
      <c r="I446" s="182"/>
      <c r="J446" s="182"/>
      <c r="K446" s="182"/>
      <c r="L446" s="185"/>
      <c r="M446" s="349"/>
      <c r="N446" s="349"/>
      <c r="O446" s="288"/>
    </row>
    <row r="447" spans="1:15" s="49" customFormat="1" ht="16.5" customHeight="1">
      <c r="A447" s="147"/>
      <c r="B447" s="43" t="s">
        <v>25</v>
      </c>
      <c r="C447" s="37" t="s">
        <v>116</v>
      </c>
      <c r="D447" s="103">
        <v>3000</v>
      </c>
      <c r="E447" s="287">
        <f>D447/D641</f>
        <v>4.801097415642878E-05</v>
      </c>
      <c r="F447" s="103">
        <f t="shared" si="90"/>
        <v>3000</v>
      </c>
      <c r="G447" s="103"/>
      <c r="H447" s="181">
        <f t="shared" si="91"/>
        <v>3000</v>
      </c>
      <c r="I447" s="182"/>
      <c r="J447" s="182"/>
      <c r="K447" s="182"/>
      <c r="L447" s="185"/>
      <c r="M447" s="349"/>
      <c r="N447" s="349"/>
      <c r="O447" s="288"/>
    </row>
    <row r="448" spans="1:15" s="49" customFormat="1" ht="16.5" customHeight="1">
      <c r="A448" s="147"/>
      <c r="B448" s="43" t="s">
        <v>521</v>
      </c>
      <c r="C448" s="37" t="s">
        <v>522</v>
      </c>
      <c r="D448" s="103">
        <v>396</v>
      </c>
      <c r="E448" s="287">
        <f>D448/D641</f>
        <v>6.337448588648599E-06</v>
      </c>
      <c r="F448" s="103">
        <f t="shared" si="90"/>
        <v>396</v>
      </c>
      <c r="G448" s="103"/>
      <c r="H448" s="181">
        <f t="shared" si="91"/>
        <v>396</v>
      </c>
      <c r="I448" s="182"/>
      <c r="J448" s="182"/>
      <c r="K448" s="182"/>
      <c r="L448" s="185"/>
      <c r="M448" s="349"/>
      <c r="N448" s="349"/>
      <c r="O448" s="288"/>
    </row>
    <row r="449" spans="1:15" s="49" customFormat="1" ht="16.5" customHeight="1">
      <c r="A449" s="147"/>
      <c r="B449" s="43" t="s">
        <v>239</v>
      </c>
      <c r="C449" s="36" t="s">
        <v>243</v>
      </c>
      <c r="D449" s="103">
        <v>1000</v>
      </c>
      <c r="E449" s="287">
        <f>D449/D641</f>
        <v>1.6003658052142927E-05</v>
      </c>
      <c r="F449" s="103">
        <f t="shared" si="90"/>
        <v>1000</v>
      </c>
      <c r="G449" s="103"/>
      <c r="H449" s="181">
        <f t="shared" si="91"/>
        <v>1000</v>
      </c>
      <c r="I449" s="182"/>
      <c r="J449" s="182"/>
      <c r="K449" s="182"/>
      <c r="L449" s="185"/>
      <c r="M449" s="349"/>
      <c r="N449" s="349"/>
      <c r="O449" s="288"/>
    </row>
    <row r="450" spans="1:15" s="49" customFormat="1" ht="16.5" customHeight="1">
      <c r="A450" s="147"/>
      <c r="B450" s="43" t="s">
        <v>27</v>
      </c>
      <c r="C450" s="37" t="s">
        <v>28</v>
      </c>
      <c r="D450" s="103">
        <v>1000</v>
      </c>
      <c r="E450" s="287">
        <f>D450/D641</f>
        <v>1.6003658052142927E-05</v>
      </c>
      <c r="F450" s="103">
        <f t="shared" si="90"/>
        <v>1000</v>
      </c>
      <c r="G450" s="103"/>
      <c r="H450" s="181">
        <f t="shared" si="91"/>
        <v>1000</v>
      </c>
      <c r="I450" s="182"/>
      <c r="J450" s="182"/>
      <c r="K450" s="182"/>
      <c r="L450" s="185"/>
      <c r="M450" s="349"/>
      <c r="N450" s="349"/>
      <c r="O450" s="288"/>
    </row>
    <row r="451" spans="1:15" s="49" customFormat="1" ht="16.5" customHeight="1">
      <c r="A451" s="147"/>
      <c r="B451" s="43" t="s">
        <v>31</v>
      </c>
      <c r="C451" s="37" t="s">
        <v>32</v>
      </c>
      <c r="D451" s="103">
        <v>11638</v>
      </c>
      <c r="E451" s="287">
        <f>D451/D641</f>
        <v>0.00018625057241083938</v>
      </c>
      <c r="F451" s="103">
        <f t="shared" si="90"/>
        <v>11638</v>
      </c>
      <c r="G451" s="103"/>
      <c r="H451" s="181">
        <f t="shared" si="91"/>
        <v>11638</v>
      </c>
      <c r="I451" s="182"/>
      <c r="J451" s="182"/>
      <c r="K451" s="182"/>
      <c r="L451" s="185"/>
      <c r="M451" s="349"/>
      <c r="N451" s="349"/>
      <c r="O451" s="288"/>
    </row>
    <row r="452" spans="1:15" s="49" customFormat="1" ht="16.5" customHeight="1">
      <c r="A452" s="147"/>
      <c r="B452" s="43" t="s">
        <v>240</v>
      </c>
      <c r="C452" s="36" t="s">
        <v>638</v>
      </c>
      <c r="D452" s="103">
        <v>1000</v>
      </c>
      <c r="E452" s="287">
        <f>D452/D641</f>
        <v>1.6003658052142927E-05</v>
      </c>
      <c r="F452" s="103">
        <f t="shared" si="90"/>
        <v>1000</v>
      </c>
      <c r="G452" s="103"/>
      <c r="H452" s="181">
        <f t="shared" si="91"/>
        <v>1000</v>
      </c>
      <c r="I452" s="182"/>
      <c r="J452" s="182"/>
      <c r="K452" s="182"/>
      <c r="L452" s="185"/>
      <c r="M452" s="349"/>
      <c r="N452" s="349"/>
      <c r="O452" s="288"/>
    </row>
    <row r="453" spans="1:15" s="49" customFormat="1" ht="20.25" customHeight="1">
      <c r="A453" s="133" t="s">
        <v>125</v>
      </c>
      <c r="B453" s="149"/>
      <c r="C453" s="87" t="s">
        <v>228</v>
      </c>
      <c r="D453" s="179">
        <f>SUM(D454:D471)</f>
        <v>386910</v>
      </c>
      <c r="E453" s="154">
        <f>D453/D641</f>
        <v>0.006191975336954619</v>
      </c>
      <c r="F453" s="179">
        <f aca="true" t="shared" si="92" ref="F453:O453">SUM(F454:F471)</f>
        <v>386910</v>
      </c>
      <c r="G453" s="179">
        <f t="shared" si="92"/>
        <v>326106</v>
      </c>
      <c r="H453" s="179">
        <f t="shared" si="92"/>
        <v>60804</v>
      </c>
      <c r="I453" s="179">
        <f t="shared" si="92"/>
        <v>0</v>
      </c>
      <c r="J453" s="179">
        <f t="shared" si="92"/>
        <v>0</v>
      </c>
      <c r="K453" s="179">
        <f t="shared" si="92"/>
        <v>0</v>
      </c>
      <c r="L453" s="179">
        <f t="shared" si="92"/>
        <v>0</v>
      </c>
      <c r="M453" s="179">
        <f t="shared" si="92"/>
        <v>0</v>
      </c>
      <c r="N453" s="179">
        <f t="shared" si="92"/>
        <v>0</v>
      </c>
      <c r="O453" s="180">
        <f t="shared" si="92"/>
        <v>0</v>
      </c>
    </row>
    <row r="454" spans="1:15" s="49" customFormat="1" ht="15.75" customHeight="1">
      <c r="A454" s="132"/>
      <c r="B454" s="152" t="s">
        <v>12</v>
      </c>
      <c r="C454" s="36" t="s">
        <v>299</v>
      </c>
      <c r="D454" s="185">
        <v>250583</v>
      </c>
      <c r="E454" s="287">
        <f>D454/D641</f>
        <v>0.004010244645680131</v>
      </c>
      <c r="F454" s="185">
        <f>D454</f>
        <v>250583</v>
      </c>
      <c r="G454" s="185">
        <f>F454</f>
        <v>250583</v>
      </c>
      <c r="H454" s="182"/>
      <c r="I454" s="182"/>
      <c r="J454" s="182"/>
      <c r="K454" s="182"/>
      <c r="L454" s="185"/>
      <c r="M454" s="349"/>
      <c r="N454" s="349"/>
      <c r="O454" s="288"/>
    </row>
    <row r="455" spans="1:15" s="49" customFormat="1" ht="18" customHeight="1">
      <c r="A455" s="132"/>
      <c r="B455" s="152" t="s">
        <v>16</v>
      </c>
      <c r="C455" s="36" t="s">
        <v>95</v>
      </c>
      <c r="D455" s="185">
        <v>24690</v>
      </c>
      <c r="E455" s="287">
        <f>D455/D641</f>
        <v>0.00039513031730740886</v>
      </c>
      <c r="F455" s="185">
        <f aca="true" t="shared" si="93" ref="F455:F471">D455</f>
        <v>24690</v>
      </c>
      <c r="G455" s="185">
        <f>F455</f>
        <v>24690</v>
      </c>
      <c r="H455" s="182"/>
      <c r="I455" s="182"/>
      <c r="J455" s="182"/>
      <c r="K455" s="182"/>
      <c r="L455" s="185"/>
      <c r="M455" s="349"/>
      <c r="N455" s="349"/>
      <c r="O455" s="288"/>
    </row>
    <row r="456" spans="1:15" s="49" customFormat="1" ht="18" customHeight="1">
      <c r="A456" s="132"/>
      <c r="B456" s="152" t="s">
        <v>42</v>
      </c>
      <c r="C456" s="36" t="s">
        <v>95</v>
      </c>
      <c r="D456" s="185">
        <v>42089</v>
      </c>
      <c r="E456" s="287">
        <f>D456/D641</f>
        <v>0.0006735779637566437</v>
      </c>
      <c r="F456" s="185">
        <f t="shared" si="93"/>
        <v>42089</v>
      </c>
      <c r="G456" s="185">
        <f>F456</f>
        <v>42089</v>
      </c>
      <c r="H456" s="182"/>
      <c r="I456" s="182"/>
      <c r="J456" s="182"/>
      <c r="K456" s="182"/>
      <c r="L456" s="185"/>
      <c r="M456" s="349"/>
      <c r="N456" s="349"/>
      <c r="O456" s="288"/>
    </row>
    <row r="457" spans="1:15" s="49" customFormat="1" ht="16.5" customHeight="1">
      <c r="A457" s="132"/>
      <c r="B457" s="152" t="s">
        <v>18</v>
      </c>
      <c r="C457" s="37" t="s">
        <v>19</v>
      </c>
      <c r="D457" s="185">
        <v>6744</v>
      </c>
      <c r="E457" s="287">
        <f>D457/D641</f>
        <v>0.00010792866990365189</v>
      </c>
      <c r="F457" s="185">
        <f t="shared" si="93"/>
        <v>6744</v>
      </c>
      <c r="G457" s="185">
        <f>F457</f>
        <v>6744</v>
      </c>
      <c r="H457" s="182"/>
      <c r="I457" s="182"/>
      <c r="J457" s="182"/>
      <c r="K457" s="182"/>
      <c r="L457" s="185"/>
      <c r="M457" s="349"/>
      <c r="N457" s="349"/>
      <c r="O457" s="288"/>
    </row>
    <row r="458" spans="1:15" s="49" customFormat="1" ht="16.5" customHeight="1">
      <c r="A458" s="135"/>
      <c r="B458" s="43" t="s">
        <v>519</v>
      </c>
      <c r="C458" s="37" t="s">
        <v>520</v>
      </c>
      <c r="D458" s="103">
        <v>2000</v>
      </c>
      <c r="E458" s="287">
        <f>D458/D641</f>
        <v>3.2007316104285854E-05</v>
      </c>
      <c r="F458" s="185">
        <f t="shared" si="93"/>
        <v>2000</v>
      </c>
      <c r="G458" s="185">
        <f>F458</f>
        <v>2000</v>
      </c>
      <c r="H458" s="182"/>
      <c r="I458" s="182"/>
      <c r="J458" s="182"/>
      <c r="K458" s="182"/>
      <c r="L458" s="185"/>
      <c r="M458" s="349"/>
      <c r="N458" s="349"/>
      <c r="O458" s="288"/>
    </row>
    <row r="459" spans="1:15" s="49" customFormat="1" ht="15.75" customHeight="1">
      <c r="A459" s="135"/>
      <c r="B459" s="43" t="s">
        <v>20</v>
      </c>
      <c r="C459" s="37" t="s">
        <v>150</v>
      </c>
      <c r="D459" s="103">
        <v>5610</v>
      </c>
      <c r="E459" s="287">
        <f>D459/D641</f>
        <v>8.978052167252181E-05</v>
      </c>
      <c r="F459" s="185">
        <f t="shared" si="93"/>
        <v>5610</v>
      </c>
      <c r="G459" s="103"/>
      <c r="H459" s="182">
        <f>F459</f>
        <v>5610</v>
      </c>
      <c r="I459" s="182"/>
      <c r="J459" s="182"/>
      <c r="K459" s="182"/>
      <c r="L459" s="185"/>
      <c r="M459" s="349"/>
      <c r="N459" s="349"/>
      <c r="O459" s="288"/>
    </row>
    <row r="460" spans="1:15" s="49" customFormat="1" ht="15.75" customHeight="1">
      <c r="A460" s="135"/>
      <c r="B460" s="43" t="s">
        <v>22</v>
      </c>
      <c r="C460" s="37" t="s">
        <v>114</v>
      </c>
      <c r="D460" s="103">
        <v>15908</v>
      </c>
      <c r="E460" s="287">
        <f>D460/D641</f>
        <v>0.0002545861922934897</v>
      </c>
      <c r="F460" s="185">
        <f t="shared" si="93"/>
        <v>15908</v>
      </c>
      <c r="G460" s="103"/>
      <c r="H460" s="182">
        <f aca="true" t="shared" si="94" ref="H460:H471">F460</f>
        <v>15908</v>
      </c>
      <c r="I460" s="182"/>
      <c r="J460" s="182"/>
      <c r="K460" s="182"/>
      <c r="L460" s="185"/>
      <c r="M460" s="349"/>
      <c r="N460" s="349"/>
      <c r="O460" s="288"/>
    </row>
    <row r="461" spans="1:15" s="49" customFormat="1" ht="15.75" customHeight="1">
      <c r="A461" s="135"/>
      <c r="B461" s="43" t="s">
        <v>101</v>
      </c>
      <c r="C461" s="37" t="s">
        <v>102</v>
      </c>
      <c r="D461" s="103">
        <v>160</v>
      </c>
      <c r="E461" s="287">
        <f>D461/D641</f>
        <v>2.5605852883428684E-06</v>
      </c>
      <c r="F461" s="185">
        <f t="shared" si="93"/>
        <v>160</v>
      </c>
      <c r="G461" s="103"/>
      <c r="H461" s="182">
        <f t="shared" si="94"/>
        <v>160</v>
      </c>
      <c r="I461" s="182"/>
      <c r="J461" s="182"/>
      <c r="K461" s="182"/>
      <c r="L461" s="185"/>
      <c r="M461" s="349"/>
      <c r="N461" s="349"/>
      <c r="O461" s="288"/>
    </row>
    <row r="462" spans="1:15" s="49" customFormat="1" ht="15.75" customHeight="1">
      <c r="A462" s="135"/>
      <c r="B462" s="43" t="s">
        <v>25</v>
      </c>
      <c r="C462" s="37" t="s">
        <v>116</v>
      </c>
      <c r="D462" s="103">
        <v>15760</v>
      </c>
      <c r="E462" s="287">
        <f>D462/D641</f>
        <v>0.00025221765090177253</v>
      </c>
      <c r="F462" s="185">
        <f t="shared" si="93"/>
        <v>15760</v>
      </c>
      <c r="G462" s="103"/>
      <c r="H462" s="182">
        <f t="shared" si="94"/>
        <v>15760</v>
      </c>
      <c r="I462" s="182"/>
      <c r="J462" s="182"/>
      <c r="K462" s="182"/>
      <c r="L462" s="185"/>
      <c r="M462" s="349"/>
      <c r="N462" s="349"/>
      <c r="O462" s="288"/>
    </row>
    <row r="463" spans="1:15" s="49" customFormat="1" ht="15.75" customHeight="1">
      <c r="A463" s="135"/>
      <c r="B463" s="43" t="s">
        <v>521</v>
      </c>
      <c r="C463" s="37" t="s">
        <v>522</v>
      </c>
      <c r="D463" s="103">
        <v>396</v>
      </c>
      <c r="E463" s="287">
        <f>D463/D641</f>
        <v>6.337448588648599E-06</v>
      </c>
      <c r="F463" s="185">
        <f t="shared" si="93"/>
        <v>396</v>
      </c>
      <c r="G463" s="103"/>
      <c r="H463" s="182">
        <f t="shared" si="94"/>
        <v>396</v>
      </c>
      <c r="I463" s="182"/>
      <c r="J463" s="182"/>
      <c r="K463" s="182"/>
      <c r="L463" s="185"/>
      <c r="M463" s="349"/>
      <c r="N463" s="349"/>
      <c r="O463" s="288"/>
    </row>
    <row r="464" spans="1:15" s="49" customFormat="1" ht="15.75" customHeight="1">
      <c r="A464" s="135"/>
      <c r="B464" s="43" t="s">
        <v>252</v>
      </c>
      <c r="C464" s="36" t="s">
        <v>254</v>
      </c>
      <c r="D464" s="103">
        <v>1757</v>
      </c>
      <c r="E464" s="287">
        <f>D464/D641</f>
        <v>2.8118427197615123E-05</v>
      </c>
      <c r="F464" s="185">
        <f t="shared" si="93"/>
        <v>1757</v>
      </c>
      <c r="G464" s="103"/>
      <c r="H464" s="182">
        <f t="shared" si="94"/>
        <v>1757</v>
      </c>
      <c r="I464" s="182"/>
      <c r="J464" s="182"/>
      <c r="K464" s="182"/>
      <c r="L464" s="185"/>
      <c r="M464" s="349"/>
      <c r="N464" s="349"/>
      <c r="O464" s="288"/>
    </row>
    <row r="465" spans="1:15" s="49" customFormat="1" ht="15.75" customHeight="1">
      <c r="A465" s="135"/>
      <c r="B465" s="43" t="s">
        <v>239</v>
      </c>
      <c r="C465" s="36" t="s">
        <v>243</v>
      </c>
      <c r="D465" s="103">
        <v>4363</v>
      </c>
      <c r="E465" s="287">
        <f>D465/D641</f>
        <v>6.982396008149958E-05</v>
      </c>
      <c r="F465" s="185">
        <f t="shared" si="93"/>
        <v>4363</v>
      </c>
      <c r="G465" s="103"/>
      <c r="H465" s="182">
        <f t="shared" si="94"/>
        <v>4363</v>
      </c>
      <c r="I465" s="182"/>
      <c r="J465" s="182"/>
      <c r="K465" s="182"/>
      <c r="L465" s="185"/>
      <c r="M465" s="349"/>
      <c r="N465" s="349"/>
      <c r="O465" s="288"/>
    </row>
    <row r="466" spans="1:15" s="49" customFormat="1" ht="15" customHeight="1">
      <c r="A466" s="135"/>
      <c r="B466" s="43" t="s">
        <v>27</v>
      </c>
      <c r="C466" s="37" t="s">
        <v>28</v>
      </c>
      <c r="D466" s="103">
        <v>1200</v>
      </c>
      <c r="E466" s="287">
        <f>D466/D641</f>
        <v>1.920438966257151E-05</v>
      </c>
      <c r="F466" s="185">
        <f t="shared" si="93"/>
        <v>1200</v>
      </c>
      <c r="G466" s="103"/>
      <c r="H466" s="182">
        <f t="shared" si="94"/>
        <v>1200</v>
      </c>
      <c r="I466" s="182"/>
      <c r="J466" s="182"/>
      <c r="K466" s="182"/>
      <c r="L466" s="185"/>
      <c r="M466" s="349"/>
      <c r="N466" s="349"/>
      <c r="O466" s="288"/>
    </row>
    <row r="467" spans="1:15" s="49" customFormat="1" ht="15" customHeight="1">
      <c r="A467" s="135"/>
      <c r="B467" s="43" t="s">
        <v>31</v>
      </c>
      <c r="C467" s="37" t="s">
        <v>32</v>
      </c>
      <c r="D467" s="103">
        <v>8800</v>
      </c>
      <c r="E467" s="287">
        <f>D467/D641</f>
        <v>0.00014083219085885777</v>
      </c>
      <c r="F467" s="185">
        <f t="shared" si="93"/>
        <v>8800</v>
      </c>
      <c r="G467" s="103"/>
      <c r="H467" s="182">
        <f t="shared" si="94"/>
        <v>8800</v>
      </c>
      <c r="I467" s="182"/>
      <c r="J467" s="182"/>
      <c r="K467" s="182"/>
      <c r="L467" s="185"/>
      <c r="M467" s="349"/>
      <c r="N467" s="349"/>
      <c r="O467" s="288"/>
    </row>
    <row r="468" spans="1:15" s="49" customFormat="1" ht="14.25" customHeight="1">
      <c r="A468" s="135"/>
      <c r="B468" s="43" t="s">
        <v>532</v>
      </c>
      <c r="C468" s="37" t="s">
        <v>392</v>
      </c>
      <c r="D468" s="103">
        <v>0</v>
      </c>
      <c r="E468" s="287">
        <f>D468/D641</f>
        <v>0</v>
      </c>
      <c r="F468" s="185">
        <f t="shared" si="93"/>
        <v>0</v>
      </c>
      <c r="G468" s="103"/>
      <c r="H468" s="182">
        <f t="shared" si="94"/>
        <v>0</v>
      </c>
      <c r="I468" s="182"/>
      <c r="J468" s="182"/>
      <c r="K468" s="182"/>
      <c r="L468" s="185"/>
      <c r="M468" s="349"/>
      <c r="N468" s="349"/>
      <c r="O468" s="288"/>
    </row>
    <row r="469" spans="1:15" s="49" customFormat="1" ht="14.25" customHeight="1">
      <c r="A469" s="135"/>
      <c r="B469" s="43" t="s">
        <v>240</v>
      </c>
      <c r="C469" s="36" t="s">
        <v>638</v>
      </c>
      <c r="D469" s="103">
        <v>2400</v>
      </c>
      <c r="E469" s="287">
        <f>D469/D641</f>
        <v>3.840877932514302E-05</v>
      </c>
      <c r="F469" s="185">
        <f t="shared" si="93"/>
        <v>2400</v>
      </c>
      <c r="G469" s="103"/>
      <c r="H469" s="182">
        <f t="shared" si="94"/>
        <v>2400</v>
      </c>
      <c r="I469" s="182"/>
      <c r="J469" s="182"/>
      <c r="K469" s="182"/>
      <c r="L469" s="185"/>
      <c r="M469" s="349"/>
      <c r="N469" s="349"/>
      <c r="O469" s="288"/>
    </row>
    <row r="470" spans="1:15" s="49" customFormat="1" ht="14.25" customHeight="1">
      <c r="A470" s="135"/>
      <c r="B470" s="43" t="s">
        <v>241</v>
      </c>
      <c r="C470" s="36" t="s">
        <v>250</v>
      </c>
      <c r="D470" s="103">
        <v>600</v>
      </c>
      <c r="E470" s="287">
        <f>D470/D641</f>
        <v>9.602194831285756E-06</v>
      </c>
      <c r="F470" s="185">
        <f t="shared" si="93"/>
        <v>600</v>
      </c>
      <c r="G470" s="103"/>
      <c r="H470" s="182">
        <f t="shared" si="94"/>
        <v>600</v>
      </c>
      <c r="I470" s="182"/>
      <c r="J470" s="182"/>
      <c r="K470" s="182"/>
      <c r="L470" s="185"/>
      <c r="M470" s="349"/>
      <c r="N470" s="349"/>
      <c r="O470" s="288"/>
    </row>
    <row r="471" spans="1:15" s="49" customFormat="1" ht="14.25" customHeight="1">
      <c r="A471" s="135"/>
      <c r="B471" s="43" t="s">
        <v>242</v>
      </c>
      <c r="C471" s="36" t="s">
        <v>251</v>
      </c>
      <c r="D471" s="103">
        <v>3850</v>
      </c>
      <c r="E471" s="287">
        <f>D471/D641</f>
        <v>6.161408350075027E-05</v>
      </c>
      <c r="F471" s="185">
        <f t="shared" si="93"/>
        <v>3850</v>
      </c>
      <c r="G471" s="103"/>
      <c r="H471" s="182">
        <f t="shared" si="94"/>
        <v>3850</v>
      </c>
      <c r="I471" s="182"/>
      <c r="J471" s="182"/>
      <c r="K471" s="182"/>
      <c r="L471" s="185"/>
      <c r="M471" s="349"/>
      <c r="N471" s="349"/>
      <c r="O471" s="288"/>
    </row>
    <row r="472" spans="1:15" s="48" customFormat="1" ht="37.5" customHeight="1">
      <c r="A472" s="133" t="s">
        <v>298</v>
      </c>
      <c r="B472" s="150"/>
      <c r="C472" s="86" t="s">
        <v>300</v>
      </c>
      <c r="D472" s="179">
        <f>SUM(D473:D479)</f>
        <v>33145</v>
      </c>
      <c r="E472" s="154">
        <f>D472/D641</f>
        <v>0.0005304412461382773</v>
      </c>
      <c r="F472" s="179">
        <f>SUM(F473:F479)</f>
        <v>33145</v>
      </c>
      <c r="G472" s="179">
        <f>SUM(G473:G479)</f>
        <v>21647</v>
      </c>
      <c r="H472" s="179">
        <f>SUM(H473:H479)</f>
        <v>11498</v>
      </c>
      <c r="I472" s="179">
        <f>SUM(I473:I479)</f>
        <v>0</v>
      </c>
      <c r="J472" s="179">
        <f aca="true" t="shared" si="95" ref="J472:O472">SUM(J473:J479)</f>
        <v>0</v>
      </c>
      <c r="K472" s="179">
        <f t="shared" si="95"/>
        <v>0</v>
      </c>
      <c r="L472" s="179">
        <f t="shared" si="95"/>
        <v>0</v>
      </c>
      <c r="M472" s="179">
        <f t="shared" si="95"/>
        <v>0</v>
      </c>
      <c r="N472" s="179">
        <f t="shared" si="95"/>
        <v>0</v>
      </c>
      <c r="O472" s="180">
        <f t="shared" si="95"/>
        <v>0</v>
      </c>
    </row>
    <row r="473" spans="1:15" s="48" customFormat="1" ht="18.75" customHeight="1">
      <c r="A473" s="147"/>
      <c r="B473" s="43" t="s">
        <v>12</v>
      </c>
      <c r="C473" s="36" t="s">
        <v>299</v>
      </c>
      <c r="D473" s="103">
        <v>18386</v>
      </c>
      <c r="E473" s="287">
        <f>D473/D641</f>
        <v>0.00029424325694669983</v>
      </c>
      <c r="F473" s="103">
        <f>D473</f>
        <v>18386</v>
      </c>
      <c r="G473" s="103">
        <f>F473</f>
        <v>18386</v>
      </c>
      <c r="H473" s="103"/>
      <c r="I473" s="185"/>
      <c r="J473" s="185"/>
      <c r="K473" s="185"/>
      <c r="L473" s="185"/>
      <c r="M473" s="349"/>
      <c r="N473" s="349"/>
      <c r="O473" s="288"/>
    </row>
    <row r="474" spans="1:15" s="48" customFormat="1" ht="14.25" customHeight="1">
      <c r="A474" s="147"/>
      <c r="B474" s="43" t="s">
        <v>42</v>
      </c>
      <c r="C474" s="36" t="s">
        <v>43</v>
      </c>
      <c r="D474" s="103">
        <v>2811</v>
      </c>
      <c r="E474" s="287">
        <f>D474/D641</f>
        <v>4.4986282784573765E-05</v>
      </c>
      <c r="F474" s="103">
        <f aca="true" t="shared" si="96" ref="F474:F479">D474</f>
        <v>2811</v>
      </c>
      <c r="G474" s="103">
        <f>F474</f>
        <v>2811</v>
      </c>
      <c r="H474" s="103"/>
      <c r="I474" s="185"/>
      <c r="J474" s="185"/>
      <c r="K474" s="185"/>
      <c r="L474" s="185"/>
      <c r="M474" s="349"/>
      <c r="N474" s="349"/>
      <c r="O474" s="288"/>
    </row>
    <row r="475" spans="1:15" s="48" customFormat="1" ht="13.5" customHeight="1">
      <c r="A475" s="147"/>
      <c r="B475" s="43" t="s">
        <v>18</v>
      </c>
      <c r="C475" s="36" t="s">
        <v>19</v>
      </c>
      <c r="D475" s="103">
        <v>450</v>
      </c>
      <c r="E475" s="287">
        <f>D475/D641</f>
        <v>7.201646123464317E-06</v>
      </c>
      <c r="F475" s="103">
        <f t="shared" si="96"/>
        <v>450</v>
      </c>
      <c r="G475" s="103">
        <f>F475</f>
        <v>450</v>
      </c>
      <c r="H475" s="103"/>
      <c r="I475" s="185"/>
      <c r="J475" s="185"/>
      <c r="K475" s="185"/>
      <c r="L475" s="185"/>
      <c r="M475" s="349"/>
      <c r="N475" s="349"/>
      <c r="O475" s="288"/>
    </row>
    <row r="476" spans="1:15" s="49" customFormat="1" ht="14.25" customHeight="1">
      <c r="A476" s="135"/>
      <c r="B476" s="43" t="s">
        <v>20</v>
      </c>
      <c r="C476" s="37" t="s">
        <v>21</v>
      </c>
      <c r="D476" s="103">
        <v>500</v>
      </c>
      <c r="E476" s="287">
        <f>D476/D641</f>
        <v>8.001829026071464E-06</v>
      </c>
      <c r="F476" s="103">
        <f t="shared" si="96"/>
        <v>500</v>
      </c>
      <c r="G476" s="103"/>
      <c r="H476" s="103">
        <f>F476</f>
        <v>500</v>
      </c>
      <c r="I476" s="185"/>
      <c r="J476" s="185"/>
      <c r="K476" s="185"/>
      <c r="L476" s="185"/>
      <c r="M476" s="349"/>
      <c r="N476" s="349"/>
      <c r="O476" s="288"/>
    </row>
    <row r="477" spans="1:15" s="49" customFormat="1" ht="14.25" customHeight="1">
      <c r="A477" s="135"/>
      <c r="B477" s="43" t="s">
        <v>22</v>
      </c>
      <c r="C477" s="37" t="s">
        <v>114</v>
      </c>
      <c r="D477" s="103">
        <v>4848</v>
      </c>
      <c r="E477" s="287">
        <f>D477/D641</f>
        <v>7.75857342367889E-05</v>
      </c>
      <c r="F477" s="103">
        <f t="shared" si="96"/>
        <v>4848</v>
      </c>
      <c r="G477" s="103"/>
      <c r="H477" s="103">
        <f>F477</f>
        <v>4848</v>
      </c>
      <c r="I477" s="185"/>
      <c r="J477" s="185"/>
      <c r="K477" s="185"/>
      <c r="L477" s="185"/>
      <c r="M477" s="349"/>
      <c r="N477" s="349"/>
      <c r="O477" s="288"/>
    </row>
    <row r="478" spans="1:15" s="49" customFormat="1" ht="14.25" customHeight="1">
      <c r="A478" s="135"/>
      <c r="B478" s="43" t="s">
        <v>25</v>
      </c>
      <c r="C478" s="37" t="s">
        <v>116</v>
      </c>
      <c r="D478" s="103">
        <v>5325</v>
      </c>
      <c r="E478" s="287">
        <f>D478/D641</f>
        <v>8.521947912766109E-05</v>
      </c>
      <c r="F478" s="103">
        <f t="shared" si="96"/>
        <v>5325</v>
      </c>
      <c r="G478" s="103"/>
      <c r="H478" s="103">
        <f>F478</f>
        <v>5325</v>
      </c>
      <c r="I478" s="185"/>
      <c r="J478" s="185"/>
      <c r="K478" s="185"/>
      <c r="L478" s="185"/>
      <c r="M478" s="349"/>
      <c r="N478" s="349"/>
      <c r="O478" s="288"/>
    </row>
    <row r="479" spans="1:15" s="49" customFormat="1" ht="14.25" customHeight="1">
      <c r="A479" s="135"/>
      <c r="B479" s="43" t="s">
        <v>31</v>
      </c>
      <c r="C479" s="37" t="s">
        <v>32</v>
      </c>
      <c r="D479" s="103">
        <v>825</v>
      </c>
      <c r="E479" s="287">
        <f>D479/D641</f>
        <v>1.3203017893017914E-05</v>
      </c>
      <c r="F479" s="103">
        <f t="shared" si="96"/>
        <v>825</v>
      </c>
      <c r="G479" s="103"/>
      <c r="H479" s="103">
        <f>F479</f>
        <v>825</v>
      </c>
      <c r="I479" s="185"/>
      <c r="J479" s="185"/>
      <c r="K479" s="185"/>
      <c r="L479" s="185"/>
      <c r="M479" s="349"/>
      <c r="N479" s="349"/>
      <c r="O479" s="288"/>
    </row>
    <row r="480" spans="1:15" s="49" customFormat="1" ht="18.75" customHeight="1">
      <c r="A480" s="133" t="s">
        <v>127</v>
      </c>
      <c r="B480" s="155"/>
      <c r="C480" s="87" t="s">
        <v>97</v>
      </c>
      <c r="D480" s="179">
        <f>SUM(D481:D483)</f>
        <v>20132</v>
      </c>
      <c r="E480" s="339">
        <f>D480/D641</f>
        <v>0.0003221856439057414</v>
      </c>
      <c r="F480" s="179">
        <f aca="true" t="shared" si="97" ref="F480:O480">SUM(F481:F483)</f>
        <v>20132</v>
      </c>
      <c r="G480" s="179">
        <f t="shared" si="97"/>
        <v>0</v>
      </c>
      <c r="H480" s="179">
        <f t="shared" si="97"/>
        <v>20132</v>
      </c>
      <c r="I480" s="179">
        <f t="shared" si="97"/>
        <v>0</v>
      </c>
      <c r="J480" s="179">
        <f t="shared" si="97"/>
        <v>0</v>
      </c>
      <c r="K480" s="179">
        <f t="shared" si="97"/>
        <v>0</v>
      </c>
      <c r="L480" s="179">
        <f t="shared" si="97"/>
        <v>0</v>
      </c>
      <c r="M480" s="179">
        <f t="shared" si="97"/>
        <v>0</v>
      </c>
      <c r="N480" s="179">
        <f t="shared" si="97"/>
        <v>0</v>
      </c>
      <c r="O480" s="180">
        <f t="shared" si="97"/>
        <v>0</v>
      </c>
    </row>
    <row r="481" spans="1:15" s="49" customFormat="1" ht="14.25" customHeight="1">
      <c r="A481" s="147"/>
      <c r="B481" s="41" t="s">
        <v>20</v>
      </c>
      <c r="C481" s="36" t="s">
        <v>45</v>
      </c>
      <c r="D481" s="103">
        <v>2000</v>
      </c>
      <c r="E481" s="304">
        <f>D481/D641</f>
        <v>3.2007316104285854E-05</v>
      </c>
      <c r="F481" s="189">
        <f>D481</f>
        <v>2000</v>
      </c>
      <c r="G481" s="103"/>
      <c r="H481" s="103">
        <f>F481</f>
        <v>2000</v>
      </c>
      <c r="I481" s="185"/>
      <c r="J481" s="185"/>
      <c r="K481" s="185"/>
      <c r="L481" s="185"/>
      <c r="M481" s="349"/>
      <c r="N481" s="349"/>
      <c r="O481" s="288"/>
    </row>
    <row r="482" spans="1:15" s="49" customFormat="1" ht="14.25" customHeight="1">
      <c r="A482" s="147"/>
      <c r="B482" s="41" t="s">
        <v>22</v>
      </c>
      <c r="C482" s="37" t="s">
        <v>114</v>
      </c>
      <c r="D482" s="103">
        <v>14952</v>
      </c>
      <c r="E482" s="304">
        <f>D482/D641</f>
        <v>0.00023928669519564103</v>
      </c>
      <c r="F482" s="189">
        <f>D482</f>
        <v>14952</v>
      </c>
      <c r="G482" s="103"/>
      <c r="H482" s="103">
        <f>F482</f>
        <v>14952</v>
      </c>
      <c r="I482" s="185"/>
      <c r="J482" s="185"/>
      <c r="K482" s="185"/>
      <c r="L482" s="185"/>
      <c r="M482" s="349"/>
      <c r="N482" s="349"/>
      <c r="O482" s="288"/>
    </row>
    <row r="483" spans="1:15" s="49" customFormat="1" ht="14.25" customHeight="1">
      <c r="A483" s="147"/>
      <c r="B483" s="41" t="s">
        <v>25</v>
      </c>
      <c r="C483" s="37" t="s">
        <v>116</v>
      </c>
      <c r="D483" s="103">
        <v>3180</v>
      </c>
      <c r="E483" s="304">
        <f>D483/D641</f>
        <v>5.0891632605814505E-05</v>
      </c>
      <c r="F483" s="189">
        <f>D483</f>
        <v>3180</v>
      </c>
      <c r="G483" s="103"/>
      <c r="H483" s="103">
        <f>F483</f>
        <v>3180</v>
      </c>
      <c r="I483" s="185"/>
      <c r="J483" s="185"/>
      <c r="K483" s="185"/>
      <c r="L483" s="185"/>
      <c r="M483" s="349"/>
      <c r="N483" s="349"/>
      <c r="O483" s="288"/>
    </row>
    <row r="484" spans="1:15" s="49" customFormat="1" ht="27.75" customHeight="1">
      <c r="A484" s="148" t="s">
        <v>219</v>
      </c>
      <c r="B484" s="153"/>
      <c r="C484" s="77" t="s">
        <v>803</v>
      </c>
      <c r="D484" s="183">
        <f>D485+D487+D497+D540</f>
        <v>2960987</v>
      </c>
      <c r="E484" s="338">
        <f>D484/D641</f>
        <v>0.04738662344484053</v>
      </c>
      <c r="F484" s="183">
        <f aca="true" t="shared" si="98" ref="F484:O484">F485+F487+F497+F540</f>
        <v>2949237</v>
      </c>
      <c r="G484" s="183">
        <f t="shared" si="98"/>
        <v>1253697</v>
      </c>
      <c r="H484" s="183">
        <f t="shared" si="98"/>
        <v>162705</v>
      </c>
      <c r="I484" s="183">
        <f t="shared" si="98"/>
        <v>34770</v>
      </c>
      <c r="J484" s="183">
        <f t="shared" si="98"/>
        <v>3000</v>
      </c>
      <c r="K484" s="183">
        <f t="shared" si="98"/>
        <v>1495065</v>
      </c>
      <c r="L484" s="183">
        <f t="shared" si="98"/>
        <v>0</v>
      </c>
      <c r="M484" s="183">
        <f t="shared" si="98"/>
        <v>11750</v>
      </c>
      <c r="N484" s="183">
        <f t="shared" si="98"/>
        <v>11750</v>
      </c>
      <c r="O484" s="184">
        <f t="shared" si="98"/>
        <v>0</v>
      </c>
    </row>
    <row r="485" spans="1:15" s="49" customFormat="1" ht="29.25" customHeight="1">
      <c r="A485" s="133" t="s">
        <v>234</v>
      </c>
      <c r="B485" s="155"/>
      <c r="C485" s="87" t="s">
        <v>802</v>
      </c>
      <c r="D485" s="179">
        <f>SUM(D486:D486)</f>
        <v>34770</v>
      </c>
      <c r="E485" s="339">
        <f>D485/D641</f>
        <v>0.0005564471904730096</v>
      </c>
      <c r="F485" s="179">
        <f aca="true" t="shared" si="99" ref="F485:O485">SUM(F486:F486)</f>
        <v>34770</v>
      </c>
      <c r="G485" s="179">
        <f t="shared" si="99"/>
        <v>0</v>
      </c>
      <c r="H485" s="179">
        <f t="shared" si="99"/>
        <v>0</v>
      </c>
      <c r="I485" s="179">
        <f t="shared" si="99"/>
        <v>34770</v>
      </c>
      <c r="J485" s="179">
        <f t="shared" si="99"/>
        <v>0</v>
      </c>
      <c r="K485" s="179">
        <f t="shared" si="99"/>
        <v>0</v>
      </c>
      <c r="L485" s="179">
        <f t="shared" si="99"/>
        <v>0</v>
      </c>
      <c r="M485" s="179">
        <f t="shared" si="99"/>
        <v>0</v>
      </c>
      <c r="N485" s="179">
        <f t="shared" si="99"/>
        <v>0</v>
      </c>
      <c r="O485" s="180">
        <f t="shared" si="99"/>
        <v>0</v>
      </c>
    </row>
    <row r="486" spans="1:15" s="49" customFormat="1" ht="35.25" customHeight="1">
      <c r="A486" s="132"/>
      <c r="B486" s="143" t="s">
        <v>78</v>
      </c>
      <c r="C486" s="36" t="s">
        <v>861</v>
      </c>
      <c r="D486" s="185">
        <v>34770</v>
      </c>
      <c r="E486" s="304">
        <f>D486/D641</f>
        <v>0.0005564471904730096</v>
      </c>
      <c r="F486" s="185">
        <f>D486</f>
        <v>34770</v>
      </c>
      <c r="G486" s="188"/>
      <c r="H486" s="188"/>
      <c r="I486" s="185">
        <f>F486</f>
        <v>34770</v>
      </c>
      <c r="J486" s="185"/>
      <c r="K486" s="185"/>
      <c r="L486" s="185"/>
      <c r="M486" s="349"/>
      <c r="N486" s="349"/>
      <c r="O486" s="288"/>
    </row>
    <row r="487" spans="1:15" s="49" customFormat="1" ht="17.25" customHeight="1">
      <c r="A487" s="133" t="s">
        <v>229</v>
      </c>
      <c r="B487" s="155"/>
      <c r="C487" s="84" t="s">
        <v>473</v>
      </c>
      <c r="D487" s="179">
        <f>SUM(D488:D496)</f>
        <v>40865</v>
      </c>
      <c r="E487" s="154">
        <f>D487/D641</f>
        <v>0.0006539894863008207</v>
      </c>
      <c r="F487" s="179">
        <f>SUM(F488:F496)</f>
        <v>40865</v>
      </c>
      <c r="G487" s="179">
        <f>SUM(G488:G496)</f>
        <v>36800</v>
      </c>
      <c r="H487" s="179">
        <f aca="true" t="shared" si="100" ref="H487:O487">SUM(H488:H496)</f>
        <v>4065</v>
      </c>
      <c r="I487" s="179">
        <f t="shared" si="100"/>
        <v>0</v>
      </c>
      <c r="J487" s="179">
        <f t="shared" si="100"/>
        <v>0</v>
      </c>
      <c r="K487" s="179">
        <f t="shared" si="100"/>
        <v>0</v>
      </c>
      <c r="L487" s="179">
        <f t="shared" si="100"/>
        <v>0</v>
      </c>
      <c r="M487" s="179">
        <f t="shared" si="100"/>
        <v>0</v>
      </c>
      <c r="N487" s="179">
        <f t="shared" si="100"/>
        <v>0</v>
      </c>
      <c r="O487" s="180">
        <f t="shared" si="100"/>
        <v>0</v>
      </c>
    </row>
    <row r="488" spans="1:15" s="49" customFormat="1" ht="16.5" customHeight="1">
      <c r="A488" s="135"/>
      <c r="B488" s="41" t="s">
        <v>12</v>
      </c>
      <c r="C488" s="36" t="s">
        <v>13</v>
      </c>
      <c r="D488" s="103">
        <v>30000</v>
      </c>
      <c r="E488" s="287">
        <f>D488/D641</f>
        <v>0.0004801097415642878</v>
      </c>
      <c r="F488" s="103">
        <f aca="true" t="shared" si="101" ref="F488:F496">D488</f>
        <v>30000</v>
      </c>
      <c r="G488" s="103">
        <f>F488</f>
        <v>30000</v>
      </c>
      <c r="H488" s="181"/>
      <c r="I488" s="182"/>
      <c r="J488" s="182"/>
      <c r="K488" s="182"/>
      <c r="L488" s="185"/>
      <c r="M488" s="349"/>
      <c r="N488" s="349"/>
      <c r="O488" s="288"/>
    </row>
    <row r="489" spans="1:15" s="49" customFormat="1" ht="13.5" customHeight="1">
      <c r="A489" s="135"/>
      <c r="B489" s="41" t="s">
        <v>16</v>
      </c>
      <c r="C489" s="36" t="s">
        <v>17</v>
      </c>
      <c r="D489" s="103">
        <v>1275</v>
      </c>
      <c r="E489" s="287">
        <f>D489/D641</f>
        <v>2.040466401648223E-05</v>
      </c>
      <c r="F489" s="103">
        <f t="shared" si="101"/>
        <v>1275</v>
      </c>
      <c r="G489" s="103">
        <f>F489</f>
        <v>1275</v>
      </c>
      <c r="H489" s="181"/>
      <c r="I489" s="182"/>
      <c r="J489" s="182"/>
      <c r="K489" s="182"/>
      <c r="L489" s="185"/>
      <c r="M489" s="349"/>
      <c r="N489" s="349"/>
      <c r="O489" s="288"/>
    </row>
    <row r="490" spans="1:15" s="49" customFormat="1" ht="14.25" customHeight="1">
      <c r="A490" s="135"/>
      <c r="B490" s="144" t="s">
        <v>42</v>
      </c>
      <c r="C490" s="36" t="s">
        <v>230</v>
      </c>
      <c r="D490" s="103">
        <v>4760</v>
      </c>
      <c r="E490" s="287">
        <f>D490/D641</f>
        <v>7.617741232820034E-05</v>
      </c>
      <c r="F490" s="103">
        <f t="shared" si="101"/>
        <v>4760</v>
      </c>
      <c r="G490" s="103">
        <f>F490</f>
        <v>4760</v>
      </c>
      <c r="H490" s="181"/>
      <c r="I490" s="182"/>
      <c r="J490" s="182"/>
      <c r="K490" s="182"/>
      <c r="L490" s="185"/>
      <c r="M490" s="349"/>
      <c r="N490" s="349"/>
      <c r="O490" s="288"/>
    </row>
    <row r="491" spans="1:15" s="49" customFormat="1" ht="13.5" customHeight="1">
      <c r="A491" s="135"/>
      <c r="B491" s="144" t="s">
        <v>18</v>
      </c>
      <c r="C491" s="36" t="s">
        <v>19</v>
      </c>
      <c r="D491" s="103">
        <v>765</v>
      </c>
      <c r="E491" s="287">
        <f>D491/D641</f>
        <v>1.2242798409889338E-05</v>
      </c>
      <c r="F491" s="103">
        <f t="shared" si="101"/>
        <v>765</v>
      </c>
      <c r="G491" s="103">
        <f>F491</f>
        <v>765</v>
      </c>
      <c r="H491" s="181"/>
      <c r="I491" s="182"/>
      <c r="J491" s="182"/>
      <c r="K491" s="182"/>
      <c r="L491" s="185"/>
      <c r="M491" s="349"/>
      <c r="N491" s="349"/>
      <c r="O491" s="288"/>
    </row>
    <row r="492" spans="1:15" s="49" customFormat="1" ht="13.5" customHeight="1">
      <c r="A492" s="135"/>
      <c r="B492" s="41" t="s">
        <v>20</v>
      </c>
      <c r="C492" s="36" t="s">
        <v>45</v>
      </c>
      <c r="D492" s="103">
        <v>500</v>
      </c>
      <c r="E492" s="287">
        <f>D492/D641</f>
        <v>8.001829026071464E-06</v>
      </c>
      <c r="F492" s="103">
        <f t="shared" si="101"/>
        <v>500</v>
      </c>
      <c r="G492" s="103"/>
      <c r="H492" s="181">
        <f>F492</f>
        <v>500</v>
      </c>
      <c r="I492" s="182"/>
      <c r="J492" s="182"/>
      <c r="K492" s="182"/>
      <c r="L492" s="185"/>
      <c r="M492" s="349"/>
      <c r="N492" s="349"/>
      <c r="O492" s="288"/>
    </row>
    <row r="493" spans="1:15" s="49" customFormat="1" ht="14.25" customHeight="1">
      <c r="A493" s="135"/>
      <c r="B493" s="41" t="s">
        <v>25</v>
      </c>
      <c r="C493" s="36" t="s">
        <v>116</v>
      </c>
      <c r="D493" s="103">
        <v>690</v>
      </c>
      <c r="E493" s="287">
        <f>D493/D641</f>
        <v>1.1042524055978619E-05</v>
      </c>
      <c r="F493" s="103">
        <f t="shared" si="101"/>
        <v>690</v>
      </c>
      <c r="G493" s="103"/>
      <c r="H493" s="181">
        <f>F493</f>
        <v>690</v>
      </c>
      <c r="I493" s="182"/>
      <c r="J493" s="182"/>
      <c r="K493" s="182"/>
      <c r="L493" s="185"/>
      <c r="M493" s="349"/>
      <c r="N493" s="349"/>
      <c r="O493" s="288"/>
    </row>
    <row r="494" spans="1:15" s="49" customFormat="1" ht="12.75" customHeight="1">
      <c r="A494" s="135"/>
      <c r="B494" s="41" t="s">
        <v>31</v>
      </c>
      <c r="C494" s="36" t="s">
        <v>32</v>
      </c>
      <c r="D494" s="103">
        <v>1650</v>
      </c>
      <c r="E494" s="287">
        <f>D494/D641</f>
        <v>2.6406035786035828E-05</v>
      </c>
      <c r="F494" s="103">
        <f t="shared" si="101"/>
        <v>1650</v>
      </c>
      <c r="G494" s="103"/>
      <c r="H494" s="181">
        <f>F494</f>
        <v>1650</v>
      </c>
      <c r="I494" s="182"/>
      <c r="J494" s="182"/>
      <c r="K494" s="182"/>
      <c r="L494" s="185"/>
      <c r="M494" s="349"/>
      <c r="N494" s="349"/>
      <c r="O494" s="288"/>
    </row>
    <row r="495" spans="1:15" s="49" customFormat="1" ht="12.75" customHeight="1">
      <c r="A495" s="135"/>
      <c r="B495" s="41" t="s">
        <v>241</v>
      </c>
      <c r="C495" s="36" t="s">
        <v>250</v>
      </c>
      <c r="D495" s="103">
        <v>400</v>
      </c>
      <c r="E495" s="287">
        <f>D495/D641</f>
        <v>6.401463220857171E-06</v>
      </c>
      <c r="F495" s="103">
        <f t="shared" si="101"/>
        <v>400</v>
      </c>
      <c r="G495" s="103"/>
      <c r="H495" s="181">
        <f>F495</f>
        <v>400</v>
      </c>
      <c r="I495" s="182"/>
      <c r="J495" s="182"/>
      <c r="K495" s="182"/>
      <c r="L495" s="185"/>
      <c r="M495" s="349"/>
      <c r="N495" s="349"/>
      <c r="O495" s="288"/>
    </row>
    <row r="496" spans="1:15" s="49" customFormat="1" ht="12.75" customHeight="1">
      <c r="A496" s="135"/>
      <c r="B496" s="41" t="s">
        <v>242</v>
      </c>
      <c r="C496" s="36" t="s">
        <v>251</v>
      </c>
      <c r="D496" s="103">
        <v>825</v>
      </c>
      <c r="E496" s="287">
        <f>D496/D641</f>
        <v>1.3203017893017914E-05</v>
      </c>
      <c r="F496" s="103">
        <f t="shared" si="101"/>
        <v>825</v>
      </c>
      <c r="G496" s="103"/>
      <c r="H496" s="181">
        <f>F496</f>
        <v>825</v>
      </c>
      <c r="I496" s="182"/>
      <c r="J496" s="182"/>
      <c r="K496" s="182"/>
      <c r="L496" s="185"/>
      <c r="M496" s="349"/>
      <c r="N496" s="349"/>
      <c r="O496" s="288"/>
    </row>
    <row r="497" spans="1:15" s="49" customFormat="1" ht="15.75" customHeight="1">
      <c r="A497" s="133" t="s">
        <v>262</v>
      </c>
      <c r="B497" s="156"/>
      <c r="C497" s="84" t="s">
        <v>263</v>
      </c>
      <c r="D497" s="179">
        <f>SUM(D498:D539)</f>
        <v>2022898</v>
      </c>
      <c r="E497" s="154">
        <f>D497/D641</f>
        <v>0.03237376786636382</v>
      </c>
      <c r="F497" s="179">
        <f aca="true" t="shared" si="102" ref="F497:O497">SUM(F498:F539)</f>
        <v>2011148</v>
      </c>
      <c r="G497" s="179">
        <f t="shared" si="102"/>
        <v>1216897</v>
      </c>
      <c r="H497" s="179">
        <f t="shared" si="102"/>
        <v>158640</v>
      </c>
      <c r="I497" s="179">
        <f t="shared" si="102"/>
        <v>0</v>
      </c>
      <c r="J497" s="179">
        <f t="shared" si="102"/>
        <v>3000</v>
      </c>
      <c r="K497" s="179">
        <f t="shared" si="102"/>
        <v>632611</v>
      </c>
      <c r="L497" s="179">
        <f t="shared" si="102"/>
        <v>0</v>
      </c>
      <c r="M497" s="179">
        <f t="shared" si="102"/>
        <v>11750</v>
      </c>
      <c r="N497" s="179">
        <f t="shared" si="102"/>
        <v>11750</v>
      </c>
      <c r="O497" s="180">
        <f t="shared" si="102"/>
        <v>0</v>
      </c>
    </row>
    <row r="498" spans="1:15" s="49" customFormat="1" ht="15.75" customHeight="1">
      <c r="A498" s="147"/>
      <c r="B498" s="41" t="s">
        <v>609</v>
      </c>
      <c r="C498" s="36" t="s">
        <v>301</v>
      </c>
      <c r="D498" s="103">
        <v>3000</v>
      </c>
      <c r="E498" s="287">
        <f>D498/D641</f>
        <v>4.801097415642878E-05</v>
      </c>
      <c r="F498" s="103">
        <f>D498</f>
        <v>3000</v>
      </c>
      <c r="G498" s="203"/>
      <c r="H498" s="103"/>
      <c r="I498" s="115"/>
      <c r="J498" s="203">
        <f>F498</f>
        <v>3000</v>
      </c>
      <c r="K498" s="115"/>
      <c r="L498" s="185"/>
      <c r="M498" s="349"/>
      <c r="N498" s="349"/>
      <c r="O498" s="288"/>
    </row>
    <row r="499" spans="1:15" s="49" customFormat="1" ht="15.75" customHeight="1">
      <c r="A499" s="147"/>
      <c r="B499" s="43" t="s">
        <v>509</v>
      </c>
      <c r="C499" s="36" t="s">
        <v>221</v>
      </c>
      <c r="D499" s="103">
        <v>231820</v>
      </c>
      <c r="E499" s="287">
        <f>D499/D641</f>
        <v>0.003709968009647773</v>
      </c>
      <c r="F499" s="103">
        <f>D499</f>
        <v>231820</v>
      </c>
      <c r="G499" s="203"/>
      <c r="H499" s="103"/>
      <c r="I499" s="115"/>
      <c r="J499" s="203"/>
      <c r="K499" s="181">
        <f>F499</f>
        <v>231820</v>
      </c>
      <c r="L499" s="185"/>
      <c r="M499" s="349"/>
      <c r="N499" s="349"/>
      <c r="O499" s="288"/>
    </row>
    <row r="500" spans="1:15" s="49" customFormat="1" ht="15.75" customHeight="1">
      <c r="A500" s="147"/>
      <c r="B500" s="43" t="s">
        <v>508</v>
      </c>
      <c r="C500" s="36" t="s">
        <v>221</v>
      </c>
      <c r="D500" s="103">
        <v>40909</v>
      </c>
      <c r="E500" s="287">
        <f>D500/D641</f>
        <v>0.000654693647255115</v>
      </c>
      <c r="F500" s="103">
        <f>D500</f>
        <v>40909</v>
      </c>
      <c r="G500" s="203"/>
      <c r="H500" s="103"/>
      <c r="I500" s="115"/>
      <c r="J500" s="203"/>
      <c r="K500" s="181">
        <f>F500</f>
        <v>40909</v>
      </c>
      <c r="L500" s="185"/>
      <c r="M500" s="349"/>
      <c r="N500" s="349"/>
      <c r="O500" s="288"/>
    </row>
    <row r="501" spans="1:15" s="49" customFormat="1" ht="15.75" customHeight="1">
      <c r="A501" s="135"/>
      <c r="B501" s="41" t="s">
        <v>12</v>
      </c>
      <c r="C501" s="36" t="s">
        <v>299</v>
      </c>
      <c r="D501" s="103">
        <v>947970</v>
      </c>
      <c r="E501" s="287">
        <f>D501/D641</f>
        <v>0.01517098772368993</v>
      </c>
      <c r="F501" s="103">
        <f aca="true" t="shared" si="103" ref="F501:F538">D501</f>
        <v>947970</v>
      </c>
      <c r="G501" s="103">
        <f>F501</f>
        <v>947970</v>
      </c>
      <c r="H501" s="103"/>
      <c r="I501" s="181"/>
      <c r="J501" s="181"/>
      <c r="K501" s="181"/>
      <c r="L501" s="185"/>
      <c r="M501" s="349"/>
      <c r="N501" s="349"/>
      <c r="O501" s="288"/>
    </row>
    <row r="502" spans="1:15" s="49" customFormat="1" ht="15.75" customHeight="1">
      <c r="A502" s="135"/>
      <c r="B502" s="41" t="s">
        <v>231</v>
      </c>
      <c r="C502" s="36" t="s">
        <v>299</v>
      </c>
      <c r="D502" s="103">
        <v>45770</v>
      </c>
      <c r="E502" s="287">
        <f>D502/D641</f>
        <v>0.0007324874290465818</v>
      </c>
      <c r="F502" s="103">
        <f t="shared" si="103"/>
        <v>45770</v>
      </c>
      <c r="G502" s="103"/>
      <c r="H502" s="103"/>
      <c r="I502" s="181"/>
      <c r="J502" s="181"/>
      <c r="K502" s="181">
        <f>F502</f>
        <v>45770</v>
      </c>
      <c r="L502" s="185"/>
      <c r="M502" s="349"/>
      <c r="N502" s="349"/>
      <c r="O502" s="288"/>
    </row>
    <row r="503" spans="1:15" s="49" customFormat="1" ht="15.75" customHeight="1">
      <c r="A503" s="135"/>
      <c r="B503" s="41" t="s">
        <v>882</v>
      </c>
      <c r="C503" s="36" t="s">
        <v>299</v>
      </c>
      <c r="D503" s="103">
        <v>1301</v>
      </c>
      <c r="E503" s="287">
        <f>D503/D641</f>
        <v>2.082075912583795E-05</v>
      </c>
      <c r="F503" s="103">
        <f t="shared" si="103"/>
        <v>1301</v>
      </c>
      <c r="G503" s="103"/>
      <c r="H503" s="103"/>
      <c r="I503" s="181"/>
      <c r="J503" s="181"/>
      <c r="K503" s="181">
        <f>F503</f>
        <v>1301</v>
      </c>
      <c r="L503" s="185"/>
      <c r="M503" s="349"/>
      <c r="N503" s="349"/>
      <c r="O503" s="288"/>
    </row>
    <row r="504" spans="1:15" s="49" customFormat="1" ht="15" customHeight="1">
      <c r="A504" s="135"/>
      <c r="B504" s="41" t="s">
        <v>16</v>
      </c>
      <c r="C504" s="36" t="s">
        <v>17</v>
      </c>
      <c r="D504" s="103">
        <v>71803</v>
      </c>
      <c r="E504" s="287">
        <f>D504/D641</f>
        <v>0.0011491106591180185</v>
      </c>
      <c r="F504" s="103">
        <f t="shared" si="103"/>
        <v>71803</v>
      </c>
      <c r="G504" s="103">
        <f aca="true" t="shared" si="104" ref="G504:G512">F504</f>
        <v>71803</v>
      </c>
      <c r="H504" s="103"/>
      <c r="I504" s="181"/>
      <c r="J504" s="181"/>
      <c r="K504" s="181"/>
      <c r="L504" s="185"/>
      <c r="M504" s="349"/>
      <c r="N504" s="349"/>
      <c r="O504" s="288"/>
    </row>
    <row r="505" spans="1:15" s="49" customFormat="1" ht="15" customHeight="1">
      <c r="A505" s="135"/>
      <c r="B505" s="41" t="s">
        <v>974</v>
      </c>
      <c r="C505" s="36" t="s">
        <v>17</v>
      </c>
      <c r="D505" s="103">
        <v>2870</v>
      </c>
      <c r="E505" s="287">
        <f>D505/D641</f>
        <v>4.59304986096502E-05</v>
      </c>
      <c r="F505" s="103">
        <f t="shared" si="103"/>
        <v>2870</v>
      </c>
      <c r="G505" s="103"/>
      <c r="H505" s="103"/>
      <c r="I505" s="181"/>
      <c r="J505" s="181"/>
      <c r="K505" s="181">
        <f>F505</f>
        <v>2870</v>
      </c>
      <c r="L505" s="185"/>
      <c r="M505" s="349"/>
      <c r="N505" s="349"/>
      <c r="O505" s="288"/>
    </row>
    <row r="506" spans="1:15" s="49" customFormat="1" ht="15" customHeight="1">
      <c r="A506" s="135"/>
      <c r="B506" s="144" t="s">
        <v>72</v>
      </c>
      <c r="C506" s="36" t="s">
        <v>95</v>
      </c>
      <c r="D506" s="103">
        <v>161210</v>
      </c>
      <c r="E506" s="287">
        <f>D506/D641</f>
        <v>0.0025799497145859614</v>
      </c>
      <c r="F506" s="103">
        <f t="shared" si="103"/>
        <v>161210</v>
      </c>
      <c r="G506" s="103">
        <f t="shared" si="104"/>
        <v>161210</v>
      </c>
      <c r="H506" s="103"/>
      <c r="I506" s="181"/>
      <c r="J506" s="181"/>
      <c r="K506" s="181"/>
      <c r="L506" s="185"/>
      <c r="M506" s="349"/>
      <c r="N506" s="349"/>
      <c r="O506" s="288"/>
    </row>
    <row r="507" spans="1:15" s="49" customFormat="1" ht="15" customHeight="1">
      <c r="A507" s="135"/>
      <c r="B507" s="144" t="s">
        <v>232</v>
      </c>
      <c r="C507" s="36" t="s">
        <v>95</v>
      </c>
      <c r="D507" s="103">
        <v>63186</v>
      </c>
      <c r="E507" s="287">
        <f>D507/D641</f>
        <v>0.001011207137682703</v>
      </c>
      <c r="F507" s="103">
        <f t="shared" si="103"/>
        <v>63186</v>
      </c>
      <c r="G507" s="103"/>
      <c r="H507" s="103"/>
      <c r="I507" s="181"/>
      <c r="J507" s="181"/>
      <c r="K507" s="181">
        <f>F507</f>
        <v>63186</v>
      </c>
      <c r="L507" s="185"/>
      <c r="M507" s="349"/>
      <c r="N507" s="349"/>
      <c r="O507" s="288"/>
    </row>
    <row r="508" spans="1:15" s="49" customFormat="1" ht="15" customHeight="1">
      <c r="A508" s="135"/>
      <c r="B508" s="144" t="s">
        <v>883</v>
      </c>
      <c r="C508" s="36" t="s">
        <v>95</v>
      </c>
      <c r="D508" s="103">
        <v>9821</v>
      </c>
      <c r="E508" s="287">
        <f>D508/D641</f>
        <v>0.0001571719257300957</v>
      </c>
      <c r="F508" s="103">
        <f t="shared" si="103"/>
        <v>9821</v>
      </c>
      <c r="G508" s="103"/>
      <c r="H508" s="103"/>
      <c r="I508" s="181"/>
      <c r="J508" s="181"/>
      <c r="K508" s="181">
        <f>F508</f>
        <v>9821</v>
      </c>
      <c r="L508" s="185"/>
      <c r="M508" s="349"/>
      <c r="N508" s="349"/>
      <c r="O508" s="288"/>
    </row>
    <row r="509" spans="1:15" s="49" customFormat="1" ht="15" customHeight="1">
      <c r="A509" s="135"/>
      <c r="B509" s="144" t="s">
        <v>18</v>
      </c>
      <c r="C509" s="36" t="s">
        <v>19</v>
      </c>
      <c r="D509" s="103">
        <v>27914</v>
      </c>
      <c r="E509" s="287">
        <f>D509/D641</f>
        <v>0.00044672611086751763</v>
      </c>
      <c r="F509" s="103">
        <f t="shared" si="103"/>
        <v>27914</v>
      </c>
      <c r="G509" s="103">
        <f t="shared" si="104"/>
        <v>27914</v>
      </c>
      <c r="H509" s="103"/>
      <c r="I509" s="181"/>
      <c r="J509" s="181"/>
      <c r="K509" s="181"/>
      <c r="L509" s="185"/>
      <c r="M509" s="349"/>
      <c r="N509" s="349"/>
      <c r="O509" s="288"/>
    </row>
    <row r="510" spans="1:15" s="49" customFormat="1" ht="15" customHeight="1">
      <c r="A510" s="135"/>
      <c r="B510" s="144" t="s">
        <v>233</v>
      </c>
      <c r="C510" s="36" t="s">
        <v>19</v>
      </c>
      <c r="D510" s="103">
        <v>3466</v>
      </c>
      <c r="E510" s="287">
        <f>D510/D641</f>
        <v>5.5468678808727386E-05</v>
      </c>
      <c r="F510" s="103">
        <f t="shared" si="103"/>
        <v>3466</v>
      </c>
      <c r="G510" s="103"/>
      <c r="H510" s="103"/>
      <c r="I510" s="181"/>
      <c r="J510" s="181"/>
      <c r="K510" s="181">
        <f>F510</f>
        <v>3466</v>
      </c>
      <c r="L510" s="185"/>
      <c r="M510" s="349"/>
      <c r="N510" s="349"/>
      <c r="O510" s="288"/>
    </row>
    <row r="511" spans="1:15" s="49" customFormat="1" ht="15" customHeight="1">
      <c r="A511" s="135"/>
      <c r="B511" s="144" t="s">
        <v>884</v>
      </c>
      <c r="C511" s="36" t="s">
        <v>19</v>
      </c>
      <c r="D511" s="103">
        <v>366</v>
      </c>
      <c r="E511" s="287">
        <f>D511/D641</f>
        <v>5.857338847084311E-06</v>
      </c>
      <c r="F511" s="103">
        <f t="shared" si="103"/>
        <v>366</v>
      </c>
      <c r="G511" s="103"/>
      <c r="H511" s="103"/>
      <c r="I511" s="181"/>
      <c r="J511" s="181"/>
      <c r="K511" s="181">
        <f>F511</f>
        <v>366</v>
      </c>
      <c r="L511" s="185"/>
      <c r="M511" s="349"/>
      <c r="N511" s="349"/>
      <c r="O511" s="288"/>
    </row>
    <row r="512" spans="1:15" s="49" customFormat="1" ht="14.25" customHeight="1">
      <c r="A512" s="135"/>
      <c r="B512" s="41" t="s">
        <v>519</v>
      </c>
      <c r="C512" s="36" t="s">
        <v>520</v>
      </c>
      <c r="D512" s="103">
        <v>8000</v>
      </c>
      <c r="E512" s="287">
        <f>D512/D641</f>
        <v>0.00012802926441714342</v>
      </c>
      <c r="F512" s="103">
        <f t="shared" si="103"/>
        <v>8000</v>
      </c>
      <c r="G512" s="103">
        <f t="shared" si="104"/>
        <v>8000</v>
      </c>
      <c r="H512" s="103"/>
      <c r="I512" s="181"/>
      <c r="J512" s="181"/>
      <c r="K512" s="181"/>
      <c r="L512" s="185"/>
      <c r="M512" s="349"/>
      <c r="N512" s="349"/>
      <c r="O512" s="288"/>
    </row>
    <row r="513" spans="1:15" s="49" customFormat="1" ht="14.25" customHeight="1">
      <c r="A513" s="135"/>
      <c r="B513" s="41" t="s">
        <v>292</v>
      </c>
      <c r="C513" s="36" t="s">
        <v>520</v>
      </c>
      <c r="D513" s="103">
        <v>99668</v>
      </c>
      <c r="E513" s="287">
        <f>D513/D641</f>
        <v>0.001595052590740981</v>
      </c>
      <c r="F513" s="103">
        <f t="shared" si="103"/>
        <v>99668</v>
      </c>
      <c r="G513" s="103"/>
      <c r="H513" s="103"/>
      <c r="I513" s="181"/>
      <c r="J513" s="181"/>
      <c r="K513" s="181">
        <f>F513</f>
        <v>99668</v>
      </c>
      <c r="L513" s="185"/>
      <c r="M513" s="349"/>
      <c r="N513" s="349"/>
      <c r="O513" s="288"/>
    </row>
    <row r="514" spans="1:15" s="49" customFormat="1" ht="14.25" customHeight="1">
      <c r="A514" s="135"/>
      <c r="B514" s="41" t="s">
        <v>885</v>
      </c>
      <c r="C514" s="36" t="s">
        <v>520</v>
      </c>
      <c r="D514" s="103">
        <v>16149</v>
      </c>
      <c r="E514" s="287">
        <f>D514/D641</f>
        <v>0.0002584430738840561</v>
      </c>
      <c r="F514" s="103">
        <f t="shared" si="103"/>
        <v>16149</v>
      </c>
      <c r="G514" s="103"/>
      <c r="H514" s="103"/>
      <c r="I514" s="181"/>
      <c r="J514" s="181"/>
      <c r="K514" s="181">
        <f>F514</f>
        <v>16149</v>
      </c>
      <c r="L514" s="185"/>
      <c r="M514" s="349"/>
      <c r="N514" s="349"/>
      <c r="O514" s="288"/>
    </row>
    <row r="515" spans="1:15" s="49" customFormat="1" ht="14.25" customHeight="1">
      <c r="A515" s="135"/>
      <c r="B515" s="41" t="s">
        <v>20</v>
      </c>
      <c r="C515" s="36" t="s">
        <v>150</v>
      </c>
      <c r="D515" s="103">
        <v>52300</v>
      </c>
      <c r="E515" s="287">
        <f>D515/D641</f>
        <v>0.0008369913161270751</v>
      </c>
      <c r="F515" s="103">
        <f t="shared" si="103"/>
        <v>52300</v>
      </c>
      <c r="G515" s="103"/>
      <c r="H515" s="103">
        <f>F515</f>
        <v>52300</v>
      </c>
      <c r="I515" s="181"/>
      <c r="J515" s="181"/>
      <c r="K515" s="181"/>
      <c r="L515" s="185"/>
      <c r="M515" s="349"/>
      <c r="N515" s="349"/>
      <c r="O515" s="288"/>
    </row>
    <row r="516" spans="1:15" s="49" customFormat="1" ht="14.25" customHeight="1">
      <c r="A516" s="135"/>
      <c r="B516" s="41" t="s">
        <v>293</v>
      </c>
      <c r="C516" s="36" t="s">
        <v>150</v>
      </c>
      <c r="D516" s="103">
        <v>935</v>
      </c>
      <c r="E516" s="287">
        <f>D516/D641</f>
        <v>1.4963420278753636E-05</v>
      </c>
      <c r="F516" s="103">
        <f t="shared" si="103"/>
        <v>935</v>
      </c>
      <c r="G516" s="103"/>
      <c r="H516" s="103"/>
      <c r="I516" s="181"/>
      <c r="J516" s="181"/>
      <c r="K516" s="181">
        <f>F516</f>
        <v>935</v>
      </c>
      <c r="L516" s="185"/>
      <c r="M516" s="349"/>
      <c r="N516" s="349"/>
      <c r="O516" s="288"/>
    </row>
    <row r="517" spans="1:15" s="49" customFormat="1" ht="14.25" customHeight="1">
      <c r="A517" s="135"/>
      <c r="B517" s="41" t="s">
        <v>295</v>
      </c>
      <c r="C517" s="36" t="s">
        <v>150</v>
      </c>
      <c r="D517" s="103">
        <v>165</v>
      </c>
      <c r="E517" s="287">
        <f>D517/D641</f>
        <v>2.640603578603583E-06</v>
      </c>
      <c r="F517" s="103">
        <f t="shared" si="103"/>
        <v>165</v>
      </c>
      <c r="G517" s="103"/>
      <c r="H517" s="103"/>
      <c r="I517" s="181"/>
      <c r="J517" s="181"/>
      <c r="K517" s="181">
        <f>F517</f>
        <v>165</v>
      </c>
      <c r="L517" s="185"/>
      <c r="M517" s="349"/>
      <c r="N517" s="349"/>
      <c r="O517" s="288"/>
    </row>
    <row r="518" spans="1:15" s="49" customFormat="1" ht="13.5" customHeight="1">
      <c r="A518" s="135"/>
      <c r="B518" s="41" t="s">
        <v>22</v>
      </c>
      <c r="C518" s="36" t="s">
        <v>114</v>
      </c>
      <c r="D518" s="103">
        <v>23000</v>
      </c>
      <c r="E518" s="287">
        <f>D518/D641</f>
        <v>0.00036808413519928733</v>
      </c>
      <c r="F518" s="103">
        <f t="shared" si="103"/>
        <v>23000</v>
      </c>
      <c r="G518" s="103"/>
      <c r="H518" s="103">
        <f aca="true" t="shared" si="105" ref="H518:H534">F518</f>
        <v>23000</v>
      </c>
      <c r="I518" s="181"/>
      <c r="J518" s="181"/>
      <c r="K518" s="181"/>
      <c r="L518" s="185"/>
      <c r="M518" s="349"/>
      <c r="N518" s="349"/>
      <c r="O518" s="288"/>
    </row>
    <row r="519" spans="1:15" s="49" customFormat="1" ht="13.5" customHeight="1">
      <c r="A519" s="135"/>
      <c r="B519" s="41" t="s">
        <v>24</v>
      </c>
      <c r="C519" s="37" t="s">
        <v>115</v>
      </c>
      <c r="D519" s="103">
        <v>3000</v>
      </c>
      <c r="E519" s="287">
        <f>D519/D641</f>
        <v>4.801097415642878E-05</v>
      </c>
      <c r="F519" s="103">
        <f t="shared" si="103"/>
        <v>3000</v>
      </c>
      <c r="G519" s="103"/>
      <c r="H519" s="103">
        <f t="shared" si="105"/>
        <v>3000</v>
      </c>
      <c r="I519" s="181"/>
      <c r="J519" s="181"/>
      <c r="K519" s="181"/>
      <c r="L519" s="185"/>
      <c r="M519" s="349"/>
      <c r="N519" s="349"/>
      <c r="O519" s="288"/>
    </row>
    <row r="520" spans="1:15" s="49" customFormat="1" ht="13.5" customHeight="1">
      <c r="A520" s="135"/>
      <c r="B520" s="41" t="s">
        <v>101</v>
      </c>
      <c r="C520" s="37" t="s">
        <v>102</v>
      </c>
      <c r="D520" s="103">
        <v>1400</v>
      </c>
      <c r="E520" s="287">
        <f>D520/D641</f>
        <v>2.24051212730001E-05</v>
      </c>
      <c r="F520" s="103">
        <f t="shared" si="103"/>
        <v>1400</v>
      </c>
      <c r="G520" s="103"/>
      <c r="H520" s="103">
        <f t="shared" si="105"/>
        <v>1400</v>
      </c>
      <c r="I520" s="181"/>
      <c r="J520" s="181"/>
      <c r="K520" s="181"/>
      <c r="L520" s="185"/>
      <c r="M520" s="349"/>
      <c r="N520" s="349"/>
      <c r="O520" s="288"/>
    </row>
    <row r="521" spans="1:15" s="49" customFormat="1" ht="13.5" customHeight="1">
      <c r="A521" s="135"/>
      <c r="B521" s="41" t="s">
        <v>511</v>
      </c>
      <c r="C521" s="37" t="s">
        <v>102</v>
      </c>
      <c r="D521" s="103">
        <v>952</v>
      </c>
      <c r="E521" s="287">
        <f>D521/D641</f>
        <v>1.5235482465640067E-05</v>
      </c>
      <c r="F521" s="103">
        <f t="shared" si="103"/>
        <v>952</v>
      </c>
      <c r="G521" s="103"/>
      <c r="H521" s="103"/>
      <c r="I521" s="181"/>
      <c r="J521" s="181"/>
      <c r="K521" s="181">
        <f>F521</f>
        <v>952</v>
      </c>
      <c r="L521" s="185"/>
      <c r="M521" s="349"/>
      <c r="N521" s="349"/>
      <c r="O521" s="288"/>
    </row>
    <row r="522" spans="1:15" s="49" customFormat="1" ht="13.5" customHeight="1">
      <c r="A522" s="135"/>
      <c r="B522" s="41" t="s">
        <v>510</v>
      </c>
      <c r="C522" s="37" t="s">
        <v>102</v>
      </c>
      <c r="D522" s="103">
        <v>168</v>
      </c>
      <c r="E522" s="287">
        <f>D522/D641</f>
        <v>2.6886145527600116E-06</v>
      </c>
      <c r="F522" s="103">
        <f t="shared" si="103"/>
        <v>168</v>
      </c>
      <c r="G522" s="103"/>
      <c r="H522" s="103"/>
      <c r="I522" s="181"/>
      <c r="J522" s="181"/>
      <c r="K522" s="181">
        <f>F522</f>
        <v>168</v>
      </c>
      <c r="L522" s="185"/>
      <c r="M522" s="349"/>
      <c r="N522" s="349"/>
      <c r="O522" s="288"/>
    </row>
    <row r="523" spans="1:15" s="49" customFormat="1" ht="15" customHeight="1">
      <c r="A523" s="135"/>
      <c r="B523" s="41" t="s">
        <v>25</v>
      </c>
      <c r="C523" s="36" t="s">
        <v>116</v>
      </c>
      <c r="D523" s="103">
        <v>24100</v>
      </c>
      <c r="E523" s="287">
        <f>D523/D641</f>
        <v>0.0003856881590566445</v>
      </c>
      <c r="F523" s="103">
        <f t="shared" si="103"/>
        <v>24100</v>
      </c>
      <c r="G523" s="103"/>
      <c r="H523" s="103">
        <f t="shared" si="105"/>
        <v>24100</v>
      </c>
      <c r="I523" s="181"/>
      <c r="J523" s="181"/>
      <c r="K523" s="181"/>
      <c r="L523" s="185"/>
      <c r="M523" s="349"/>
      <c r="N523" s="349"/>
      <c r="O523" s="288"/>
    </row>
    <row r="524" spans="1:15" s="49" customFormat="1" ht="15" customHeight="1">
      <c r="A524" s="135"/>
      <c r="B524" s="41" t="s">
        <v>294</v>
      </c>
      <c r="C524" s="36" t="s">
        <v>116</v>
      </c>
      <c r="D524" s="103">
        <v>93120</v>
      </c>
      <c r="E524" s="287">
        <f>D524/D641</f>
        <v>0.0014902606378155493</v>
      </c>
      <c r="F524" s="103">
        <f t="shared" si="103"/>
        <v>93120</v>
      </c>
      <c r="G524" s="103"/>
      <c r="H524" s="103"/>
      <c r="I524" s="181"/>
      <c r="J524" s="181"/>
      <c r="K524" s="181">
        <f>F524</f>
        <v>93120</v>
      </c>
      <c r="L524" s="185"/>
      <c r="M524" s="349"/>
      <c r="N524" s="349"/>
      <c r="O524" s="288"/>
    </row>
    <row r="525" spans="1:15" s="49" customFormat="1" ht="15" customHeight="1">
      <c r="A525" s="135"/>
      <c r="B525" s="41" t="s">
        <v>886</v>
      </c>
      <c r="C525" s="36" t="s">
        <v>116</v>
      </c>
      <c r="D525" s="103">
        <v>16433</v>
      </c>
      <c r="E525" s="287">
        <f>D525/D641</f>
        <v>0.0002629881127708647</v>
      </c>
      <c r="F525" s="103">
        <f t="shared" si="103"/>
        <v>16433</v>
      </c>
      <c r="G525" s="103"/>
      <c r="H525" s="103"/>
      <c r="I525" s="181"/>
      <c r="J525" s="181"/>
      <c r="K525" s="181">
        <f>F525</f>
        <v>16433</v>
      </c>
      <c r="L525" s="185"/>
      <c r="M525" s="349"/>
      <c r="N525" s="349"/>
      <c r="O525" s="288"/>
    </row>
    <row r="526" spans="1:15" s="49" customFormat="1" ht="15" customHeight="1">
      <c r="A526" s="135"/>
      <c r="B526" s="43" t="s">
        <v>870</v>
      </c>
      <c r="C526" s="37" t="s">
        <v>522</v>
      </c>
      <c r="D526" s="103">
        <v>3060</v>
      </c>
      <c r="E526" s="287">
        <f>D526/D641</f>
        <v>4.8971193639557354E-05</v>
      </c>
      <c r="F526" s="103">
        <f t="shared" si="103"/>
        <v>3060</v>
      </c>
      <c r="G526" s="103"/>
      <c r="H526" s="103"/>
      <c r="I526" s="181"/>
      <c r="J526" s="181"/>
      <c r="K526" s="181">
        <f>F526</f>
        <v>3060</v>
      </c>
      <c r="L526" s="185"/>
      <c r="M526" s="349"/>
      <c r="N526" s="349"/>
      <c r="O526" s="288"/>
    </row>
    <row r="527" spans="1:15" s="49" customFormat="1" ht="15" customHeight="1">
      <c r="A527" s="135"/>
      <c r="B527" s="43" t="s">
        <v>871</v>
      </c>
      <c r="C527" s="37" t="s">
        <v>522</v>
      </c>
      <c r="D527" s="103">
        <v>540</v>
      </c>
      <c r="E527" s="287">
        <f>D527/D641</f>
        <v>8.64197534815718E-06</v>
      </c>
      <c r="F527" s="103">
        <f t="shared" si="103"/>
        <v>540</v>
      </c>
      <c r="G527" s="103"/>
      <c r="H527" s="103"/>
      <c r="I527" s="181"/>
      <c r="J527" s="181"/>
      <c r="K527" s="181">
        <f>F527</f>
        <v>540</v>
      </c>
      <c r="L527" s="185"/>
      <c r="M527" s="349"/>
      <c r="N527" s="349"/>
      <c r="O527" s="288"/>
    </row>
    <row r="528" spans="1:15" s="49" customFormat="1" ht="15" customHeight="1">
      <c r="A528" s="135"/>
      <c r="B528" s="41" t="s">
        <v>252</v>
      </c>
      <c r="C528" s="36" t="s">
        <v>254</v>
      </c>
      <c r="D528" s="103">
        <v>1200</v>
      </c>
      <c r="E528" s="287">
        <f>D528/D641</f>
        <v>1.920438966257151E-05</v>
      </c>
      <c r="F528" s="103">
        <f t="shared" si="103"/>
        <v>1200</v>
      </c>
      <c r="G528" s="103"/>
      <c r="H528" s="103">
        <f t="shared" si="105"/>
        <v>1200</v>
      </c>
      <c r="I528" s="181"/>
      <c r="J528" s="181"/>
      <c r="K528" s="181"/>
      <c r="L528" s="185"/>
      <c r="M528" s="349"/>
      <c r="N528" s="349"/>
      <c r="O528" s="288"/>
    </row>
    <row r="529" spans="1:15" s="49" customFormat="1" ht="15" customHeight="1">
      <c r="A529" s="135"/>
      <c r="B529" s="41" t="s">
        <v>239</v>
      </c>
      <c r="C529" s="36" t="s">
        <v>243</v>
      </c>
      <c r="D529" s="103">
        <v>2900</v>
      </c>
      <c r="E529" s="287">
        <f>D529/D641</f>
        <v>4.641060835121449E-05</v>
      </c>
      <c r="F529" s="103">
        <f t="shared" si="103"/>
        <v>2900</v>
      </c>
      <c r="G529" s="103"/>
      <c r="H529" s="103">
        <f t="shared" si="105"/>
        <v>2900</v>
      </c>
      <c r="I529" s="181"/>
      <c r="J529" s="181"/>
      <c r="K529" s="181"/>
      <c r="L529" s="185"/>
      <c r="M529" s="349"/>
      <c r="N529" s="349"/>
      <c r="O529" s="288"/>
    </row>
    <row r="530" spans="1:15" s="49" customFormat="1" ht="14.25" customHeight="1">
      <c r="A530" s="135"/>
      <c r="B530" s="41" t="s">
        <v>27</v>
      </c>
      <c r="C530" s="36" t="s">
        <v>28</v>
      </c>
      <c r="D530" s="103">
        <v>2000</v>
      </c>
      <c r="E530" s="287">
        <f>D530/D641</f>
        <v>3.2007316104285854E-05</v>
      </c>
      <c r="F530" s="103">
        <f t="shared" si="103"/>
        <v>2000</v>
      </c>
      <c r="G530" s="103"/>
      <c r="H530" s="103">
        <f t="shared" si="105"/>
        <v>2000</v>
      </c>
      <c r="I530" s="181"/>
      <c r="J530" s="181"/>
      <c r="K530" s="181"/>
      <c r="L530" s="185"/>
      <c r="M530" s="349"/>
      <c r="N530" s="349"/>
      <c r="O530" s="288"/>
    </row>
    <row r="531" spans="1:15" s="49" customFormat="1" ht="14.25" customHeight="1">
      <c r="A531" s="135"/>
      <c r="B531" s="41" t="s">
        <v>31</v>
      </c>
      <c r="C531" s="36" t="s">
        <v>32</v>
      </c>
      <c r="D531" s="103">
        <v>38340</v>
      </c>
      <c r="E531" s="287">
        <f>D531/D641</f>
        <v>0.0006135802497191598</v>
      </c>
      <c r="F531" s="103">
        <f t="shared" si="103"/>
        <v>38340</v>
      </c>
      <c r="G531" s="103"/>
      <c r="H531" s="103">
        <f t="shared" si="105"/>
        <v>38340</v>
      </c>
      <c r="I531" s="181"/>
      <c r="J531" s="181"/>
      <c r="K531" s="181"/>
      <c r="L531" s="185"/>
      <c r="M531" s="349"/>
      <c r="N531" s="349"/>
      <c r="O531" s="288"/>
    </row>
    <row r="532" spans="1:15" s="49" customFormat="1" ht="14.25" customHeight="1">
      <c r="A532" s="135"/>
      <c r="B532" s="41" t="s">
        <v>46</v>
      </c>
      <c r="C532" s="36" t="s">
        <v>47</v>
      </c>
      <c r="D532" s="103">
        <v>3600</v>
      </c>
      <c r="E532" s="287">
        <f>D532/D641</f>
        <v>5.7613168987714534E-05</v>
      </c>
      <c r="F532" s="103">
        <f t="shared" si="103"/>
        <v>3600</v>
      </c>
      <c r="G532" s="103"/>
      <c r="H532" s="103">
        <f t="shared" si="105"/>
        <v>3600</v>
      </c>
      <c r="I532" s="181"/>
      <c r="J532" s="181"/>
      <c r="K532" s="181"/>
      <c r="L532" s="185"/>
      <c r="M532" s="349"/>
      <c r="N532" s="349"/>
      <c r="O532" s="288"/>
    </row>
    <row r="533" spans="1:15" s="49" customFormat="1" ht="14.25" customHeight="1">
      <c r="A533" s="135"/>
      <c r="B533" s="41" t="s">
        <v>119</v>
      </c>
      <c r="C533" s="36" t="s">
        <v>393</v>
      </c>
      <c r="D533" s="103">
        <v>3300</v>
      </c>
      <c r="E533" s="287">
        <f>D533/D641</f>
        <v>5.2812071572071656E-05</v>
      </c>
      <c r="F533" s="103">
        <f t="shared" si="103"/>
        <v>3300</v>
      </c>
      <c r="G533" s="103"/>
      <c r="H533" s="103">
        <f t="shared" si="105"/>
        <v>3300</v>
      </c>
      <c r="I533" s="181"/>
      <c r="J533" s="181"/>
      <c r="K533" s="181"/>
      <c r="L533" s="185"/>
      <c r="M533" s="349"/>
      <c r="N533" s="349"/>
      <c r="O533" s="288"/>
    </row>
    <row r="534" spans="1:15" s="49" customFormat="1" ht="14.25" customHeight="1">
      <c r="A534" s="135"/>
      <c r="B534" s="41" t="s">
        <v>240</v>
      </c>
      <c r="C534" s="36" t="s">
        <v>638</v>
      </c>
      <c r="D534" s="103">
        <v>3500</v>
      </c>
      <c r="E534" s="287">
        <f>D534/D641</f>
        <v>5.601280318250024E-05</v>
      </c>
      <c r="F534" s="103">
        <f t="shared" si="103"/>
        <v>3500</v>
      </c>
      <c r="G534" s="103"/>
      <c r="H534" s="103">
        <f t="shared" si="105"/>
        <v>3500</v>
      </c>
      <c r="I534" s="181"/>
      <c r="J534" s="181"/>
      <c r="K534" s="181"/>
      <c r="L534" s="185"/>
      <c r="M534" s="349"/>
      <c r="N534" s="349"/>
      <c r="O534" s="288"/>
    </row>
    <row r="535" spans="1:15" s="49" customFormat="1" ht="14.25" customHeight="1">
      <c r="A535" s="135"/>
      <c r="B535" s="41" t="s">
        <v>261</v>
      </c>
      <c r="C535" s="36" t="s">
        <v>250</v>
      </c>
      <c r="D535" s="103">
        <v>265</v>
      </c>
      <c r="E535" s="287">
        <f>D535/D641</f>
        <v>4.240969383817876E-06</v>
      </c>
      <c r="F535" s="103">
        <f t="shared" si="103"/>
        <v>265</v>
      </c>
      <c r="G535" s="103"/>
      <c r="H535" s="103"/>
      <c r="I535" s="181"/>
      <c r="J535" s="181"/>
      <c r="K535" s="181">
        <f>F535</f>
        <v>265</v>
      </c>
      <c r="L535" s="185"/>
      <c r="M535" s="349"/>
      <c r="N535" s="349"/>
      <c r="O535" s="288"/>
    </row>
    <row r="536" spans="1:15" s="49" customFormat="1" ht="14.25" customHeight="1">
      <c r="A536" s="135"/>
      <c r="B536" s="41" t="s">
        <v>889</v>
      </c>
      <c r="C536" s="36" t="s">
        <v>250</v>
      </c>
      <c r="D536" s="103">
        <v>47</v>
      </c>
      <c r="E536" s="287">
        <f>D536/D641</f>
        <v>7.521719284507176E-07</v>
      </c>
      <c r="F536" s="103">
        <f t="shared" si="103"/>
        <v>47</v>
      </c>
      <c r="G536" s="103"/>
      <c r="H536" s="103"/>
      <c r="I536" s="181"/>
      <c r="J536" s="181"/>
      <c r="K536" s="181">
        <f>F536</f>
        <v>47</v>
      </c>
      <c r="L536" s="185"/>
      <c r="M536" s="349"/>
      <c r="N536" s="349"/>
      <c r="O536" s="288"/>
    </row>
    <row r="537" spans="1:15" s="49" customFormat="1" ht="14.25" customHeight="1">
      <c r="A537" s="135"/>
      <c r="B537" s="41" t="s">
        <v>1007</v>
      </c>
      <c r="C537" s="36" t="s">
        <v>251</v>
      </c>
      <c r="D537" s="103">
        <v>1360</v>
      </c>
      <c r="E537" s="287">
        <f>D537/D641</f>
        <v>2.176497495091438E-05</v>
      </c>
      <c r="F537" s="103">
        <f t="shared" si="103"/>
        <v>1360</v>
      </c>
      <c r="G537" s="103"/>
      <c r="H537" s="103"/>
      <c r="I537" s="181"/>
      <c r="J537" s="181"/>
      <c r="K537" s="181">
        <f>F537</f>
        <v>1360</v>
      </c>
      <c r="L537" s="185"/>
      <c r="M537" s="349"/>
      <c r="N537" s="349"/>
      <c r="O537" s="288"/>
    </row>
    <row r="538" spans="1:15" s="49" customFormat="1" ht="14.25" customHeight="1">
      <c r="A538" s="135"/>
      <c r="B538" s="41" t="s">
        <v>890</v>
      </c>
      <c r="C538" s="36" t="s">
        <v>251</v>
      </c>
      <c r="D538" s="103">
        <v>240</v>
      </c>
      <c r="E538" s="287">
        <f>D538/D641</f>
        <v>3.840877932514302E-06</v>
      </c>
      <c r="F538" s="103">
        <f t="shared" si="103"/>
        <v>240</v>
      </c>
      <c r="G538" s="103"/>
      <c r="H538" s="103"/>
      <c r="I538" s="181"/>
      <c r="J538" s="181"/>
      <c r="K538" s="181">
        <f>F538</f>
        <v>240</v>
      </c>
      <c r="L538" s="185"/>
      <c r="M538" s="349"/>
      <c r="N538" s="349"/>
      <c r="O538" s="288"/>
    </row>
    <row r="539" spans="1:15" s="49" customFormat="1" ht="15" customHeight="1">
      <c r="A539" s="135"/>
      <c r="B539" s="41" t="s">
        <v>48</v>
      </c>
      <c r="C539" s="36" t="s">
        <v>862</v>
      </c>
      <c r="D539" s="103">
        <v>11750</v>
      </c>
      <c r="E539" s="287">
        <f>D539/D641</f>
        <v>0.00018804298211267938</v>
      </c>
      <c r="F539" s="103"/>
      <c r="G539" s="103"/>
      <c r="H539" s="103"/>
      <c r="I539" s="181"/>
      <c r="J539" s="181"/>
      <c r="K539" s="181"/>
      <c r="L539" s="185"/>
      <c r="M539" s="349">
        <f>D539</f>
        <v>11750</v>
      </c>
      <c r="N539" s="349">
        <f>M539</f>
        <v>11750</v>
      </c>
      <c r="O539" s="288"/>
    </row>
    <row r="540" spans="1:15" s="49" customFormat="1" ht="15" customHeight="1">
      <c r="A540" s="294" t="s">
        <v>1012</v>
      </c>
      <c r="B540" s="285"/>
      <c r="C540" s="400" t="s">
        <v>97</v>
      </c>
      <c r="D540" s="286">
        <f>SUM(D541:D564)</f>
        <v>862454</v>
      </c>
      <c r="E540" s="339">
        <f>D540/D641</f>
        <v>0.013802418901702876</v>
      </c>
      <c r="F540" s="286">
        <f aca="true" t="shared" si="106" ref="F540:O540">SUM(F541:F564)</f>
        <v>862454</v>
      </c>
      <c r="G540" s="286">
        <f t="shared" si="106"/>
        <v>0</v>
      </c>
      <c r="H540" s="286">
        <f t="shared" si="106"/>
        <v>0</v>
      </c>
      <c r="I540" s="286">
        <f t="shared" si="106"/>
        <v>0</v>
      </c>
      <c r="J540" s="286">
        <f t="shared" si="106"/>
        <v>0</v>
      </c>
      <c r="K540" s="286">
        <f t="shared" si="106"/>
        <v>862454</v>
      </c>
      <c r="L540" s="286">
        <f t="shared" si="106"/>
        <v>0</v>
      </c>
      <c r="M540" s="286">
        <f t="shared" si="106"/>
        <v>0</v>
      </c>
      <c r="N540" s="286">
        <f t="shared" si="106"/>
        <v>0</v>
      </c>
      <c r="O540" s="337">
        <f t="shared" si="106"/>
        <v>0</v>
      </c>
    </row>
    <row r="541" spans="1:15" s="49" customFormat="1" ht="15" customHeight="1">
      <c r="A541" s="135"/>
      <c r="B541" s="41" t="s">
        <v>231</v>
      </c>
      <c r="C541" s="36" t="s">
        <v>299</v>
      </c>
      <c r="D541" s="103">
        <v>26010</v>
      </c>
      <c r="E541" s="304">
        <f>D541/D641</f>
        <v>0.0004162551459362375</v>
      </c>
      <c r="F541" s="103">
        <f>D541</f>
        <v>26010</v>
      </c>
      <c r="G541" s="103"/>
      <c r="H541" s="181"/>
      <c r="I541" s="181"/>
      <c r="J541" s="181"/>
      <c r="K541" s="181">
        <f>F541</f>
        <v>26010</v>
      </c>
      <c r="L541" s="185"/>
      <c r="M541" s="349"/>
      <c r="N541" s="349"/>
      <c r="O541" s="288"/>
    </row>
    <row r="542" spans="1:15" s="49" customFormat="1" ht="15" customHeight="1">
      <c r="A542" s="135"/>
      <c r="B542" s="41" t="s">
        <v>882</v>
      </c>
      <c r="C542" s="36" t="s">
        <v>299</v>
      </c>
      <c r="D542" s="103">
        <v>4590</v>
      </c>
      <c r="E542" s="304">
        <f>D542/D641</f>
        <v>7.345679045933603E-05</v>
      </c>
      <c r="F542" s="103">
        <f>D542</f>
        <v>4590</v>
      </c>
      <c r="G542" s="103"/>
      <c r="H542" s="181"/>
      <c r="I542" s="181"/>
      <c r="J542" s="181"/>
      <c r="K542" s="181">
        <f aca="true" t="shared" si="107" ref="K542:K548">F542</f>
        <v>4590</v>
      </c>
      <c r="L542" s="185"/>
      <c r="M542" s="349"/>
      <c r="N542" s="349"/>
      <c r="O542" s="288"/>
    </row>
    <row r="543" spans="1:15" s="49" customFormat="1" ht="15" customHeight="1">
      <c r="A543" s="135"/>
      <c r="B543" s="41" t="s">
        <v>232</v>
      </c>
      <c r="C543" s="36" t="s">
        <v>95</v>
      </c>
      <c r="D543" s="103">
        <v>27340</v>
      </c>
      <c r="E543" s="304">
        <f>D543/D641</f>
        <v>0.0004375400111455876</v>
      </c>
      <c r="F543" s="103">
        <f aca="true" t="shared" si="108" ref="F543:F564">D543</f>
        <v>27340</v>
      </c>
      <c r="G543" s="103"/>
      <c r="H543" s="181"/>
      <c r="I543" s="181"/>
      <c r="J543" s="181"/>
      <c r="K543" s="181">
        <f t="shared" si="107"/>
        <v>27340</v>
      </c>
      <c r="L543" s="185"/>
      <c r="M543" s="349"/>
      <c r="N543" s="349"/>
      <c r="O543" s="288"/>
    </row>
    <row r="544" spans="1:15" s="49" customFormat="1" ht="15" customHeight="1">
      <c r="A544" s="135"/>
      <c r="B544" s="41" t="s">
        <v>883</v>
      </c>
      <c r="C544" s="36" t="s">
        <v>95</v>
      </c>
      <c r="D544" s="103">
        <v>4818</v>
      </c>
      <c r="E544" s="304">
        <f>D544/D641</f>
        <v>7.710562449522462E-05</v>
      </c>
      <c r="F544" s="103">
        <f t="shared" si="108"/>
        <v>4818</v>
      </c>
      <c r="G544" s="103"/>
      <c r="H544" s="181"/>
      <c r="I544" s="181"/>
      <c r="J544" s="181"/>
      <c r="K544" s="181">
        <f t="shared" si="107"/>
        <v>4818</v>
      </c>
      <c r="L544" s="185"/>
      <c r="M544" s="349"/>
      <c r="N544" s="349"/>
      <c r="O544" s="288"/>
    </row>
    <row r="545" spans="1:15" s="49" customFormat="1" ht="15" customHeight="1">
      <c r="A545" s="135"/>
      <c r="B545" s="41" t="s">
        <v>233</v>
      </c>
      <c r="C545" s="36" t="s">
        <v>19</v>
      </c>
      <c r="D545" s="103">
        <v>4514</v>
      </c>
      <c r="E545" s="304">
        <f>D545/D641</f>
        <v>7.224051244737318E-05</v>
      </c>
      <c r="F545" s="103">
        <f t="shared" si="108"/>
        <v>4514</v>
      </c>
      <c r="G545" s="103"/>
      <c r="H545" s="181"/>
      <c r="I545" s="181"/>
      <c r="J545" s="181"/>
      <c r="K545" s="181">
        <f t="shared" si="107"/>
        <v>4514</v>
      </c>
      <c r="L545" s="185"/>
      <c r="M545" s="349"/>
      <c r="N545" s="349"/>
      <c r="O545" s="288"/>
    </row>
    <row r="546" spans="1:15" s="49" customFormat="1" ht="15" customHeight="1">
      <c r="A546" s="135"/>
      <c r="B546" s="41" t="s">
        <v>884</v>
      </c>
      <c r="C546" s="36" t="s">
        <v>19</v>
      </c>
      <c r="D546" s="103">
        <v>811</v>
      </c>
      <c r="E546" s="304">
        <f>D546/D641</f>
        <v>1.2978966680287914E-05</v>
      </c>
      <c r="F546" s="103">
        <f t="shared" si="108"/>
        <v>811</v>
      </c>
      <c r="G546" s="103"/>
      <c r="H546" s="181"/>
      <c r="I546" s="181"/>
      <c r="J546" s="181"/>
      <c r="K546" s="181">
        <f t="shared" si="107"/>
        <v>811</v>
      </c>
      <c r="L546" s="185"/>
      <c r="M546" s="349"/>
      <c r="N546" s="349"/>
      <c r="O546" s="288"/>
    </row>
    <row r="547" spans="1:15" s="49" customFormat="1" ht="15" customHeight="1">
      <c r="A547" s="135"/>
      <c r="B547" s="41" t="s">
        <v>292</v>
      </c>
      <c r="C547" s="36" t="s">
        <v>520</v>
      </c>
      <c r="D547" s="103">
        <v>177519</v>
      </c>
      <c r="E547" s="304">
        <f>D547/D641</f>
        <v>0.00284095337375836</v>
      </c>
      <c r="F547" s="103">
        <f t="shared" si="108"/>
        <v>177519</v>
      </c>
      <c r="G547" s="103"/>
      <c r="H547" s="181"/>
      <c r="I547" s="181"/>
      <c r="J547" s="181"/>
      <c r="K547" s="181">
        <f t="shared" si="107"/>
        <v>177519</v>
      </c>
      <c r="L547" s="185"/>
      <c r="M547" s="349"/>
      <c r="N547" s="349"/>
      <c r="O547" s="288"/>
    </row>
    <row r="548" spans="1:15" s="49" customFormat="1" ht="15" customHeight="1">
      <c r="A548" s="135"/>
      <c r="B548" s="41" t="s">
        <v>885</v>
      </c>
      <c r="C548" s="36" t="s">
        <v>520</v>
      </c>
      <c r="D548" s="103">
        <v>31328</v>
      </c>
      <c r="E548" s="304">
        <f>D548/D641</f>
        <v>0.0005013625994575336</v>
      </c>
      <c r="F548" s="103">
        <f t="shared" si="108"/>
        <v>31328</v>
      </c>
      <c r="G548" s="103"/>
      <c r="H548" s="181"/>
      <c r="I548" s="181"/>
      <c r="J548" s="181"/>
      <c r="K548" s="181">
        <f t="shared" si="107"/>
        <v>31328</v>
      </c>
      <c r="L548" s="185"/>
      <c r="M548" s="349"/>
      <c r="N548" s="349"/>
      <c r="O548" s="288"/>
    </row>
    <row r="549" spans="1:15" s="49" customFormat="1" ht="15" customHeight="1">
      <c r="A549" s="135"/>
      <c r="B549" s="41" t="s">
        <v>293</v>
      </c>
      <c r="C549" s="36" t="s">
        <v>150</v>
      </c>
      <c r="D549" s="103">
        <v>5477</v>
      </c>
      <c r="E549" s="304">
        <f>D549/D641</f>
        <v>8.765203515158681E-05</v>
      </c>
      <c r="F549" s="103">
        <f t="shared" si="108"/>
        <v>5477</v>
      </c>
      <c r="G549" s="103"/>
      <c r="H549" s="181"/>
      <c r="I549" s="181"/>
      <c r="J549" s="181"/>
      <c r="K549" s="181">
        <f aca="true" t="shared" si="109" ref="K549:K564">F549</f>
        <v>5477</v>
      </c>
      <c r="L549" s="185"/>
      <c r="M549" s="349"/>
      <c r="N549" s="349"/>
      <c r="O549" s="288"/>
    </row>
    <row r="550" spans="1:15" s="49" customFormat="1" ht="15" customHeight="1">
      <c r="A550" s="135"/>
      <c r="B550" s="41" t="s">
        <v>295</v>
      </c>
      <c r="C550" s="36" t="s">
        <v>150</v>
      </c>
      <c r="D550" s="103">
        <v>966</v>
      </c>
      <c r="E550" s="304">
        <f>D550/D641</f>
        <v>1.5459533678370067E-05</v>
      </c>
      <c r="F550" s="103">
        <f t="shared" si="108"/>
        <v>966</v>
      </c>
      <c r="G550" s="103"/>
      <c r="H550" s="181"/>
      <c r="I550" s="181"/>
      <c r="J550" s="181"/>
      <c r="K550" s="181">
        <f t="shared" si="109"/>
        <v>966</v>
      </c>
      <c r="L550" s="185"/>
      <c r="M550" s="349"/>
      <c r="N550" s="349"/>
      <c r="O550" s="288"/>
    </row>
    <row r="551" spans="1:15" s="49" customFormat="1" ht="15" customHeight="1">
      <c r="A551" s="135"/>
      <c r="B551" s="41" t="s">
        <v>294</v>
      </c>
      <c r="C551" s="36" t="s">
        <v>116</v>
      </c>
      <c r="D551" s="103">
        <v>472380</v>
      </c>
      <c r="E551" s="304">
        <f>D551/D641</f>
        <v>0.007559807990671276</v>
      </c>
      <c r="F551" s="103">
        <f t="shared" si="108"/>
        <v>472380</v>
      </c>
      <c r="G551" s="103"/>
      <c r="H551" s="181"/>
      <c r="I551" s="181"/>
      <c r="J551" s="181"/>
      <c r="K551" s="181">
        <f t="shared" si="109"/>
        <v>472380</v>
      </c>
      <c r="L551" s="185"/>
      <c r="M551" s="349"/>
      <c r="N551" s="349"/>
      <c r="O551" s="288"/>
    </row>
    <row r="552" spans="1:15" s="49" customFormat="1" ht="15" customHeight="1">
      <c r="A552" s="135"/>
      <c r="B552" s="41" t="s">
        <v>886</v>
      </c>
      <c r="C552" s="36" t="s">
        <v>116</v>
      </c>
      <c r="D552" s="103">
        <v>83362</v>
      </c>
      <c r="E552" s="304">
        <f>D552/D641</f>
        <v>0.0013340969425427386</v>
      </c>
      <c r="F552" s="103">
        <f t="shared" si="108"/>
        <v>83362</v>
      </c>
      <c r="G552" s="103"/>
      <c r="H552" s="181"/>
      <c r="I552" s="181"/>
      <c r="J552" s="181"/>
      <c r="K552" s="181">
        <f t="shared" si="109"/>
        <v>83362</v>
      </c>
      <c r="L552" s="185"/>
      <c r="M552" s="349"/>
      <c r="N552" s="349"/>
      <c r="O552" s="288"/>
    </row>
    <row r="553" spans="1:15" s="49" customFormat="1" ht="15" customHeight="1">
      <c r="A553" s="135"/>
      <c r="B553" s="41" t="s">
        <v>870</v>
      </c>
      <c r="C553" s="36" t="s">
        <v>387</v>
      </c>
      <c r="D553" s="103">
        <v>5100</v>
      </c>
      <c r="E553" s="304">
        <f>D553/D641</f>
        <v>8.161865606592892E-05</v>
      </c>
      <c r="F553" s="103">
        <f t="shared" si="108"/>
        <v>5100</v>
      </c>
      <c r="G553" s="103"/>
      <c r="H553" s="181"/>
      <c r="I553" s="181"/>
      <c r="J553" s="181"/>
      <c r="K553" s="181">
        <f t="shared" si="109"/>
        <v>5100</v>
      </c>
      <c r="L553" s="185"/>
      <c r="M553" s="349"/>
      <c r="N553" s="349"/>
      <c r="O553" s="288"/>
    </row>
    <row r="554" spans="1:15" s="49" customFormat="1" ht="15" customHeight="1">
      <c r="A554" s="135"/>
      <c r="B554" s="41" t="s">
        <v>871</v>
      </c>
      <c r="C554" s="36" t="s">
        <v>387</v>
      </c>
      <c r="D554" s="103">
        <v>900</v>
      </c>
      <c r="E554" s="304">
        <f>D554/D641</f>
        <v>1.4403292246928633E-05</v>
      </c>
      <c r="F554" s="103">
        <f t="shared" si="108"/>
        <v>900</v>
      </c>
      <c r="G554" s="103"/>
      <c r="H554" s="181"/>
      <c r="I554" s="181"/>
      <c r="J554" s="181"/>
      <c r="K554" s="181">
        <f t="shared" si="109"/>
        <v>900</v>
      </c>
      <c r="L554" s="185"/>
      <c r="M554" s="349"/>
      <c r="N554" s="349"/>
      <c r="O554" s="288"/>
    </row>
    <row r="555" spans="1:15" s="49" customFormat="1" ht="15" customHeight="1">
      <c r="A555" s="135"/>
      <c r="B555" s="41" t="s">
        <v>182</v>
      </c>
      <c r="C555" s="36" t="s">
        <v>243</v>
      </c>
      <c r="D555" s="103">
        <v>1326</v>
      </c>
      <c r="E555" s="304">
        <f>D555/D641</f>
        <v>2.122085057714152E-05</v>
      </c>
      <c r="F555" s="103">
        <f t="shared" si="108"/>
        <v>1326</v>
      </c>
      <c r="G555" s="103"/>
      <c r="H555" s="181"/>
      <c r="I555" s="181"/>
      <c r="J555" s="181"/>
      <c r="K555" s="181">
        <f t="shared" si="109"/>
        <v>1326</v>
      </c>
      <c r="L555" s="185"/>
      <c r="M555" s="349"/>
      <c r="N555" s="349"/>
      <c r="O555" s="288"/>
    </row>
    <row r="556" spans="1:15" s="49" customFormat="1" ht="15" customHeight="1">
      <c r="A556" s="135"/>
      <c r="B556" s="41" t="s">
        <v>183</v>
      </c>
      <c r="C556" s="36" t="s">
        <v>243</v>
      </c>
      <c r="D556" s="103">
        <v>234</v>
      </c>
      <c r="E556" s="304">
        <f>D556/D641</f>
        <v>3.7448559842014447E-06</v>
      </c>
      <c r="F556" s="103">
        <f t="shared" si="108"/>
        <v>234</v>
      </c>
      <c r="G556" s="103"/>
      <c r="H556" s="181"/>
      <c r="I556" s="181"/>
      <c r="J556" s="181"/>
      <c r="K556" s="181">
        <f t="shared" si="109"/>
        <v>234</v>
      </c>
      <c r="L556" s="185"/>
      <c r="M556" s="349"/>
      <c r="N556" s="349"/>
      <c r="O556" s="288"/>
    </row>
    <row r="557" spans="1:15" s="49" customFormat="1" ht="15" customHeight="1">
      <c r="A557" s="135"/>
      <c r="B557" s="41" t="s">
        <v>887</v>
      </c>
      <c r="C557" s="36" t="s">
        <v>259</v>
      </c>
      <c r="D557" s="103">
        <v>5100</v>
      </c>
      <c r="E557" s="304">
        <f>D557/D641</f>
        <v>8.161865606592892E-05</v>
      </c>
      <c r="F557" s="103">
        <f t="shared" si="108"/>
        <v>5100</v>
      </c>
      <c r="G557" s="103"/>
      <c r="H557" s="181"/>
      <c r="I557" s="181"/>
      <c r="J557" s="181"/>
      <c r="K557" s="181">
        <f t="shared" si="109"/>
        <v>5100</v>
      </c>
      <c r="L557" s="185"/>
      <c r="M557" s="349"/>
      <c r="N557" s="349"/>
      <c r="O557" s="288"/>
    </row>
    <row r="558" spans="1:15" s="49" customFormat="1" ht="15" customHeight="1">
      <c r="A558" s="135"/>
      <c r="B558" s="41" t="s">
        <v>888</v>
      </c>
      <c r="C558" s="36" t="s">
        <v>259</v>
      </c>
      <c r="D558" s="103">
        <v>900</v>
      </c>
      <c r="E558" s="304">
        <f>D558/D641</f>
        <v>1.4403292246928633E-05</v>
      </c>
      <c r="F558" s="103">
        <f t="shared" si="108"/>
        <v>900</v>
      </c>
      <c r="G558" s="103"/>
      <c r="H558" s="181"/>
      <c r="I558" s="181"/>
      <c r="J558" s="181"/>
      <c r="K558" s="181">
        <f t="shared" si="109"/>
        <v>900</v>
      </c>
      <c r="L558" s="185"/>
      <c r="M558" s="349"/>
      <c r="N558" s="349"/>
      <c r="O558" s="288"/>
    </row>
    <row r="559" spans="1:15" s="49" customFormat="1" ht="15" customHeight="1">
      <c r="A559" s="135"/>
      <c r="B559" s="41" t="s">
        <v>863</v>
      </c>
      <c r="C559" s="36" t="s">
        <v>28</v>
      </c>
      <c r="D559" s="103">
        <v>408</v>
      </c>
      <c r="E559" s="304">
        <f>D559/D641</f>
        <v>6.529492485274314E-06</v>
      </c>
      <c r="F559" s="103">
        <f t="shared" si="108"/>
        <v>408</v>
      </c>
      <c r="G559" s="103"/>
      <c r="H559" s="181"/>
      <c r="I559" s="181"/>
      <c r="J559" s="181"/>
      <c r="K559" s="181">
        <f t="shared" si="109"/>
        <v>408</v>
      </c>
      <c r="L559" s="185"/>
      <c r="M559" s="349"/>
      <c r="N559" s="349"/>
      <c r="O559" s="288"/>
    </row>
    <row r="560" spans="1:15" s="49" customFormat="1" ht="15" customHeight="1">
      <c r="A560" s="135"/>
      <c r="B560" s="41" t="s">
        <v>864</v>
      </c>
      <c r="C560" s="36" t="s">
        <v>28</v>
      </c>
      <c r="D560" s="103">
        <v>72</v>
      </c>
      <c r="E560" s="304">
        <f>D560/D641</f>
        <v>1.1522633797542907E-06</v>
      </c>
      <c r="F560" s="103">
        <f t="shared" si="108"/>
        <v>72</v>
      </c>
      <c r="G560" s="103"/>
      <c r="H560" s="181"/>
      <c r="I560" s="181"/>
      <c r="J560" s="181"/>
      <c r="K560" s="181">
        <f t="shared" si="109"/>
        <v>72</v>
      </c>
      <c r="L560" s="185"/>
      <c r="M560" s="349"/>
      <c r="N560" s="349"/>
      <c r="O560" s="288"/>
    </row>
    <row r="561" spans="1:15" s="49" customFormat="1" ht="15" customHeight="1">
      <c r="A561" s="135"/>
      <c r="B561" s="41" t="s">
        <v>261</v>
      </c>
      <c r="C561" s="36" t="s">
        <v>250</v>
      </c>
      <c r="D561" s="103">
        <v>342</v>
      </c>
      <c r="E561" s="304">
        <f>D561/D641</f>
        <v>5.473251053832881E-06</v>
      </c>
      <c r="F561" s="103">
        <f t="shared" si="108"/>
        <v>342</v>
      </c>
      <c r="G561" s="103"/>
      <c r="H561" s="181"/>
      <c r="I561" s="181"/>
      <c r="J561" s="181"/>
      <c r="K561" s="181">
        <f t="shared" si="109"/>
        <v>342</v>
      </c>
      <c r="L561" s="185"/>
      <c r="M561" s="349"/>
      <c r="N561" s="349"/>
      <c r="O561" s="288"/>
    </row>
    <row r="562" spans="1:15" s="49" customFormat="1" ht="15" customHeight="1">
      <c r="A562" s="135"/>
      <c r="B562" s="41" t="s">
        <v>889</v>
      </c>
      <c r="C562" s="36" t="s">
        <v>250</v>
      </c>
      <c r="D562" s="103">
        <v>61</v>
      </c>
      <c r="E562" s="304">
        <f>D562/D641</f>
        <v>9.762231411807186E-07</v>
      </c>
      <c r="F562" s="103">
        <f t="shared" si="108"/>
        <v>61</v>
      </c>
      <c r="G562" s="103"/>
      <c r="H562" s="181"/>
      <c r="I562" s="181"/>
      <c r="J562" s="181"/>
      <c r="K562" s="181">
        <f t="shared" si="109"/>
        <v>61</v>
      </c>
      <c r="L562" s="185"/>
      <c r="M562" s="349"/>
      <c r="N562" s="349"/>
      <c r="O562" s="288"/>
    </row>
    <row r="563" spans="1:15" s="49" customFormat="1" ht="15" customHeight="1">
      <c r="A563" s="135"/>
      <c r="B563" s="41" t="s">
        <v>1007</v>
      </c>
      <c r="C563" s="36" t="s">
        <v>251</v>
      </c>
      <c r="D563" s="103">
        <v>7562</v>
      </c>
      <c r="E563" s="304">
        <f>D563/D641</f>
        <v>0.00012101966219030482</v>
      </c>
      <c r="F563" s="103">
        <f t="shared" si="108"/>
        <v>7562</v>
      </c>
      <c r="G563" s="103"/>
      <c r="H563" s="181"/>
      <c r="I563" s="181"/>
      <c r="J563" s="181"/>
      <c r="K563" s="181">
        <f t="shared" si="109"/>
        <v>7562</v>
      </c>
      <c r="L563" s="185"/>
      <c r="M563" s="349"/>
      <c r="N563" s="349"/>
      <c r="O563" s="288"/>
    </row>
    <row r="564" spans="1:15" s="49" customFormat="1" ht="15" customHeight="1">
      <c r="A564" s="135"/>
      <c r="B564" s="41" t="s">
        <v>890</v>
      </c>
      <c r="C564" s="36" t="s">
        <v>251</v>
      </c>
      <c r="D564" s="103">
        <v>1334</v>
      </c>
      <c r="E564" s="304">
        <f>D564/D641</f>
        <v>2.1348879841558666E-05</v>
      </c>
      <c r="F564" s="103">
        <f t="shared" si="108"/>
        <v>1334</v>
      </c>
      <c r="G564" s="103"/>
      <c r="H564" s="181"/>
      <c r="I564" s="181"/>
      <c r="J564" s="181"/>
      <c r="K564" s="181">
        <f t="shared" si="109"/>
        <v>1334</v>
      </c>
      <c r="L564" s="185"/>
      <c r="M564" s="349"/>
      <c r="N564" s="349"/>
      <c r="O564" s="288"/>
    </row>
    <row r="565" spans="1:15" s="48" customFormat="1" ht="21" customHeight="1">
      <c r="A565" s="148" t="s">
        <v>265</v>
      </c>
      <c r="B565" s="145"/>
      <c r="C565" s="77" t="s">
        <v>266</v>
      </c>
      <c r="D565" s="183">
        <f>D566+D584+D606+D618+D620+D624+D626</f>
        <v>2948089</v>
      </c>
      <c r="E565" s="129">
        <f>D565/D641</f>
        <v>0.047180208263283986</v>
      </c>
      <c r="F565" s="183">
        <f aca="true" t="shared" si="110" ref="F565:O565">F566+F584+F606+F620+F624+F626+F618</f>
        <v>2797582</v>
      </c>
      <c r="G565" s="183">
        <f t="shared" si="110"/>
        <v>2119373</v>
      </c>
      <c r="H565" s="183">
        <f t="shared" si="110"/>
        <v>567149</v>
      </c>
      <c r="I565" s="183">
        <f t="shared" si="110"/>
        <v>84620</v>
      </c>
      <c r="J565" s="183">
        <f t="shared" si="110"/>
        <v>26440</v>
      </c>
      <c r="K565" s="183">
        <f t="shared" si="110"/>
        <v>0</v>
      </c>
      <c r="L565" s="183">
        <f t="shared" si="110"/>
        <v>0</v>
      </c>
      <c r="M565" s="183">
        <f t="shared" si="110"/>
        <v>150507</v>
      </c>
      <c r="N565" s="183">
        <f t="shared" si="110"/>
        <v>150507</v>
      </c>
      <c r="O565" s="184">
        <f t="shared" si="110"/>
        <v>0</v>
      </c>
    </row>
    <row r="566" spans="1:15" s="49" customFormat="1" ht="24" customHeight="1">
      <c r="A566" s="133" t="s">
        <v>267</v>
      </c>
      <c r="B566" s="139"/>
      <c r="C566" s="87" t="s">
        <v>268</v>
      </c>
      <c r="D566" s="179">
        <f>SUM(D567:D583)</f>
        <v>1211304</v>
      </c>
      <c r="E566" s="154">
        <f>D566/D641</f>
        <v>0.019385295013192937</v>
      </c>
      <c r="F566" s="179">
        <f aca="true" t="shared" si="111" ref="F566:O566">SUM(F567:F583)</f>
        <v>1211304</v>
      </c>
      <c r="G566" s="179">
        <f t="shared" si="111"/>
        <v>929044</v>
      </c>
      <c r="H566" s="179">
        <f t="shared" si="111"/>
        <v>282260</v>
      </c>
      <c r="I566" s="179">
        <f t="shared" si="111"/>
        <v>0</v>
      </c>
      <c r="J566" s="179">
        <f t="shared" si="111"/>
        <v>0</v>
      </c>
      <c r="K566" s="179">
        <f t="shared" si="111"/>
        <v>0</v>
      </c>
      <c r="L566" s="179">
        <f t="shared" si="111"/>
        <v>0</v>
      </c>
      <c r="M566" s="179">
        <f t="shared" si="111"/>
        <v>0</v>
      </c>
      <c r="N566" s="179">
        <f t="shared" si="111"/>
        <v>0</v>
      </c>
      <c r="O566" s="180">
        <f t="shared" si="111"/>
        <v>0</v>
      </c>
    </row>
    <row r="567" spans="1:15" s="49" customFormat="1" ht="15.75" customHeight="1">
      <c r="A567" s="135"/>
      <c r="B567" s="41" t="s">
        <v>12</v>
      </c>
      <c r="C567" s="36" t="s">
        <v>299</v>
      </c>
      <c r="D567" s="103">
        <v>742861</v>
      </c>
      <c r="E567" s="287">
        <f>D567/D641</f>
        <v>0.011888493424272947</v>
      </c>
      <c r="F567" s="103">
        <f aca="true" t="shared" si="112" ref="F567:F583">D567</f>
        <v>742861</v>
      </c>
      <c r="G567" s="103">
        <f>F567</f>
        <v>742861</v>
      </c>
      <c r="H567" s="181"/>
      <c r="I567" s="182"/>
      <c r="J567" s="182"/>
      <c r="K567" s="182"/>
      <c r="L567" s="185"/>
      <c r="M567" s="349"/>
      <c r="N567" s="349"/>
      <c r="O567" s="288"/>
    </row>
    <row r="568" spans="1:15" s="49" customFormat="1" ht="15.75" customHeight="1">
      <c r="A568" s="135"/>
      <c r="B568" s="41" t="s">
        <v>16</v>
      </c>
      <c r="C568" s="36" t="s">
        <v>17</v>
      </c>
      <c r="D568" s="103">
        <v>51883</v>
      </c>
      <c r="E568" s="287">
        <f>D568/D641</f>
        <v>0.0008303177907193315</v>
      </c>
      <c r="F568" s="103">
        <f t="shared" si="112"/>
        <v>51883</v>
      </c>
      <c r="G568" s="103">
        <f>F568</f>
        <v>51883</v>
      </c>
      <c r="H568" s="181"/>
      <c r="I568" s="182"/>
      <c r="J568" s="182"/>
      <c r="K568" s="182"/>
      <c r="L568" s="185"/>
      <c r="M568" s="349"/>
      <c r="N568" s="349"/>
      <c r="O568" s="288"/>
    </row>
    <row r="569" spans="1:15" s="49" customFormat="1" ht="15" customHeight="1">
      <c r="A569" s="135"/>
      <c r="B569" s="144" t="s">
        <v>42</v>
      </c>
      <c r="C569" s="36" t="s">
        <v>95</v>
      </c>
      <c r="D569" s="103">
        <v>123697</v>
      </c>
      <c r="E569" s="287">
        <f>D569/D641</f>
        <v>0.0019796044900759237</v>
      </c>
      <c r="F569" s="103">
        <f t="shared" si="112"/>
        <v>123697</v>
      </c>
      <c r="G569" s="103">
        <f>F569</f>
        <v>123697</v>
      </c>
      <c r="H569" s="181"/>
      <c r="I569" s="182"/>
      <c r="J569" s="182"/>
      <c r="K569" s="182"/>
      <c r="L569" s="185"/>
      <c r="M569" s="349"/>
      <c r="N569" s="349"/>
      <c r="O569" s="288"/>
    </row>
    <row r="570" spans="1:15" s="49" customFormat="1" ht="16.5" customHeight="1">
      <c r="A570" s="135"/>
      <c r="B570" s="144" t="s">
        <v>18</v>
      </c>
      <c r="C570" s="36" t="s">
        <v>19</v>
      </c>
      <c r="D570" s="103">
        <v>10603</v>
      </c>
      <c r="E570" s="287">
        <f>D570/D641</f>
        <v>0.00016968678632687146</v>
      </c>
      <c r="F570" s="103">
        <f t="shared" si="112"/>
        <v>10603</v>
      </c>
      <c r="G570" s="103">
        <f>F570</f>
        <v>10603</v>
      </c>
      <c r="H570" s="181"/>
      <c r="I570" s="182"/>
      <c r="J570" s="182"/>
      <c r="K570" s="182"/>
      <c r="L570" s="185"/>
      <c r="M570" s="349"/>
      <c r="N570" s="349"/>
      <c r="O570" s="288"/>
    </row>
    <row r="571" spans="1:15" s="49" customFormat="1" ht="16.5" customHeight="1">
      <c r="A571" s="135"/>
      <c r="B571" s="144" t="s">
        <v>20</v>
      </c>
      <c r="C571" s="36" t="s">
        <v>150</v>
      </c>
      <c r="D571" s="103">
        <v>43027</v>
      </c>
      <c r="E571" s="287">
        <f>D571/D641</f>
        <v>0.0006885893950095537</v>
      </c>
      <c r="F571" s="103">
        <f t="shared" si="112"/>
        <v>43027</v>
      </c>
      <c r="G571" s="103"/>
      <c r="H571" s="181">
        <f>F571</f>
        <v>43027</v>
      </c>
      <c r="I571" s="182"/>
      <c r="J571" s="182"/>
      <c r="K571" s="182"/>
      <c r="L571" s="185"/>
      <c r="M571" s="349"/>
      <c r="N571" s="349"/>
      <c r="O571" s="288"/>
    </row>
    <row r="572" spans="1:15" s="49" customFormat="1" ht="14.25" customHeight="1">
      <c r="A572" s="135"/>
      <c r="B572" s="144" t="s">
        <v>22</v>
      </c>
      <c r="C572" s="36" t="s">
        <v>114</v>
      </c>
      <c r="D572" s="103">
        <v>6787</v>
      </c>
      <c r="E572" s="287">
        <f>D572/D641</f>
        <v>0.00010861682719989404</v>
      </c>
      <c r="F572" s="103">
        <f t="shared" si="112"/>
        <v>6787</v>
      </c>
      <c r="G572" s="103"/>
      <c r="H572" s="181">
        <f aca="true" t="shared" si="113" ref="H572:H583">F572</f>
        <v>6787</v>
      </c>
      <c r="I572" s="182"/>
      <c r="J572" s="182"/>
      <c r="K572" s="182"/>
      <c r="L572" s="185"/>
      <c r="M572" s="349"/>
      <c r="N572" s="349"/>
      <c r="O572" s="288"/>
    </row>
    <row r="573" spans="1:15" s="49" customFormat="1" ht="15.75" customHeight="1">
      <c r="A573" s="135"/>
      <c r="B573" s="144" t="s">
        <v>24</v>
      </c>
      <c r="C573" s="36" t="s">
        <v>115</v>
      </c>
      <c r="D573" s="103">
        <v>155822</v>
      </c>
      <c r="E573" s="287">
        <f>D573/D641</f>
        <v>0.002493722005001015</v>
      </c>
      <c r="F573" s="103">
        <f t="shared" si="112"/>
        <v>155822</v>
      </c>
      <c r="G573" s="103"/>
      <c r="H573" s="181">
        <f t="shared" si="113"/>
        <v>155822</v>
      </c>
      <c r="I573" s="182"/>
      <c r="J573" s="182"/>
      <c r="K573" s="182"/>
      <c r="L573" s="185"/>
      <c r="M573" s="349"/>
      <c r="N573" s="349"/>
      <c r="O573" s="288"/>
    </row>
    <row r="574" spans="1:15" s="49" customFormat="1" ht="15.75" customHeight="1">
      <c r="A574" s="135"/>
      <c r="B574" s="144" t="s">
        <v>101</v>
      </c>
      <c r="C574" s="36" t="s">
        <v>102</v>
      </c>
      <c r="D574" s="103">
        <v>1559</v>
      </c>
      <c r="E574" s="287">
        <f>D574/D641</f>
        <v>2.4949702903290824E-05</v>
      </c>
      <c r="F574" s="103">
        <f t="shared" si="112"/>
        <v>1559</v>
      </c>
      <c r="G574" s="103"/>
      <c r="H574" s="181">
        <f t="shared" si="113"/>
        <v>1559</v>
      </c>
      <c r="I574" s="182"/>
      <c r="J574" s="182"/>
      <c r="K574" s="182"/>
      <c r="L574" s="185"/>
      <c r="M574" s="349"/>
      <c r="N574" s="349"/>
      <c r="O574" s="288"/>
    </row>
    <row r="575" spans="1:15" s="49" customFormat="1" ht="15" customHeight="1">
      <c r="A575" s="135"/>
      <c r="B575" s="144" t="s">
        <v>25</v>
      </c>
      <c r="C575" s="36" t="s">
        <v>116</v>
      </c>
      <c r="D575" s="103">
        <v>13671</v>
      </c>
      <c r="E575" s="287">
        <f>D575/D641</f>
        <v>0.00021878600923084596</v>
      </c>
      <c r="F575" s="103">
        <f t="shared" si="112"/>
        <v>13671</v>
      </c>
      <c r="G575" s="103"/>
      <c r="H575" s="181">
        <f t="shared" si="113"/>
        <v>13671</v>
      </c>
      <c r="I575" s="182"/>
      <c r="J575" s="182"/>
      <c r="K575" s="182"/>
      <c r="L575" s="185"/>
      <c r="M575" s="349"/>
      <c r="N575" s="349"/>
      <c r="O575" s="288"/>
    </row>
    <row r="576" spans="1:15" s="49" customFormat="1" ht="15" customHeight="1">
      <c r="A576" s="135"/>
      <c r="B576" s="144" t="s">
        <v>521</v>
      </c>
      <c r="C576" s="37" t="s">
        <v>522</v>
      </c>
      <c r="D576" s="103">
        <v>935</v>
      </c>
      <c r="E576" s="287">
        <f>D576/D641</f>
        <v>1.4963420278753636E-05</v>
      </c>
      <c r="F576" s="103">
        <f t="shared" si="112"/>
        <v>935</v>
      </c>
      <c r="G576" s="103"/>
      <c r="H576" s="181">
        <f t="shared" si="113"/>
        <v>935</v>
      </c>
      <c r="I576" s="182"/>
      <c r="J576" s="182"/>
      <c r="K576" s="182"/>
      <c r="L576" s="185"/>
      <c r="M576" s="349"/>
      <c r="N576" s="349"/>
      <c r="O576" s="288"/>
    </row>
    <row r="577" spans="1:15" s="49" customFormat="1" ht="15" customHeight="1">
      <c r="A577" s="135"/>
      <c r="B577" s="144" t="s">
        <v>239</v>
      </c>
      <c r="C577" s="36" t="s">
        <v>243</v>
      </c>
      <c r="D577" s="103">
        <v>1039</v>
      </c>
      <c r="E577" s="287">
        <f>D577/D641</f>
        <v>1.66278007161765E-05</v>
      </c>
      <c r="F577" s="103">
        <f t="shared" si="112"/>
        <v>1039</v>
      </c>
      <c r="G577" s="103"/>
      <c r="H577" s="181">
        <f t="shared" si="113"/>
        <v>1039</v>
      </c>
      <c r="I577" s="182"/>
      <c r="J577" s="182"/>
      <c r="K577" s="182"/>
      <c r="L577" s="185"/>
      <c r="M577" s="349"/>
      <c r="N577" s="349"/>
      <c r="O577" s="288"/>
    </row>
    <row r="578" spans="1:15" s="49" customFormat="1" ht="14.25" customHeight="1">
      <c r="A578" s="135"/>
      <c r="B578" s="144" t="s">
        <v>27</v>
      </c>
      <c r="C578" s="36" t="s">
        <v>28</v>
      </c>
      <c r="D578" s="103">
        <v>3377</v>
      </c>
      <c r="E578" s="287">
        <f>D578/D641</f>
        <v>5.404435324208666E-05</v>
      </c>
      <c r="F578" s="103">
        <f t="shared" si="112"/>
        <v>3377</v>
      </c>
      <c r="G578" s="103"/>
      <c r="H578" s="181">
        <f t="shared" si="113"/>
        <v>3377</v>
      </c>
      <c r="I578" s="182"/>
      <c r="J578" s="182"/>
      <c r="K578" s="182"/>
      <c r="L578" s="185"/>
      <c r="M578" s="349"/>
      <c r="N578" s="349"/>
      <c r="O578" s="288"/>
    </row>
    <row r="579" spans="1:15" s="49" customFormat="1" ht="13.5" customHeight="1">
      <c r="A579" s="135"/>
      <c r="B579" s="144" t="s">
        <v>31</v>
      </c>
      <c r="C579" s="36" t="s">
        <v>32</v>
      </c>
      <c r="D579" s="103">
        <v>40663</v>
      </c>
      <c r="E579" s="287">
        <f>D579/D641</f>
        <v>0.0006507567473742878</v>
      </c>
      <c r="F579" s="103">
        <f t="shared" si="112"/>
        <v>40663</v>
      </c>
      <c r="G579" s="103"/>
      <c r="H579" s="181">
        <f t="shared" si="113"/>
        <v>40663</v>
      </c>
      <c r="I579" s="182"/>
      <c r="J579" s="182"/>
      <c r="K579" s="182"/>
      <c r="L579" s="185"/>
      <c r="M579" s="349"/>
      <c r="N579" s="349"/>
      <c r="O579" s="288"/>
    </row>
    <row r="580" spans="1:15" s="49" customFormat="1" ht="13.5" customHeight="1">
      <c r="A580" s="135"/>
      <c r="B580" s="144" t="s">
        <v>46</v>
      </c>
      <c r="C580" s="36" t="s">
        <v>47</v>
      </c>
      <c r="D580" s="103">
        <v>600</v>
      </c>
      <c r="E580" s="287">
        <f>D580/D641</f>
        <v>9.602194831285756E-06</v>
      </c>
      <c r="F580" s="103">
        <f t="shared" si="112"/>
        <v>600</v>
      </c>
      <c r="G580" s="103"/>
      <c r="H580" s="181">
        <f t="shared" si="113"/>
        <v>600</v>
      </c>
      <c r="I580" s="182"/>
      <c r="J580" s="182"/>
      <c r="K580" s="182"/>
      <c r="L580" s="185"/>
      <c r="M580" s="349"/>
      <c r="N580" s="349"/>
      <c r="O580" s="288"/>
    </row>
    <row r="581" spans="1:15" s="49" customFormat="1" ht="13.5" customHeight="1">
      <c r="A581" s="135"/>
      <c r="B581" s="144" t="s">
        <v>119</v>
      </c>
      <c r="C581" s="36" t="s">
        <v>393</v>
      </c>
      <c r="D581" s="103">
        <v>12120</v>
      </c>
      <c r="E581" s="287">
        <f>D581/D641</f>
        <v>0.00019396433559197226</v>
      </c>
      <c r="F581" s="103">
        <f t="shared" si="112"/>
        <v>12120</v>
      </c>
      <c r="G581" s="103"/>
      <c r="H581" s="181">
        <f t="shared" si="113"/>
        <v>12120</v>
      </c>
      <c r="I581" s="182"/>
      <c r="J581" s="182"/>
      <c r="K581" s="182"/>
      <c r="L581" s="185"/>
      <c r="M581" s="349"/>
      <c r="N581" s="349"/>
      <c r="O581" s="288"/>
    </row>
    <row r="582" spans="1:15" s="49" customFormat="1" ht="16.5" customHeight="1">
      <c r="A582" s="135"/>
      <c r="B582" s="144" t="s">
        <v>240</v>
      </c>
      <c r="C582" s="36" t="s">
        <v>638</v>
      </c>
      <c r="D582" s="103">
        <v>1040</v>
      </c>
      <c r="E582" s="287">
        <f>D582/D641</f>
        <v>1.6643804374228645E-05</v>
      </c>
      <c r="F582" s="103">
        <f t="shared" si="112"/>
        <v>1040</v>
      </c>
      <c r="G582" s="103"/>
      <c r="H582" s="181">
        <f t="shared" si="113"/>
        <v>1040</v>
      </c>
      <c r="I582" s="182"/>
      <c r="J582" s="182"/>
      <c r="K582" s="182"/>
      <c r="L582" s="185"/>
      <c r="M582" s="349"/>
      <c r="N582" s="349"/>
      <c r="O582" s="288"/>
    </row>
    <row r="583" spans="1:15" s="49" customFormat="1" ht="15.75" customHeight="1">
      <c r="A583" s="135"/>
      <c r="B583" s="144" t="s">
        <v>241</v>
      </c>
      <c r="C583" s="36" t="s">
        <v>250</v>
      </c>
      <c r="D583" s="103">
        <v>1620</v>
      </c>
      <c r="E583" s="287">
        <f>D583/D641</f>
        <v>2.592592604447154E-05</v>
      </c>
      <c r="F583" s="103">
        <f t="shared" si="112"/>
        <v>1620</v>
      </c>
      <c r="G583" s="103"/>
      <c r="H583" s="181">
        <f t="shared" si="113"/>
        <v>1620</v>
      </c>
      <c r="I583" s="182"/>
      <c r="J583" s="182"/>
      <c r="K583" s="182"/>
      <c r="L583" s="185"/>
      <c r="M583" s="349"/>
      <c r="N583" s="349"/>
      <c r="O583" s="288"/>
    </row>
    <row r="584" spans="1:15" s="49" customFormat="1" ht="19.5" customHeight="1">
      <c r="A584" s="133" t="s">
        <v>270</v>
      </c>
      <c r="B584" s="139"/>
      <c r="C584" s="86" t="s">
        <v>801</v>
      </c>
      <c r="D584" s="179">
        <f>SUM(D585:D605)</f>
        <v>763059</v>
      </c>
      <c r="E584" s="154">
        <f>D584/D641</f>
        <v>0.012211735309610129</v>
      </c>
      <c r="F584" s="179">
        <f>SUM(F585:F605)</f>
        <v>612552</v>
      </c>
      <c r="G584" s="179">
        <f aca="true" t="shared" si="114" ref="G584:O584">SUM(G585:G605)</f>
        <v>461430</v>
      </c>
      <c r="H584" s="179">
        <f t="shared" si="114"/>
        <v>66062</v>
      </c>
      <c r="I584" s="179">
        <f t="shared" si="114"/>
        <v>84620</v>
      </c>
      <c r="J584" s="179">
        <f t="shared" si="114"/>
        <v>440</v>
      </c>
      <c r="K584" s="179">
        <f t="shared" si="114"/>
        <v>0</v>
      </c>
      <c r="L584" s="179">
        <f t="shared" si="114"/>
        <v>0</v>
      </c>
      <c r="M584" s="179">
        <f t="shared" si="114"/>
        <v>150507</v>
      </c>
      <c r="N584" s="179">
        <f t="shared" si="114"/>
        <v>150507</v>
      </c>
      <c r="O584" s="180">
        <f t="shared" si="114"/>
        <v>0</v>
      </c>
    </row>
    <row r="585" spans="1:15" s="49" customFormat="1" ht="18.75" customHeight="1">
      <c r="A585" s="296"/>
      <c r="B585" s="190" t="s">
        <v>147</v>
      </c>
      <c r="C585" s="36" t="s">
        <v>1001</v>
      </c>
      <c r="D585" s="189">
        <v>84620</v>
      </c>
      <c r="E585" s="287">
        <f>D585/D641</f>
        <v>0.0013542295443723345</v>
      </c>
      <c r="F585" s="189">
        <f>D585</f>
        <v>84620</v>
      </c>
      <c r="G585" s="189"/>
      <c r="H585" s="189"/>
      <c r="I585" s="189">
        <f>F585</f>
        <v>84620</v>
      </c>
      <c r="J585" s="189"/>
      <c r="K585" s="189"/>
      <c r="L585" s="189"/>
      <c r="M585" s="189"/>
      <c r="N585" s="189"/>
      <c r="O585" s="210"/>
    </row>
    <row r="586" spans="1:15" s="49" customFormat="1" ht="14.25" customHeight="1">
      <c r="A586" s="135"/>
      <c r="B586" s="144" t="s">
        <v>609</v>
      </c>
      <c r="C586" s="36" t="s">
        <v>153</v>
      </c>
      <c r="D586" s="103">
        <v>440</v>
      </c>
      <c r="E586" s="287">
        <f>D586/D641</f>
        <v>7.041609542942888E-06</v>
      </c>
      <c r="F586" s="103">
        <f>D586</f>
        <v>440</v>
      </c>
      <c r="G586" s="103"/>
      <c r="H586" s="181"/>
      <c r="I586" s="182"/>
      <c r="J586" s="182">
        <f>F586</f>
        <v>440</v>
      </c>
      <c r="K586" s="182"/>
      <c r="L586" s="185"/>
      <c r="M586" s="349"/>
      <c r="N586" s="349"/>
      <c r="O586" s="288"/>
    </row>
    <row r="587" spans="1:15" s="49" customFormat="1" ht="15" customHeight="1">
      <c r="A587" s="135"/>
      <c r="B587" s="41" t="s">
        <v>12</v>
      </c>
      <c r="C587" s="36" t="s">
        <v>587</v>
      </c>
      <c r="D587" s="103">
        <v>365329</v>
      </c>
      <c r="E587" s="287">
        <f>D587/D641</f>
        <v>0.005846600392531323</v>
      </c>
      <c r="F587" s="103">
        <f aca="true" t="shared" si="115" ref="F587:F604">D587</f>
        <v>365329</v>
      </c>
      <c r="G587" s="103">
        <f>F587</f>
        <v>365329</v>
      </c>
      <c r="H587" s="181"/>
      <c r="I587" s="182"/>
      <c r="J587" s="182"/>
      <c r="K587" s="182"/>
      <c r="L587" s="185"/>
      <c r="M587" s="349"/>
      <c r="N587" s="349"/>
      <c r="O587" s="288"/>
    </row>
    <row r="588" spans="1:15" s="49" customFormat="1" ht="16.5" customHeight="1">
      <c r="A588" s="135"/>
      <c r="B588" s="41" t="s">
        <v>16</v>
      </c>
      <c r="C588" s="36" t="s">
        <v>17</v>
      </c>
      <c r="D588" s="103">
        <v>28439</v>
      </c>
      <c r="E588" s="287">
        <f>D588/D641</f>
        <v>0.0004551280313448927</v>
      </c>
      <c r="F588" s="103">
        <f t="shared" si="115"/>
        <v>28439</v>
      </c>
      <c r="G588" s="103">
        <f>F588</f>
        <v>28439</v>
      </c>
      <c r="H588" s="181"/>
      <c r="I588" s="182"/>
      <c r="J588" s="182"/>
      <c r="K588" s="182"/>
      <c r="L588" s="185"/>
      <c r="M588" s="349"/>
      <c r="N588" s="349"/>
      <c r="O588" s="288"/>
    </row>
    <row r="589" spans="1:15" s="49" customFormat="1" ht="15" customHeight="1">
      <c r="A589" s="135"/>
      <c r="B589" s="144" t="s">
        <v>72</v>
      </c>
      <c r="C589" s="36" t="s">
        <v>95</v>
      </c>
      <c r="D589" s="103">
        <v>59059</v>
      </c>
      <c r="E589" s="287">
        <f>D589/D641</f>
        <v>0.0009451600409015091</v>
      </c>
      <c r="F589" s="103">
        <f t="shared" si="115"/>
        <v>59059</v>
      </c>
      <c r="G589" s="103">
        <f>F589</f>
        <v>59059</v>
      </c>
      <c r="H589" s="181"/>
      <c r="I589" s="182"/>
      <c r="J589" s="182"/>
      <c r="K589" s="182"/>
      <c r="L589" s="185"/>
      <c r="M589" s="349"/>
      <c r="N589" s="349"/>
      <c r="O589" s="288"/>
    </row>
    <row r="590" spans="1:15" s="49" customFormat="1" ht="14.25" customHeight="1">
      <c r="A590" s="135"/>
      <c r="B590" s="144" t="s">
        <v>18</v>
      </c>
      <c r="C590" s="36" t="s">
        <v>19</v>
      </c>
      <c r="D590" s="103">
        <v>7603</v>
      </c>
      <c r="E590" s="287">
        <f>D590/D641</f>
        <v>0.00012167581217044268</v>
      </c>
      <c r="F590" s="103">
        <f t="shared" si="115"/>
        <v>7603</v>
      </c>
      <c r="G590" s="103">
        <f>F590</f>
        <v>7603</v>
      </c>
      <c r="H590" s="181"/>
      <c r="I590" s="182"/>
      <c r="J590" s="182"/>
      <c r="K590" s="182"/>
      <c r="L590" s="185"/>
      <c r="M590" s="349"/>
      <c r="N590" s="349"/>
      <c r="O590" s="288"/>
    </row>
    <row r="591" spans="1:15" s="49" customFormat="1" ht="14.25" customHeight="1">
      <c r="A591" s="135"/>
      <c r="B591" s="144" t="s">
        <v>519</v>
      </c>
      <c r="C591" s="36" t="s">
        <v>520</v>
      </c>
      <c r="D591" s="103">
        <v>1000</v>
      </c>
      <c r="E591" s="287">
        <f>D591/D641</f>
        <v>1.6003658052142927E-05</v>
      </c>
      <c r="F591" s="103">
        <f t="shared" si="115"/>
        <v>1000</v>
      </c>
      <c r="G591" s="103">
        <f>F591</f>
        <v>1000</v>
      </c>
      <c r="H591" s="181"/>
      <c r="I591" s="182"/>
      <c r="J591" s="182"/>
      <c r="K591" s="182"/>
      <c r="L591" s="185"/>
      <c r="M591" s="349"/>
      <c r="N591" s="349"/>
      <c r="O591" s="288"/>
    </row>
    <row r="592" spans="1:15" s="49" customFormat="1" ht="14.25" customHeight="1">
      <c r="A592" s="135"/>
      <c r="B592" s="144" t="s">
        <v>20</v>
      </c>
      <c r="C592" s="36" t="s">
        <v>150</v>
      </c>
      <c r="D592" s="103">
        <v>12300</v>
      </c>
      <c r="E592" s="287">
        <f>D592/D641</f>
        <v>0.000196844994041358</v>
      </c>
      <c r="F592" s="103">
        <f t="shared" si="115"/>
        <v>12300</v>
      </c>
      <c r="G592" s="103"/>
      <c r="H592" s="181">
        <f>F592</f>
        <v>12300</v>
      </c>
      <c r="I592" s="182"/>
      <c r="J592" s="182"/>
      <c r="K592" s="182"/>
      <c r="L592" s="185"/>
      <c r="M592" s="349"/>
      <c r="N592" s="349"/>
      <c r="O592" s="288"/>
    </row>
    <row r="593" spans="1:15" s="49" customFormat="1" ht="15" customHeight="1">
      <c r="A593" s="135"/>
      <c r="B593" s="144" t="s">
        <v>145</v>
      </c>
      <c r="C593" s="36" t="s">
        <v>223</v>
      </c>
      <c r="D593" s="103">
        <v>4000</v>
      </c>
      <c r="E593" s="287">
        <f>D593/D641</f>
        <v>6.401463220857171E-05</v>
      </c>
      <c r="F593" s="103">
        <f t="shared" si="115"/>
        <v>4000</v>
      </c>
      <c r="G593" s="103"/>
      <c r="H593" s="181">
        <f aca="true" t="shared" si="116" ref="H593:H604">F593</f>
        <v>4000</v>
      </c>
      <c r="I593" s="182"/>
      <c r="J593" s="182"/>
      <c r="K593" s="182"/>
      <c r="L593" s="185"/>
      <c r="M593" s="349"/>
      <c r="N593" s="349"/>
      <c r="O593" s="288"/>
    </row>
    <row r="594" spans="1:15" s="49" customFormat="1" ht="15.75" customHeight="1">
      <c r="A594" s="135"/>
      <c r="B594" s="144" t="s">
        <v>22</v>
      </c>
      <c r="C594" s="36" t="s">
        <v>114</v>
      </c>
      <c r="D594" s="103">
        <v>13970</v>
      </c>
      <c r="E594" s="287">
        <f>D594/D641</f>
        <v>0.00022357110298843667</v>
      </c>
      <c r="F594" s="103">
        <f t="shared" si="115"/>
        <v>13970</v>
      </c>
      <c r="G594" s="103"/>
      <c r="H594" s="181">
        <f t="shared" si="116"/>
        <v>13970</v>
      </c>
      <c r="I594" s="182"/>
      <c r="J594" s="182"/>
      <c r="K594" s="182"/>
      <c r="L594" s="185"/>
      <c r="M594" s="349"/>
      <c r="N594" s="349"/>
      <c r="O594" s="288"/>
    </row>
    <row r="595" spans="1:15" s="49" customFormat="1" ht="14.25" customHeight="1">
      <c r="A595" s="135"/>
      <c r="B595" s="144" t="s">
        <v>24</v>
      </c>
      <c r="C595" s="36" t="s">
        <v>115</v>
      </c>
      <c r="D595" s="103">
        <v>500</v>
      </c>
      <c r="E595" s="287">
        <f>D595/D641</f>
        <v>8.001829026071464E-06</v>
      </c>
      <c r="F595" s="103">
        <f t="shared" si="115"/>
        <v>500</v>
      </c>
      <c r="G595" s="103"/>
      <c r="H595" s="181">
        <f t="shared" si="116"/>
        <v>500</v>
      </c>
      <c r="I595" s="182"/>
      <c r="J595" s="182"/>
      <c r="K595" s="182"/>
      <c r="L595" s="185"/>
      <c r="M595" s="349"/>
      <c r="N595" s="349"/>
      <c r="O595" s="288"/>
    </row>
    <row r="596" spans="1:15" s="49" customFormat="1" ht="15.75" customHeight="1">
      <c r="A596" s="135"/>
      <c r="B596" s="144" t="s">
        <v>101</v>
      </c>
      <c r="C596" s="36" t="s">
        <v>102</v>
      </c>
      <c r="D596" s="103">
        <v>940</v>
      </c>
      <c r="E596" s="287">
        <f>D596/D641</f>
        <v>1.5043438569014352E-05</v>
      </c>
      <c r="F596" s="103">
        <f t="shared" si="115"/>
        <v>940</v>
      </c>
      <c r="G596" s="103"/>
      <c r="H596" s="181">
        <f t="shared" si="116"/>
        <v>940</v>
      </c>
      <c r="I596" s="182"/>
      <c r="J596" s="182"/>
      <c r="K596" s="182"/>
      <c r="L596" s="185"/>
      <c r="M596" s="349"/>
      <c r="N596" s="349"/>
      <c r="O596" s="288"/>
    </row>
    <row r="597" spans="1:15" s="49" customFormat="1" ht="15" customHeight="1">
      <c r="A597" s="135"/>
      <c r="B597" s="144" t="s">
        <v>25</v>
      </c>
      <c r="C597" s="36" t="s">
        <v>116</v>
      </c>
      <c r="D597" s="103">
        <v>3700</v>
      </c>
      <c r="E597" s="287">
        <f>D597/D641</f>
        <v>5.921353479292883E-05</v>
      </c>
      <c r="F597" s="103">
        <f t="shared" si="115"/>
        <v>3700</v>
      </c>
      <c r="G597" s="103"/>
      <c r="H597" s="181">
        <f t="shared" si="116"/>
        <v>3700</v>
      </c>
      <c r="I597" s="182"/>
      <c r="J597" s="182"/>
      <c r="K597" s="182"/>
      <c r="L597" s="185"/>
      <c r="M597" s="349"/>
      <c r="N597" s="349"/>
      <c r="O597" s="288"/>
    </row>
    <row r="598" spans="1:15" s="49" customFormat="1" ht="15" customHeight="1">
      <c r="A598" s="135"/>
      <c r="B598" s="144" t="s">
        <v>521</v>
      </c>
      <c r="C598" s="36" t="s">
        <v>387</v>
      </c>
      <c r="D598" s="103">
        <v>768</v>
      </c>
      <c r="E598" s="287">
        <f>D598/D641</f>
        <v>1.2290809384045767E-05</v>
      </c>
      <c r="F598" s="103">
        <f t="shared" si="115"/>
        <v>768</v>
      </c>
      <c r="G598" s="103"/>
      <c r="H598" s="181">
        <f t="shared" si="116"/>
        <v>768</v>
      </c>
      <c r="I598" s="182"/>
      <c r="J598" s="182"/>
      <c r="K598" s="182"/>
      <c r="L598" s="185"/>
      <c r="M598" s="349"/>
      <c r="N598" s="349"/>
      <c r="O598" s="288"/>
    </row>
    <row r="599" spans="1:15" s="49" customFormat="1" ht="15" customHeight="1">
      <c r="A599" s="135"/>
      <c r="B599" s="144" t="s">
        <v>239</v>
      </c>
      <c r="C599" s="36" t="s">
        <v>243</v>
      </c>
      <c r="D599" s="103">
        <v>1890</v>
      </c>
      <c r="E599" s="287">
        <f>D599/D641</f>
        <v>3.024691371855013E-05</v>
      </c>
      <c r="F599" s="103">
        <f t="shared" si="115"/>
        <v>1890</v>
      </c>
      <c r="G599" s="103"/>
      <c r="H599" s="181">
        <f t="shared" si="116"/>
        <v>1890</v>
      </c>
      <c r="I599" s="182"/>
      <c r="J599" s="182"/>
      <c r="K599" s="182"/>
      <c r="L599" s="185"/>
      <c r="M599" s="349"/>
      <c r="N599" s="349"/>
      <c r="O599" s="288"/>
    </row>
    <row r="600" spans="1:15" s="49" customFormat="1" ht="14.25" customHeight="1">
      <c r="A600" s="135"/>
      <c r="B600" s="144" t="s">
        <v>27</v>
      </c>
      <c r="C600" s="36" t="s">
        <v>28</v>
      </c>
      <c r="D600" s="103">
        <v>3000</v>
      </c>
      <c r="E600" s="287">
        <f>D600/D641</f>
        <v>4.801097415642878E-05</v>
      </c>
      <c r="F600" s="103">
        <f t="shared" si="115"/>
        <v>3000</v>
      </c>
      <c r="G600" s="103"/>
      <c r="H600" s="181">
        <f t="shared" si="116"/>
        <v>3000</v>
      </c>
      <c r="I600" s="182"/>
      <c r="J600" s="182"/>
      <c r="K600" s="182"/>
      <c r="L600" s="185"/>
      <c r="M600" s="349"/>
      <c r="N600" s="349"/>
      <c r="O600" s="288"/>
    </row>
    <row r="601" spans="1:15" s="49" customFormat="1" ht="13.5" customHeight="1">
      <c r="A601" s="135"/>
      <c r="B601" s="41" t="s">
        <v>31</v>
      </c>
      <c r="C601" s="36" t="s">
        <v>32</v>
      </c>
      <c r="D601" s="103">
        <v>21165</v>
      </c>
      <c r="E601" s="287">
        <f>D601/D641</f>
        <v>0.00033871742267360504</v>
      </c>
      <c r="F601" s="103">
        <f t="shared" si="115"/>
        <v>21165</v>
      </c>
      <c r="G601" s="103"/>
      <c r="H601" s="181">
        <f t="shared" si="116"/>
        <v>21165</v>
      </c>
      <c r="I601" s="182"/>
      <c r="J601" s="182"/>
      <c r="K601" s="182"/>
      <c r="L601" s="185"/>
      <c r="M601" s="349"/>
      <c r="N601" s="349"/>
      <c r="O601" s="288"/>
    </row>
    <row r="602" spans="1:15" s="49" customFormat="1" ht="14.25" customHeight="1">
      <c r="A602" s="135"/>
      <c r="B602" s="41" t="s">
        <v>240</v>
      </c>
      <c r="C602" s="36" t="s">
        <v>638</v>
      </c>
      <c r="D602" s="103">
        <v>1200</v>
      </c>
      <c r="E602" s="287">
        <f>D602/D641</f>
        <v>1.920438966257151E-05</v>
      </c>
      <c r="F602" s="103">
        <f t="shared" si="115"/>
        <v>1200</v>
      </c>
      <c r="G602" s="103"/>
      <c r="H602" s="181">
        <f t="shared" si="116"/>
        <v>1200</v>
      </c>
      <c r="I602" s="182"/>
      <c r="J602" s="182"/>
      <c r="K602" s="182"/>
      <c r="L602" s="185"/>
      <c r="M602" s="349"/>
      <c r="N602" s="349"/>
      <c r="O602" s="288"/>
    </row>
    <row r="603" spans="1:15" s="49" customFormat="1" ht="15" customHeight="1">
      <c r="A603" s="135"/>
      <c r="B603" s="41" t="s">
        <v>241</v>
      </c>
      <c r="C603" s="36" t="s">
        <v>250</v>
      </c>
      <c r="D603" s="103">
        <v>800</v>
      </c>
      <c r="E603" s="287">
        <f>D603/D641</f>
        <v>1.2802926441714341E-05</v>
      </c>
      <c r="F603" s="103">
        <f t="shared" si="115"/>
        <v>800</v>
      </c>
      <c r="G603" s="103"/>
      <c r="H603" s="181">
        <f t="shared" si="116"/>
        <v>800</v>
      </c>
      <c r="I603" s="182"/>
      <c r="J603" s="182"/>
      <c r="K603" s="182"/>
      <c r="L603" s="185"/>
      <c r="M603" s="349"/>
      <c r="N603" s="349"/>
      <c r="O603" s="288"/>
    </row>
    <row r="604" spans="1:15" s="49" customFormat="1" ht="15" customHeight="1">
      <c r="A604" s="135"/>
      <c r="B604" s="41" t="s">
        <v>242</v>
      </c>
      <c r="C604" s="36" t="s">
        <v>251</v>
      </c>
      <c r="D604" s="103">
        <v>1829</v>
      </c>
      <c r="E604" s="287">
        <f>D604/D67</f>
        <v>0.05777188161344325</v>
      </c>
      <c r="F604" s="103">
        <f t="shared" si="115"/>
        <v>1829</v>
      </c>
      <c r="G604" s="103"/>
      <c r="H604" s="181">
        <f t="shared" si="116"/>
        <v>1829</v>
      </c>
      <c r="I604" s="182"/>
      <c r="J604" s="182"/>
      <c r="K604" s="182"/>
      <c r="L604" s="185"/>
      <c r="M604" s="349"/>
      <c r="N604" s="349"/>
      <c r="O604" s="288"/>
    </row>
    <row r="605" spans="1:15" s="49" customFormat="1" ht="15" customHeight="1">
      <c r="A605" s="135"/>
      <c r="B605" s="41" t="s">
        <v>48</v>
      </c>
      <c r="C605" s="36" t="s">
        <v>862</v>
      </c>
      <c r="D605" s="103">
        <v>150507</v>
      </c>
      <c r="E605" s="287">
        <f>D605/D641</f>
        <v>0.0024086625624538754</v>
      </c>
      <c r="F605" s="103"/>
      <c r="G605" s="103"/>
      <c r="H605" s="181"/>
      <c r="I605" s="182"/>
      <c r="J605" s="182"/>
      <c r="K605" s="182"/>
      <c r="L605" s="185"/>
      <c r="M605" s="182">
        <f>D605</f>
        <v>150507</v>
      </c>
      <c r="N605" s="182">
        <f>M605</f>
        <v>150507</v>
      </c>
      <c r="O605" s="342"/>
    </row>
    <row r="606" spans="1:15" s="49" customFormat="1" ht="17.25" customHeight="1">
      <c r="A606" s="133" t="s">
        <v>271</v>
      </c>
      <c r="B606" s="134"/>
      <c r="C606" s="84" t="s">
        <v>272</v>
      </c>
      <c r="D606" s="179">
        <f>SUM(D607:D617)</f>
        <v>645093</v>
      </c>
      <c r="E606" s="339">
        <f>D606/D641</f>
        <v>0.010323847783831037</v>
      </c>
      <c r="F606" s="179">
        <f aca="true" t="shared" si="117" ref="F606:O606">SUM(F607:F617)</f>
        <v>645093</v>
      </c>
      <c r="G606" s="179">
        <f t="shared" si="117"/>
        <v>485528</v>
      </c>
      <c r="H606" s="179">
        <f t="shared" si="117"/>
        <v>159565</v>
      </c>
      <c r="I606" s="179">
        <f t="shared" si="117"/>
        <v>0</v>
      </c>
      <c r="J606" s="179">
        <f t="shared" si="117"/>
        <v>0</v>
      </c>
      <c r="K606" s="179">
        <f t="shared" si="117"/>
        <v>0</v>
      </c>
      <c r="L606" s="179">
        <f t="shared" si="117"/>
        <v>0</v>
      </c>
      <c r="M606" s="179">
        <f t="shared" si="117"/>
        <v>0</v>
      </c>
      <c r="N606" s="179">
        <f t="shared" si="117"/>
        <v>0</v>
      </c>
      <c r="O606" s="180">
        <f t="shared" si="117"/>
        <v>0</v>
      </c>
    </row>
    <row r="607" spans="1:15" s="49" customFormat="1" ht="15.75" customHeight="1">
      <c r="A607" s="135"/>
      <c r="B607" s="41" t="s">
        <v>12</v>
      </c>
      <c r="C607" s="36" t="s">
        <v>299</v>
      </c>
      <c r="D607" s="103">
        <v>380313</v>
      </c>
      <c r="E607" s="287">
        <f>D607/D641</f>
        <v>0.006086399204784633</v>
      </c>
      <c r="F607" s="103">
        <f aca="true" t="shared" si="118" ref="F607:F617">D607</f>
        <v>380313</v>
      </c>
      <c r="G607" s="103">
        <f>F607</f>
        <v>380313</v>
      </c>
      <c r="H607" s="181"/>
      <c r="I607" s="182"/>
      <c r="J607" s="182"/>
      <c r="K607" s="182"/>
      <c r="L607" s="185"/>
      <c r="M607" s="349"/>
      <c r="N607" s="349"/>
      <c r="O607" s="288"/>
    </row>
    <row r="608" spans="1:15" s="49" customFormat="1" ht="15" customHeight="1">
      <c r="A608" s="135"/>
      <c r="B608" s="41" t="s">
        <v>16</v>
      </c>
      <c r="C608" s="36" t="s">
        <v>17</v>
      </c>
      <c r="D608" s="103">
        <v>32410</v>
      </c>
      <c r="E608" s="287">
        <f>D608/D641</f>
        <v>0.0005186785574699522</v>
      </c>
      <c r="F608" s="103">
        <f t="shared" si="118"/>
        <v>32410</v>
      </c>
      <c r="G608" s="103">
        <f>F608</f>
        <v>32410</v>
      </c>
      <c r="H608" s="181"/>
      <c r="I608" s="182"/>
      <c r="J608" s="182"/>
      <c r="K608" s="182"/>
      <c r="L608" s="185"/>
      <c r="M608" s="349"/>
      <c r="N608" s="349"/>
      <c r="O608" s="288"/>
    </row>
    <row r="609" spans="1:15" s="49" customFormat="1" ht="16.5" customHeight="1">
      <c r="A609" s="135"/>
      <c r="B609" s="144" t="s">
        <v>72</v>
      </c>
      <c r="C609" s="36" t="s">
        <v>43</v>
      </c>
      <c r="D609" s="103">
        <v>59226</v>
      </c>
      <c r="E609" s="287">
        <f>D609/D641</f>
        <v>0.000947832651796217</v>
      </c>
      <c r="F609" s="103">
        <f t="shared" si="118"/>
        <v>59226</v>
      </c>
      <c r="G609" s="103">
        <f>F609</f>
        <v>59226</v>
      </c>
      <c r="H609" s="181"/>
      <c r="I609" s="182"/>
      <c r="J609" s="182"/>
      <c r="K609" s="182"/>
      <c r="L609" s="185"/>
      <c r="M609" s="349"/>
      <c r="N609" s="349"/>
      <c r="O609" s="288"/>
    </row>
    <row r="610" spans="1:15" s="49" customFormat="1" ht="13.5" customHeight="1">
      <c r="A610" s="135"/>
      <c r="B610" s="144" t="s">
        <v>18</v>
      </c>
      <c r="C610" s="36" t="s">
        <v>19</v>
      </c>
      <c r="D610" s="103">
        <v>9579</v>
      </c>
      <c r="E610" s="287">
        <f>D610/D641</f>
        <v>0.00015329904048147708</v>
      </c>
      <c r="F610" s="103">
        <f t="shared" si="118"/>
        <v>9579</v>
      </c>
      <c r="G610" s="103">
        <f>F610</f>
        <v>9579</v>
      </c>
      <c r="H610" s="181"/>
      <c r="I610" s="182"/>
      <c r="J610" s="182"/>
      <c r="K610" s="182"/>
      <c r="L610" s="185"/>
      <c r="M610" s="349"/>
      <c r="N610" s="349"/>
      <c r="O610" s="288"/>
    </row>
    <row r="611" spans="1:15" s="49" customFormat="1" ht="14.25" customHeight="1">
      <c r="A611" s="135"/>
      <c r="B611" s="144" t="s">
        <v>519</v>
      </c>
      <c r="C611" s="36" t="s">
        <v>520</v>
      </c>
      <c r="D611" s="103">
        <v>4000</v>
      </c>
      <c r="E611" s="287">
        <f>D611/D641</f>
        <v>6.401463220857171E-05</v>
      </c>
      <c r="F611" s="103">
        <f t="shared" si="118"/>
        <v>4000</v>
      </c>
      <c r="G611" s="103">
        <f>F611</f>
        <v>4000</v>
      </c>
      <c r="H611" s="181"/>
      <c r="I611" s="182"/>
      <c r="J611" s="182"/>
      <c r="K611" s="182"/>
      <c r="L611" s="185"/>
      <c r="M611" s="349"/>
      <c r="N611" s="349"/>
      <c r="O611" s="288"/>
    </row>
    <row r="612" spans="1:15" s="49" customFormat="1" ht="13.5" customHeight="1">
      <c r="A612" s="135"/>
      <c r="B612" s="144" t="s">
        <v>20</v>
      </c>
      <c r="C612" s="36" t="s">
        <v>45</v>
      </c>
      <c r="D612" s="103">
        <v>48883</v>
      </c>
      <c r="E612" s="287">
        <f>D612/D641</f>
        <v>0.0007823068165629027</v>
      </c>
      <c r="F612" s="103">
        <f t="shared" si="118"/>
        <v>48883</v>
      </c>
      <c r="G612" s="103"/>
      <c r="H612" s="181">
        <f aca="true" t="shared" si="119" ref="H612:H617">F612</f>
        <v>48883</v>
      </c>
      <c r="I612" s="182"/>
      <c r="J612" s="182"/>
      <c r="K612" s="182"/>
      <c r="L612" s="185"/>
      <c r="M612" s="349"/>
      <c r="N612" s="349"/>
      <c r="O612" s="288"/>
    </row>
    <row r="613" spans="1:15" s="49" customFormat="1" ht="13.5" customHeight="1">
      <c r="A613" s="135"/>
      <c r="B613" s="144" t="s">
        <v>22</v>
      </c>
      <c r="C613" s="36" t="s">
        <v>114</v>
      </c>
      <c r="D613" s="103">
        <v>57640</v>
      </c>
      <c r="E613" s="287">
        <f>D613/D641</f>
        <v>0.0009224508501255183</v>
      </c>
      <c r="F613" s="103">
        <f t="shared" si="118"/>
        <v>57640</v>
      </c>
      <c r="G613" s="103"/>
      <c r="H613" s="181">
        <f t="shared" si="119"/>
        <v>57640</v>
      </c>
      <c r="I613" s="182"/>
      <c r="J613" s="182"/>
      <c r="K613" s="182"/>
      <c r="L613" s="185"/>
      <c r="M613" s="349"/>
      <c r="N613" s="349"/>
      <c r="O613" s="288"/>
    </row>
    <row r="614" spans="1:15" s="49" customFormat="1" ht="13.5" customHeight="1">
      <c r="A614" s="135"/>
      <c r="B614" s="144" t="s">
        <v>25</v>
      </c>
      <c r="C614" s="36" t="s">
        <v>116</v>
      </c>
      <c r="D614" s="103">
        <v>30938</v>
      </c>
      <c r="E614" s="287">
        <f>D614/D641</f>
        <v>0.0004951211728171979</v>
      </c>
      <c r="F614" s="103">
        <f t="shared" si="118"/>
        <v>30938</v>
      </c>
      <c r="G614" s="103"/>
      <c r="H614" s="181">
        <f t="shared" si="119"/>
        <v>30938</v>
      </c>
      <c r="I614" s="182"/>
      <c r="J614" s="182"/>
      <c r="K614" s="182"/>
      <c r="L614" s="185"/>
      <c r="M614" s="349"/>
      <c r="N614" s="349"/>
      <c r="O614" s="288"/>
    </row>
    <row r="615" spans="1:15" s="49" customFormat="1" ht="13.5" customHeight="1">
      <c r="A615" s="135"/>
      <c r="B615" s="144" t="s">
        <v>239</v>
      </c>
      <c r="C615" s="36" t="s">
        <v>243</v>
      </c>
      <c r="D615" s="103">
        <v>831</v>
      </c>
      <c r="E615" s="287">
        <f>D615/D641</f>
        <v>1.3299039841330772E-05</v>
      </c>
      <c r="F615" s="103">
        <f t="shared" si="118"/>
        <v>831</v>
      </c>
      <c r="G615" s="103"/>
      <c r="H615" s="181">
        <f t="shared" si="119"/>
        <v>831</v>
      </c>
      <c r="I615" s="182"/>
      <c r="J615" s="182"/>
      <c r="K615" s="182"/>
      <c r="L615" s="185"/>
      <c r="M615" s="349"/>
      <c r="N615" s="349"/>
      <c r="O615" s="288"/>
    </row>
    <row r="616" spans="1:15" s="49" customFormat="1" ht="13.5" customHeight="1">
      <c r="A616" s="135"/>
      <c r="B616" s="144" t="s">
        <v>31</v>
      </c>
      <c r="C616" s="36" t="s">
        <v>32</v>
      </c>
      <c r="D616" s="103">
        <v>21073</v>
      </c>
      <c r="E616" s="287">
        <f>D616/D641</f>
        <v>0.0003372450861328079</v>
      </c>
      <c r="F616" s="103">
        <f t="shared" si="118"/>
        <v>21073</v>
      </c>
      <c r="G616" s="103"/>
      <c r="H616" s="181">
        <f t="shared" si="119"/>
        <v>21073</v>
      </c>
      <c r="I616" s="182"/>
      <c r="J616" s="182"/>
      <c r="K616" s="182"/>
      <c r="L616" s="185"/>
      <c r="M616" s="349"/>
      <c r="N616" s="349"/>
      <c r="O616" s="288"/>
    </row>
    <row r="617" spans="1:15" s="49" customFormat="1" ht="17.25" customHeight="1">
      <c r="A617" s="135"/>
      <c r="B617" s="144" t="s">
        <v>241</v>
      </c>
      <c r="C617" s="36" t="s">
        <v>250</v>
      </c>
      <c r="D617" s="103">
        <v>200</v>
      </c>
      <c r="E617" s="287">
        <f>D617/D641</f>
        <v>3.2007316104285853E-06</v>
      </c>
      <c r="F617" s="103">
        <f t="shared" si="118"/>
        <v>200</v>
      </c>
      <c r="G617" s="103"/>
      <c r="H617" s="181">
        <f t="shared" si="119"/>
        <v>200</v>
      </c>
      <c r="I617" s="182"/>
      <c r="J617" s="182"/>
      <c r="K617" s="182"/>
      <c r="L617" s="185"/>
      <c r="M617" s="349"/>
      <c r="N617" s="349"/>
      <c r="O617" s="288"/>
    </row>
    <row r="618" spans="1:15" s="49" customFormat="1" ht="18" customHeight="1">
      <c r="A618" s="133" t="s">
        <v>273</v>
      </c>
      <c r="B618" s="398"/>
      <c r="C618" s="87" t="s">
        <v>799</v>
      </c>
      <c r="D618" s="179">
        <f>SUM(D619:D619)</f>
        <v>26000</v>
      </c>
      <c r="E618" s="339">
        <f>D618/D641</f>
        <v>0.0004160951093557161</v>
      </c>
      <c r="F618" s="179">
        <f aca="true" t="shared" si="120" ref="F618:O618">SUM(F619:F619)</f>
        <v>26000</v>
      </c>
      <c r="G618" s="179">
        <f t="shared" si="120"/>
        <v>0</v>
      </c>
      <c r="H618" s="179">
        <f t="shared" si="120"/>
        <v>0</v>
      </c>
      <c r="I618" s="179">
        <f t="shared" si="120"/>
        <v>0</v>
      </c>
      <c r="J618" s="179">
        <f t="shared" si="120"/>
        <v>26000</v>
      </c>
      <c r="K618" s="179">
        <f t="shared" si="120"/>
        <v>0</v>
      </c>
      <c r="L618" s="179">
        <f t="shared" si="120"/>
        <v>0</v>
      </c>
      <c r="M618" s="179">
        <f t="shared" si="120"/>
        <v>0</v>
      </c>
      <c r="N618" s="179">
        <f t="shared" si="120"/>
        <v>0</v>
      </c>
      <c r="O618" s="180">
        <f t="shared" si="120"/>
        <v>0</v>
      </c>
    </row>
    <row r="619" spans="1:15" s="49" customFormat="1" ht="18.75" customHeight="1">
      <c r="A619" s="135"/>
      <c r="B619" s="144" t="s">
        <v>602</v>
      </c>
      <c r="C619" s="36" t="s">
        <v>302</v>
      </c>
      <c r="D619" s="103">
        <v>26000</v>
      </c>
      <c r="E619" s="287">
        <f>D619/D641</f>
        <v>0.0004160951093557161</v>
      </c>
      <c r="F619" s="103">
        <f>D619</f>
        <v>26000</v>
      </c>
      <c r="G619" s="103"/>
      <c r="H619" s="181"/>
      <c r="I619" s="181"/>
      <c r="J619" s="181">
        <f>F619</f>
        <v>26000</v>
      </c>
      <c r="K619" s="181"/>
      <c r="L619" s="185"/>
      <c r="M619" s="349"/>
      <c r="N619" s="349"/>
      <c r="O619" s="288"/>
    </row>
    <row r="620" spans="1:15" s="49" customFormat="1" ht="20.25" customHeight="1">
      <c r="A620" s="133" t="s">
        <v>274</v>
      </c>
      <c r="B620" s="134"/>
      <c r="C620" s="87" t="s">
        <v>800</v>
      </c>
      <c r="D620" s="179">
        <f>SUM(D621:D623)</f>
        <v>3000</v>
      </c>
      <c r="E620" s="339">
        <f>D620/D641</f>
        <v>4.801097415642878E-05</v>
      </c>
      <c r="F620" s="179">
        <f aca="true" t="shared" si="121" ref="F620:O620">SUM(F621:F623)</f>
        <v>3000</v>
      </c>
      <c r="G620" s="179">
        <f t="shared" si="121"/>
        <v>2000</v>
      </c>
      <c r="H620" s="179">
        <f t="shared" si="121"/>
        <v>1000</v>
      </c>
      <c r="I620" s="179">
        <f t="shared" si="121"/>
        <v>0</v>
      </c>
      <c r="J620" s="179">
        <f t="shared" si="121"/>
        <v>0</v>
      </c>
      <c r="K620" s="179">
        <f t="shared" si="121"/>
        <v>0</v>
      </c>
      <c r="L620" s="179">
        <f t="shared" si="121"/>
        <v>0</v>
      </c>
      <c r="M620" s="179">
        <f t="shared" si="121"/>
        <v>0</v>
      </c>
      <c r="N620" s="179">
        <f t="shared" si="121"/>
        <v>0</v>
      </c>
      <c r="O620" s="180">
        <f t="shared" si="121"/>
        <v>0</v>
      </c>
    </row>
    <row r="621" spans="1:15" s="49" customFormat="1" ht="13.5" customHeight="1">
      <c r="A621" s="135"/>
      <c r="B621" s="41" t="s">
        <v>519</v>
      </c>
      <c r="C621" s="36" t="s">
        <v>520</v>
      </c>
      <c r="D621" s="103">
        <v>2000</v>
      </c>
      <c r="E621" s="287">
        <f>D621/D641</f>
        <v>3.2007316104285854E-05</v>
      </c>
      <c r="F621" s="103">
        <f>D621</f>
        <v>2000</v>
      </c>
      <c r="G621" s="103">
        <f>F621</f>
        <v>2000</v>
      </c>
      <c r="H621" s="181"/>
      <c r="I621" s="182">
        <v>0</v>
      </c>
      <c r="J621" s="182"/>
      <c r="K621" s="182"/>
      <c r="L621" s="185"/>
      <c r="M621" s="349"/>
      <c r="N621" s="349"/>
      <c r="O621" s="288"/>
    </row>
    <row r="622" spans="1:15" s="49" customFormat="1" ht="13.5" customHeight="1">
      <c r="A622" s="135"/>
      <c r="B622" s="41" t="s">
        <v>20</v>
      </c>
      <c r="C622" s="36" t="s">
        <v>45</v>
      </c>
      <c r="D622" s="103">
        <v>600</v>
      </c>
      <c r="E622" s="287">
        <f>D622/D641</f>
        <v>9.602194831285756E-06</v>
      </c>
      <c r="F622" s="103">
        <f>D622</f>
        <v>600</v>
      </c>
      <c r="G622" s="103">
        <v>0</v>
      </c>
      <c r="H622" s="181">
        <f>F622</f>
        <v>600</v>
      </c>
      <c r="I622" s="182">
        <v>0</v>
      </c>
      <c r="J622" s="182"/>
      <c r="K622" s="182"/>
      <c r="L622" s="185"/>
      <c r="M622" s="349"/>
      <c r="N622" s="349"/>
      <c r="O622" s="288"/>
    </row>
    <row r="623" spans="1:15" s="49" customFormat="1" ht="15" customHeight="1">
      <c r="A623" s="135"/>
      <c r="B623" s="41" t="s">
        <v>25</v>
      </c>
      <c r="C623" s="36" t="s">
        <v>26</v>
      </c>
      <c r="D623" s="103">
        <v>400</v>
      </c>
      <c r="E623" s="287">
        <f>D623/D641</f>
        <v>6.401463220857171E-06</v>
      </c>
      <c r="F623" s="103">
        <f>D623</f>
        <v>400</v>
      </c>
      <c r="G623" s="103">
        <v>0</v>
      </c>
      <c r="H623" s="181">
        <f>F623</f>
        <v>400</v>
      </c>
      <c r="I623" s="182">
        <v>0</v>
      </c>
      <c r="J623" s="182"/>
      <c r="K623" s="182"/>
      <c r="L623" s="185"/>
      <c r="M623" s="349"/>
      <c r="N623" s="349"/>
      <c r="O623" s="288"/>
    </row>
    <row r="624" spans="1:15" s="49" customFormat="1" ht="19.5" customHeight="1">
      <c r="A624" s="294" t="s">
        <v>1013</v>
      </c>
      <c r="B624" s="285"/>
      <c r="C624" s="400" t="s">
        <v>320</v>
      </c>
      <c r="D624" s="286">
        <f>D625</f>
        <v>3058</v>
      </c>
      <c r="E624" s="339">
        <f>D624/D641</f>
        <v>4.893918632345307E-05</v>
      </c>
      <c r="F624" s="286">
        <f>F625</f>
        <v>3058</v>
      </c>
      <c r="G624" s="286">
        <f aca="true" t="shared" si="122" ref="G624:O624">G625</f>
        <v>0</v>
      </c>
      <c r="H624" s="286">
        <f t="shared" si="122"/>
        <v>3058</v>
      </c>
      <c r="I624" s="286">
        <f t="shared" si="122"/>
        <v>0</v>
      </c>
      <c r="J624" s="286">
        <f t="shared" si="122"/>
        <v>0</v>
      </c>
      <c r="K624" s="286">
        <f t="shared" si="122"/>
        <v>0</v>
      </c>
      <c r="L624" s="286">
        <f t="shared" si="122"/>
        <v>0</v>
      </c>
      <c r="M624" s="286">
        <f t="shared" si="122"/>
        <v>0</v>
      </c>
      <c r="N624" s="286">
        <f t="shared" si="122"/>
        <v>0</v>
      </c>
      <c r="O624" s="337">
        <f t="shared" si="122"/>
        <v>0</v>
      </c>
    </row>
    <row r="625" spans="1:15" s="49" customFormat="1" ht="18" customHeight="1">
      <c r="A625" s="135"/>
      <c r="B625" s="41" t="s">
        <v>240</v>
      </c>
      <c r="C625" s="36" t="s">
        <v>638</v>
      </c>
      <c r="D625" s="103">
        <v>3058</v>
      </c>
      <c r="E625" s="287">
        <f>D625/D641</f>
        <v>4.893918632345307E-05</v>
      </c>
      <c r="F625" s="103">
        <f>D625</f>
        <v>3058</v>
      </c>
      <c r="G625" s="103"/>
      <c r="H625" s="181">
        <f>F625</f>
        <v>3058</v>
      </c>
      <c r="I625" s="182"/>
      <c r="J625" s="182"/>
      <c r="K625" s="182"/>
      <c r="L625" s="185"/>
      <c r="M625" s="349"/>
      <c r="N625" s="349"/>
      <c r="O625" s="288"/>
    </row>
    <row r="626" spans="1:15" s="49" customFormat="1" ht="17.25" customHeight="1">
      <c r="A626" s="133" t="s">
        <v>275</v>
      </c>
      <c r="B626" s="134"/>
      <c r="C626" s="87" t="s">
        <v>97</v>
      </c>
      <c r="D626" s="179">
        <f>SUM(D627:D631)</f>
        <v>296575</v>
      </c>
      <c r="E626" s="339">
        <f>D626/D641</f>
        <v>0.004746284886814289</v>
      </c>
      <c r="F626" s="179">
        <f aca="true" t="shared" si="123" ref="F626:O626">SUM(F627:F631)</f>
        <v>296575</v>
      </c>
      <c r="G626" s="179">
        <f t="shared" si="123"/>
        <v>241371</v>
      </c>
      <c r="H626" s="179">
        <f t="shared" si="123"/>
        <v>55204</v>
      </c>
      <c r="I626" s="179">
        <f t="shared" si="123"/>
        <v>0</v>
      </c>
      <c r="J626" s="179">
        <f t="shared" si="123"/>
        <v>0</v>
      </c>
      <c r="K626" s="179">
        <f t="shared" si="123"/>
        <v>0</v>
      </c>
      <c r="L626" s="179">
        <f t="shared" si="123"/>
        <v>0</v>
      </c>
      <c r="M626" s="179">
        <f t="shared" si="123"/>
        <v>0</v>
      </c>
      <c r="N626" s="179">
        <f t="shared" si="123"/>
        <v>0</v>
      </c>
      <c r="O626" s="180">
        <f t="shared" si="123"/>
        <v>0</v>
      </c>
    </row>
    <row r="627" spans="1:15" s="49" customFormat="1" ht="17.25" customHeight="1">
      <c r="A627" s="296"/>
      <c r="B627" s="190" t="s">
        <v>12</v>
      </c>
      <c r="C627" s="193" t="s">
        <v>13</v>
      </c>
      <c r="D627" s="189">
        <v>193195</v>
      </c>
      <c r="E627" s="304">
        <f>D627/D641</f>
        <v>0.003091826717383753</v>
      </c>
      <c r="F627" s="189">
        <f>D627</f>
        <v>193195</v>
      </c>
      <c r="G627" s="189">
        <f>F627</f>
        <v>193195</v>
      </c>
      <c r="H627" s="189"/>
      <c r="I627" s="189"/>
      <c r="J627" s="189"/>
      <c r="K627" s="189"/>
      <c r="L627" s="189"/>
      <c r="M627" s="189"/>
      <c r="N627" s="189"/>
      <c r="O627" s="210"/>
    </row>
    <row r="628" spans="1:15" s="49" customFormat="1" ht="17.25" customHeight="1">
      <c r="A628" s="296"/>
      <c r="B628" s="190" t="s">
        <v>16</v>
      </c>
      <c r="C628" s="36" t="s">
        <v>17</v>
      </c>
      <c r="D628" s="189">
        <v>11808</v>
      </c>
      <c r="E628" s="304">
        <f>D628/D641</f>
        <v>0.00018897119427970367</v>
      </c>
      <c r="F628" s="189">
        <f>D628</f>
        <v>11808</v>
      </c>
      <c r="G628" s="189">
        <f>F628</f>
        <v>11808</v>
      </c>
      <c r="H628" s="189"/>
      <c r="I628" s="189"/>
      <c r="J628" s="189"/>
      <c r="K628" s="189"/>
      <c r="L628" s="189"/>
      <c r="M628" s="189"/>
      <c r="N628" s="189"/>
      <c r="O628" s="210"/>
    </row>
    <row r="629" spans="1:15" s="49" customFormat="1" ht="17.25" customHeight="1">
      <c r="A629" s="296"/>
      <c r="B629" s="190" t="s">
        <v>42</v>
      </c>
      <c r="C629" s="36" t="s">
        <v>43</v>
      </c>
      <c r="D629" s="189">
        <v>31345</v>
      </c>
      <c r="E629" s="304">
        <f>D629/D641</f>
        <v>0.0005016346616444201</v>
      </c>
      <c r="F629" s="189">
        <f>D629</f>
        <v>31345</v>
      </c>
      <c r="G629" s="189">
        <f>F629</f>
        <v>31345</v>
      </c>
      <c r="H629" s="189"/>
      <c r="I629" s="189"/>
      <c r="J629" s="189"/>
      <c r="K629" s="189"/>
      <c r="L629" s="189"/>
      <c r="M629" s="189"/>
      <c r="N629" s="189"/>
      <c r="O629" s="210"/>
    </row>
    <row r="630" spans="1:15" s="49" customFormat="1" ht="17.25" customHeight="1">
      <c r="A630" s="296"/>
      <c r="B630" s="190" t="s">
        <v>18</v>
      </c>
      <c r="C630" s="36" t="s">
        <v>19</v>
      </c>
      <c r="D630" s="189">
        <v>5023</v>
      </c>
      <c r="E630" s="304">
        <f>D630/D641</f>
        <v>8.038637439591392E-05</v>
      </c>
      <c r="F630" s="189">
        <f>D630</f>
        <v>5023</v>
      </c>
      <c r="G630" s="189">
        <f>F630</f>
        <v>5023</v>
      </c>
      <c r="H630" s="189"/>
      <c r="I630" s="189"/>
      <c r="J630" s="189"/>
      <c r="K630" s="189"/>
      <c r="L630" s="189"/>
      <c r="M630" s="189"/>
      <c r="N630" s="189"/>
      <c r="O630" s="210"/>
    </row>
    <row r="631" spans="1:15" s="49" customFormat="1" ht="17.25" customHeight="1">
      <c r="A631" s="296"/>
      <c r="B631" s="41" t="s">
        <v>31</v>
      </c>
      <c r="C631" s="36" t="s">
        <v>32</v>
      </c>
      <c r="D631" s="189">
        <v>55204</v>
      </c>
      <c r="E631" s="304">
        <f>D631/D641</f>
        <v>0.0008834659391104981</v>
      </c>
      <c r="F631" s="189">
        <f>D631</f>
        <v>55204</v>
      </c>
      <c r="G631" s="189"/>
      <c r="H631" s="189">
        <f>F631</f>
        <v>55204</v>
      </c>
      <c r="I631" s="189"/>
      <c r="J631" s="189"/>
      <c r="K631" s="189"/>
      <c r="L631" s="189"/>
      <c r="M631" s="189"/>
      <c r="N631" s="189"/>
      <c r="O631" s="210"/>
    </row>
    <row r="632" spans="1:15" s="49" customFormat="1" ht="26.25" customHeight="1">
      <c r="A632" s="148" t="s">
        <v>276</v>
      </c>
      <c r="B632" s="145"/>
      <c r="C632" s="64" t="s">
        <v>798</v>
      </c>
      <c r="D632" s="183">
        <f aca="true" t="shared" si="124" ref="D632:O632">D633+D635</f>
        <v>40100</v>
      </c>
      <c r="E632" s="129">
        <f>D632/D641</f>
        <v>0.0006417466878909314</v>
      </c>
      <c r="F632" s="183">
        <f t="shared" si="124"/>
        <v>40100</v>
      </c>
      <c r="G632" s="183">
        <f t="shared" si="124"/>
        <v>0</v>
      </c>
      <c r="H632" s="183">
        <f t="shared" si="124"/>
        <v>7100</v>
      </c>
      <c r="I632" s="183">
        <f t="shared" si="124"/>
        <v>33000</v>
      </c>
      <c r="J632" s="183">
        <f t="shared" si="124"/>
        <v>0</v>
      </c>
      <c r="K632" s="183">
        <f t="shared" si="124"/>
        <v>0</v>
      </c>
      <c r="L632" s="183">
        <f t="shared" si="124"/>
        <v>0</v>
      </c>
      <c r="M632" s="183">
        <f t="shared" si="124"/>
        <v>0</v>
      </c>
      <c r="N632" s="183">
        <f t="shared" si="124"/>
        <v>0</v>
      </c>
      <c r="O632" s="184">
        <f t="shared" si="124"/>
        <v>0</v>
      </c>
    </row>
    <row r="633" spans="1:15" s="49" customFormat="1" ht="15" customHeight="1">
      <c r="A633" s="133" t="s">
        <v>277</v>
      </c>
      <c r="B633" s="134"/>
      <c r="C633" s="84" t="s">
        <v>278</v>
      </c>
      <c r="D633" s="179">
        <f aca="true" t="shared" si="125" ref="D633:O633">D634</f>
        <v>33000</v>
      </c>
      <c r="E633" s="154">
        <f>D633/D641</f>
        <v>0.0005281207157207166</v>
      </c>
      <c r="F633" s="179">
        <f t="shared" si="125"/>
        <v>33000</v>
      </c>
      <c r="G633" s="179">
        <f t="shared" si="125"/>
        <v>0</v>
      </c>
      <c r="H633" s="179">
        <f t="shared" si="125"/>
        <v>0</v>
      </c>
      <c r="I633" s="179">
        <f t="shared" si="125"/>
        <v>33000</v>
      </c>
      <c r="J633" s="179">
        <f t="shared" si="125"/>
        <v>0</v>
      </c>
      <c r="K633" s="179">
        <f t="shared" si="125"/>
        <v>0</v>
      </c>
      <c r="L633" s="179">
        <f t="shared" si="125"/>
        <v>0</v>
      </c>
      <c r="M633" s="179">
        <f t="shared" si="125"/>
        <v>0</v>
      </c>
      <c r="N633" s="179">
        <f t="shared" si="125"/>
        <v>0</v>
      </c>
      <c r="O633" s="180">
        <f t="shared" si="125"/>
        <v>0</v>
      </c>
    </row>
    <row r="634" spans="1:15" s="49" customFormat="1" ht="22.5" customHeight="1">
      <c r="A634" s="135"/>
      <c r="B634" s="41" t="s">
        <v>78</v>
      </c>
      <c r="C634" s="36" t="s">
        <v>865</v>
      </c>
      <c r="D634" s="103">
        <v>33000</v>
      </c>
      <c r="E634" s="287">
        <f>D634/D641</f>
        <v>0.0005281207157207166</v>
      </c>
      <c r="F634" s="103">
        <f>D634</f>
        <v>33000</v>
      </c>
      <c r="G634" s="103">
        <v>0</v>
      </c>
      <c r="H634" s="181">
        <v>0</v>
      </c>
      <c r="I634" s="181">
        <f>F634</f>
        <v>33000</v>
      </c>
      <c r="J634" s="181"/>
      <c r="K634" s="181"/>
      <c r="L634" s="185"/>
      <c r="M634" s="349"/>
      <c r="N634" s="349"/>
      <c r="O634" s="288"/>
    </row>
    <row r="635" spans="1:15" s="49" customFormat="1" ht="15" customHeight="1">
      <c r="A635" s="133" t="s">
        <v>279</v>
      </c>
      <c r="B635" s="139"/>
      <c r="C635" s="84" t="s">
        <v>97</v>
      </c>
      <c r="D635" s="179">
        <f>SUM(D636:D637)</f>
        <v>7100</v>
      </c>
      <c r="E635" s="339">
        <f>D635/D641</f>
        <v>0.00011362597217021478</v>
      </c>
      <c r="F635" s="179">
        <f aca="true" t="shared" si="126" ref="F635:O635">SUM(F636:F637)</f>
        <v>7100</v>
      </c>
      <c r="G635" s="179">
        <f t="shared" si="126"/>
        <v>0</v>
      </c>
      <c r="H635" s="179">
        <f t="shared" si="126"/>
        <v>7100</v>
      </c>
      <c r="I635" s="179">
        <f t="shared" si="126"/>
        <v>0</v>
      </c>
      <c r="J635" s="179">
        <f t="shared" si="126"/>
        <v>0</v>
      </c>
      <c r="K635" s="179">
        <f t="shared" si="126"/>
        <v>0</v>
      </c>
      <c r="L635" s="179">
        <f t="shared" si="126"/>
        <v>0</v>
      </c>
      <c r="M635" s="179">
        <f t="shared" si="126"/>
        <v>0</v>
      </c>
      <c r="N635" s="179">
        <f t="shared" si="126"/>
        <v>0</v>
      </c>
      <c r="O635" s="180">
        <f t="shared" si="126"/>
        <v>0</v>
      </c>
    </row>
    <row r="636" spans="1:15" s="49" customFormat="1" ht="18" customHeight="1">
      <c r="A636" s="147"/>
      <c r="B636" s="41" t="s">
        <v>20</v>
      </c>
      <c r="C636" s="36" t="s">
        <v>21</v>
      </c>
      <c r="D636" s="103">
        <v>6500</v>
      </c>
      <c r="E636" s="287">
        <f>D636/D641</f>
        <v>0.00010402377733892903</v>
      </c>
      <c r="F636" s="103">
        <f>D636</f>
        <v>6500</v>
      </c>
      <c r="G636" s="103">
        <v>0</v>
      </c>
      <c r="H636" s="181">
        <f>F636</f>
        <v>6500</v>
      </c>
      <c r="I636" s="181">
        <v>0</v>
      </c>
      <c r="J636" s="181"/>
      <c r="K636" s="181"/>
      <c r="L636" s="185"/>
      <c r="M636" s="349"/>
      <c r="N636" s="349"/>
      <c r="O636" s="288"/>
    </row>
    <row r="637" spans="1:15" s="49" customFormat="1" ht="16.5" customHeight="1">
      <c r="A637" s="147"/>
      <c r="B637" s="41" t="s">
        <v>25</v>
      </c>
      <c r="C637" s="36" t="s">
        <v>116</v>
      </c>
      <c r="D637" s="103">
        <v>600</v>
      </c>
      <c r="E637" s="287">
        <f>D637/D641</f>
        <v>9.602194831285756E-06</v>
      </c>
      <c r="F637" s="103">
        <f>D637</f>
        <v>600</v>
      </c>
      <c r="G637" s="103">
        <v>0</v>
      </c>
      <c r="H637" s="181">
        <f>F637</f>
        <v>600</v>
      </c>
      <c r="I637" s="181">
        <v>0</v>
      </c>
      <c r="J637" s="181"/>
      <c r="K637" s="181"/>
      <c r="L637" s="185"/>
      <c r="M637" s="349"/>
      <c r="N637" s="349"/>
      <c r="O637" s="288"/>
    </row>
    <row r="638" spans="1:15" s="49" customFormat="1" ht="21" customHeight="1">
      <c r="A638" s="136" t="s">
        <v>280</v>
      </c>
      <c r="B638" s="145"/>
      <c r="C638" s="64" t="s">
        <v>281</v>
      </c>
      <c r="D638" s="183">
        <f aca="true" t="shared" si="127" ref="D638:O638">D639</f>
        <v>16000</v>
      </c>
      <c r="E638" s="338">
        <f>D638/D641</f>
        <v>0.00025605852883428683</v>
      </c>
      <c r="F638" s="183">
        <f t="shared" si="127"/>
        <v>16000</v>
      </c>
      <c r="G638" s="183">
        <f t="shared" si="127"/>
        <v>0</v>
      </c>
      <c r="H638" s="183">
        <f t="shared" si="127"/>
        <v>0</v>
      </c>
      <c r="I638" s="183">
        <f t="shared" si="127"/>
        <v>16000</v>
      </c>
      <c r="J638" s="183">
        <f t="shared" si="127"/>
        <v>0</v>
      </c>
      <c r="K638" s="183">
        <f t="shared" si="127"/>
        <v>0</v>
      </c>
      <c r="L638" s="183">
        <f t="shared" si="127"/>
        <v>0</v>
      </c>
      <c r="M638" s="183">
        <f t="shared" si="127"/>
        <v>0</v>
      </c>
      <c r="N638" s="183">
        <f t="shared" si="127"/>
        <v>0</v>
      </c>
      <c r="O638" s="184">
        <f t="shared" si="127"/>
        <v>0</v>
      </c>
    </row>
    <row r="639" spans="1:15" s="49" customFormat="1" ht="18.75" customHeight="1">
      <c r="A639" s="133" t="s">
        <v>282</v>
      </c>
      <c r="B639" s="134"/>
      <c r="C639" s="84" t="s">
        <v>97</v>
      </c>
      <c r="D639" s="179">
        <f aca="true" t="shared" si="128" ref="D639:O639">D640</f>
        <v>16000</v>
      </c>
      <c r="E639" s="339">
        <f>D639/D641</f>
        <v>0.00025605852883428683</v>
      </c>
      <c r="F639" s="179">
        <f t="shared" si="128"/>
        <v>16000</v>
      </c>
      <c r="G639" s="179">
        <f t="shared" si="128"/>
        <v>0</v>
      </c>
      <c r="H639" s="179">
        <f t="shared" si="128"/>
        <v>0</v>
      </c>
      <c r="I639" s="179">
        <f t="shared" si="128"/>
        <v>16000</v>
      </c>
      <c r="J639" s="179">
        <f t="shared" si="128"/>
        <v>0</v>
      </c>
      <c r="K639" s="179">
        <f t="shared" si="128"/>
        <v>0</v>
      </c>
      <c r="L639" s="179">
        <f t="shared" si="128"/>
        <v>0</v>
      </c>
      <c r="M639" s="179">
        <f t="shared" si="128"/>
        <v>0</v>
      </c>
      <c r="N639" s="179">
        <f t="shared" si="128"/>
        <v>0</v>
      </c>
      <c r="O639" s="180">
        <f t="shared" si="128"/>
        <v>0</v>
      </c>
    </row>
    <row r="640" spans="1:15" s="49" customFormat="1" ht="27.75" customHeight="1">
      <c r="A640" s="147"/>
      <c r="B640" s="41" t="s">
        <v>264</v>
      </c>
      <c r="C640" s="36" t="s">
        <v>303</v>
      </c>
      <c r="D640" s="103">
        <v>16000</v>
      </c>
      <c r="E640" s="287">
        <f>D640/D641</f>
        <v>0.00025605852883428683</v>
      </c>
      <c r="F640" s="103">
        <f>D640</f>
        <v>16000</v>
      </c>
      <c r="G640" s="103">
        <v>0</v>
      </c>
      <c r="H640" s="181"/>
      <c r="I640" s="182">
        <f>F640</f>
        <v>16000</v>
      </c>
      <c r="J640" s="182"/>
      <c r="K640" s="182"/>
      <c r="L640" s="185"/>
      <c r="M640" s="349"/>
      <c r="N640" s="349"/>
      <c r="O640" s="288"/>
    </row>
    <row r="641" spans="1:15" s="49" customFormat="1" ht="27.75" customHeight="1" thickBot="1">
      <c r="A641" s="571"/>
      <c r="B641" s="572"/>
      <c r="C641" s="573" t="s">
        <v>283</v>
      </c>
      <c r="D641" s="574">
        <f>D8+D14+D20+D48+D58+D85+D163+D206+D210+D215+D378+D389+D484+D565+D632+D638</f>
        <v>62485714</v>
      </c>
      <c r="E641" s="575">
        <f>D641/D641</f>
        <v>1</v>
      </c>
      <c r="F641" s="574">
        <f aca="true" t="shared" si="129" ref="F641:O641">F8+F14+F20+F48+F58+F85+F163+F206+F210+F215+F378+F389+F484+F565+F632+F638</f>
        <v>38815734</v>
      </c>
      <c r="G641" s="574">
        <f t="shared" si="129"/>
        <v>21825452</v>
      </c>
      <c r="H641" s="574">
        <f t="shared" si="129"/>
        <v>9156536</v>
      </c>
      <c r="I641" s="574">
        <f t="shared" si="129"/>
        <v>2768146</v>
      </c>
      <c r="J641" s="574">
        <f t="shared" si="129"/>
        <v>1549558</v>
      </c>
      <c r="K641" s="574">
        <f t="shared" si="129"/>
        <v>2485942</v>
      </c>
      <c r="L641" s="574">
        <f t="shared" si="129"/>
        <v>1030100</v>
      </c>
      <c r="M641" s="574">
        <f t="shared" si="129"/>
        <v>23669980</v>
      </c>
      <c r="N641" s="574">
        <f t="shared" si="129"/>
        <v>9904323</v>
      </c>
      <c r="O641" s="576">
        <f t="shared" si="129"/>
        <v>13765657</v>
      </c>
    </row>
    <row r="642" spans="1:15" s="49" customFormat="1" ht="12.75">
      <c r="A642"/>
      <c r="B642"/>
      <c r="C642"/>
      <c r="D642" s="8"/>
      <c r="E642" s="8"/>
      <c r="F642" s="8"/>
      <c r="G642"/>
      <c r="H642"/>
      <c r="I642"/>
      <c r="J642"/>
      <c r="K642"/>
      <c r="L642"/>
      <c r="M642"/>
      <c r="N642"/>
      <c r="O642"/>
    </row>
    <row r="643" spans="1:15" s="49" customFormat="1" ht="12.75">
      <c r="A643"/>
      <c r="B643"/>
      <c r="C643"/>
      <c r="D643"/>
      <c r="E643"/>
      <c r="F643"/>
      <c r="G643" s="487"/>
      <c r="H643" s="487"/>
      <c r="I643" s="487"/>
      <c r="J643" s="487"/>
      <c r="K643" s="487"/>
      <c r="L643" s="487"/>
      <c r="M643"/>
      <c r="N643"/>
      <c r="O643"/>
    </row>
    <row r="644" spans="1:15" s="49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s="49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s="49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s="49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s="49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s="49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s="49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s="49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s="49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s="49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s="49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s="49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s="49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s="49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s="49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s="49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s="49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s="49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s="49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s="49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s="49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s="49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s="49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s="49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s="49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s="49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s="49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s="49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s="49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s="49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s="49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s="49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s="49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s="49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s="49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s="49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s="49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s="49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s="49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s="49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s="49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s="49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s="49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s="49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s="49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s="4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s="4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s="4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s="4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s="4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s="4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s="4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s="4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s="4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s="4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s="4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s="4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s="4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s="4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s="4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s="4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s="4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s="4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s="4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s="4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s="4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s="4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s="4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s="4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s="4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s="4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s="4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s="4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s="4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s="4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s="4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s="4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s="4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s="4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s="4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s="4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s="4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s="4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s="4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s="4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s="4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s="4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s="4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s="4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s="4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s="4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s="4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s="4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s="4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s="4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s="4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s="4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s="4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s="4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s="4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s="4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s="4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s="4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s="4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s="4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s="4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s="4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s="4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s="4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s="4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s="4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s="4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s="4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s="4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s="4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s="4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s="4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s="4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s="4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s="4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s="4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s="4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s="4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s="4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s="4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s="4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s="4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s="4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s="4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s="4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s="4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s="4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s="4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s="4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s="4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s="4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s="4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s="4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s="4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s="4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s="4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s="4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s="4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s="4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s="4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s="4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s="4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s="4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s="4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s="4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s="4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s="4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s="4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s="4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s="4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s="4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s="4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s="4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s="4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s="4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s="4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s="4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s="4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s="4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s="4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s="4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s="4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s="4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s="4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s="4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s="4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s="4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s="4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s="4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s="4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s="4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s="4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s="4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s="4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s="4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s="4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s="4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s="4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s="4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s="4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s="4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s="4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s="4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s="4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s="4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s="4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s="4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s="4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s="4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s="4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s="4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s="4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s="4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s="4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s="4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s="4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s="4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s="4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s="4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s="4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s="4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s="4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s="4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s="4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s="4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s="4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s="4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s="4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s="4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s="4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s="4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s="4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s="4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s="4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s="4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s="4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s="4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s="4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s="4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s="4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s="4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s="4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s="4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s="4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s="4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s="4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s="4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s="4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s="4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s="4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s="4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s="4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s="4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s="4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s="4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s="4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s="4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s="4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s="4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s="4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s="4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s="4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s="4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s="4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s="4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s="4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s="4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s="4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s="4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s="4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s="4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s="4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s="4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s="4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s="4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s="4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s="4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s="4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s="4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s="4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s="4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s="4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s="4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s="4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s="4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s="4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s="4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s="4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s="4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s="4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s="4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s="4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s="4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s="4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s="4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s="4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s="4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s="4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s="4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s="4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s="4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s="4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s="4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s="4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s="4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s="4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s="4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s="4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s="4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s="4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s="4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s="4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s="4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s="4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s="4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s="4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s="4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s="4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s="4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s="4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s="4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s="4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s="4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s="4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s="4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s="4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s="4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s="4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s="4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s="4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s="4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s="4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s="4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s="4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s="4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s="4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s="4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s="4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s="4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s="4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s="4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s="4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s="4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s="4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s="4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s="4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s="4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s="4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s="4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s="4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s="4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s="4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s="4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s="4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s="4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s="4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s="4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s="4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s="4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s="4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s="4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s="4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s="4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s="4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s="4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s="4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s="4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s="4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s="4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s="4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s="4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s="4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s="4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s="4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s="4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s="4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s="4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s="4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s="4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s="4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s="4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s="4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s="4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s="4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s="4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s="4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s="4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s="4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s="4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s="4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s="4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s="4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s="4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s="4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s="4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s="4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s="4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s="4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s="4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s="4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s="4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s="4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s="4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s="4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s="4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s="4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s="4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s="4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s="4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s="4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s="4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s="4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s="4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s="4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s="4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s="4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s="4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s="4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s="4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s="4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s="4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s="4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s="4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s="4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s="4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s="4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s="4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s="4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s="4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s="4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s="4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s="4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s="4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s="4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s="4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s="4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s="4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s="4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s="4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s="4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s="4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s="4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s="4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s="4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s="4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s="4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s="4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s="4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s="4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s="4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s="4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s="4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s="4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s="4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s="4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s="4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s="4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s="4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s="4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s="4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s="4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s="4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s="4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s="4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s="4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s="4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s="4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s="4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s="4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s="4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s="4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s="4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s="4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s="4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s="4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s="4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s="4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s="4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s="4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s="4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s="4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s="4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s="4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s="4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s="4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s="4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s="4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s="4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s="4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s="4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s="4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s="4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s="4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s="4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s="4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s="4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s="4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s="4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s="4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s="4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s="4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s="4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s="4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s="4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s="4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s="4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s="4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s="4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s="4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s="4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s="4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s="4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s="4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s="4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s="4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s="4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s="4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s="4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s="4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s="4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s="4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s="4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s="4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s="4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s="4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s="4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s="4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s="4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s="4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s="4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s="4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s="4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s="4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s="4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s="4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s="4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s="4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s="4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s="4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s="4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s="4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s="4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s="4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s="4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s="4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s="4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s="4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s="4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s="4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s="4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s="4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s="4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s="4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s="4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s="4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s="4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s="4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s="4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s="4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s="4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s="4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s="4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s="4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s="4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s="4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s="4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s="4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s="4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s="4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s="4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s="4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s="4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s="4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s="4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s="4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s="4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s="4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s="4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s="4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s="4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s="4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s="4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s="4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s="4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s="4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s="4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s="4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s="4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s="4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s="4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s="4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s="4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s="4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s="4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s="4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s="4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s="4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s="4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s="4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s="4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s="4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s="4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s="4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s="4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s="4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s="4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s="4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s="4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s="4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s="4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s="4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s="4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s="4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s="4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s="4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s="4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s="4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s="4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s="4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s="4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s="4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s="4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s="4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s="4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s="4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s="4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s="4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s="4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s="4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s="4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s="4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s="4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s="4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s="4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s="4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s="4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s="4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s="4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s="4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s="4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s="4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s="4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s="4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s="4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s="4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s="4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s="4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s="4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s="4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s="4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s="4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s="4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s="4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s="4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s="4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s="4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s="4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s="4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s="4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s="4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s="4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s="4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s="4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s="4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s="4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s="4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s="4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s="4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s="4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s="4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s="4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s="4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s="4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s="4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s="4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s="4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s="4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s="4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s="4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s="4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s="4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s="4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s="4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s="4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s="4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s="4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s="4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s="4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s="4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s="4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s="4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s="4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s="4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s="4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s="4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s="4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s="4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s="4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s="4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s="4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s="4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s="4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s="4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s="4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s="4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s="4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s="4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s="4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s="4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s="4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s="4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s="4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s="4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s="4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s="4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s="4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s="4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s="4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s="4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s="4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s="4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s="4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s="4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s="4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s="4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s="4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s="4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s="4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s="4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s="4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s="4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s="4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s="4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s="4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s="4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s="4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s="4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s="4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s="4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s="4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s="4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s="4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s="4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s="4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s="4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s="4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s="4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s="4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s="4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s="4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s="4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s="4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s="4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s="4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s="4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s="4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s="4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s="4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s="4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s="4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s="4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s="4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s="4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s="4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s="4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s="4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s="4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s="4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s="4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s="4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s="4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s="4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s="4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s="4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s="4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s="4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s="4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s="4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s="4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s="4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s="4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s="4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s="4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s="4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s="4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s="4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s="4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s="4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s="4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s="4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s="4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s="4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s="4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s="4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s="4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s="4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s="4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s="4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s="4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s="4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s="4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s="4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s="4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s="4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s="4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s="4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s="4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s="4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s="4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s="4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s="4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s="4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s="4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s="4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s="4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s="4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s="4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s="4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s="4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s="4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s="4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s="4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s="4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s="4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s="4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s="4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s="4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s="4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s="4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s="4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s="4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s="4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s="4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s="4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s="4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s="4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s="4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s="4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s="4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s="4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s="4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s="4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s="4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s="4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s="4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s="4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s="4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s="4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s="4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s="4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s="4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s="4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s="4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s="4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s="4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4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4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4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4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4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4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4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4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4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4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4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4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4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4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4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4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4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4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4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4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4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4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4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4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4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4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4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4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4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4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4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4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4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4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4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4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4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4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4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4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4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4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4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4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4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4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4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4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4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4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4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4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4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4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4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4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4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4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4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4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4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4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4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4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4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4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4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4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4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4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4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4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4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4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4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4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4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4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4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4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4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4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4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4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4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4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4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4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4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4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4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4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4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4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4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4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4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4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4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4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4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4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4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4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4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4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4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4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4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4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4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4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4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4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4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4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4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4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4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4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4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4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4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4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4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4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4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4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4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4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4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4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4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4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4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4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4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4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4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4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4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4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4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4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4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4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4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4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4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4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4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4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4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4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4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4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4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4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4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4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4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4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4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4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4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4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4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4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4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4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4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4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4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4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4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4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4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4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4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4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4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4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4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4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4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4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4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4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4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4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4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4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4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4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4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4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4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4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4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4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4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4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4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4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4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4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4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4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4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4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4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4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4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4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4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4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4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4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4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4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4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4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4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4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4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4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4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4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4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4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4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4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4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4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4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4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4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4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4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4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4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4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4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4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4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4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4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4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4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4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4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4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4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4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4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4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4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4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4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4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4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4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4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4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4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4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4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4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4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4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4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4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4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4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4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4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4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4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4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4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4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4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4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4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4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4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4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4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4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4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4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4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4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4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4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4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4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4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4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4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4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4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4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4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4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4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4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4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4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4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4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4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4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4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4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4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4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4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4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4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4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4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4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4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4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4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4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4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4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4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4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4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4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4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4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4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4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4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4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4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4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4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4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4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4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4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4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4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4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4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4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4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4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4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4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4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4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4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4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4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4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4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4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4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4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4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4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4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4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4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4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4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4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4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4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4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4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4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4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4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4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4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4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4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4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4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4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4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4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4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4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4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4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4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4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4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4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4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4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4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4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4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4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4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4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4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4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4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4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4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4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4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4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4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4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4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4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4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4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4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4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4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4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4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4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4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4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4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4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4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4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4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4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4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4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4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4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4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4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4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4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4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4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4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4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4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4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4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4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4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4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4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4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4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4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4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4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4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4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4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4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4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4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4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4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4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4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4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4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4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4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4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4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4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4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4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4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4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4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4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4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4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4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4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4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4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4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4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4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4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4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4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4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4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4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4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4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4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4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4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4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4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4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4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4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4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4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4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4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4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4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4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4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4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4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4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4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4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4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4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4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4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4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4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4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4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4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4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4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4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4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4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4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4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4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4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4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4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4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4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4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4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4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4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4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4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4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4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4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4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4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4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4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4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4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4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4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4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4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4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4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4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4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4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4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4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4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4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4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4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4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4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4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4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4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4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4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4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4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4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4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4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4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4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4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4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4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4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4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4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4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4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4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4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4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4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4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4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4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4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4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4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4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4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4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4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4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</sheetData>
  <mergeCells count="20">
    <mergeCell ref="H5:H6"/>
    <mergeCell ref="G5:G6"/>
    <mergeCell ref="G4:L4"/>
    <mergeCell ref="I5:I6"/>
    <mergeCell ref="J5:J6"/>
    <mergeCell ref="K5:K6"/>
    <mergeCell ref="A3:A6"/>
    <mergeCell ref="B3:B6"/>
    <mergeCell ref="C3:C6"/>
    <mergeCell ref="F4:F6"/>
    <mergeCell ref="D1:N1"/>
    <mergeCell ref="F3:O3"/>
    <mergeCell ref="N4:O4"/>
    <mergeCell ref="N5:N6"/>
    <mergeCell ref="O5:O6"/>
    <mergeCell ref="B2:N2"/>
    <mergeCell ref="E3:E6"/>
    <mergeCell ref="M4:M6"/>
    <mergeCell ref="L5:L6"/>
    <mergeCell ref="D3:D6"/>
  </mergeCells>
  <printOptions/>
  <pageMargins left="0.3937007874015748" right="0.3937007874015748" top="0.3937007874015748" bottom="0.31496062992125984" header="0.15748031496062992" footer="0.2755905511811024"/>
  <pageSetup horizontalDpi="600" verticalDpi="600" orientation="landscape" paperSize="9" scale="80" r:id="rId1"/>
  <headerFooter alignWithMargins="0">
    <oddFooter>&amp;CStrona &amp;P</oddFooter>
  </headerFooter>
  <rowBreaks count="23" manualBreakCount="23">
    <brk id="31" max="14" man="1"/>
    <brk id="57" max="14" man="1"/>
    <brk id="84" max="14" man="1"/>
    <brk id="113" max="14" man="1"/>
    <brk id="140" max="14" man="1"/>
    <brk id="166" max="14" man="1"/>
    <brk id="193" max="14" man="1"/>
    <brk id="222" max="14" man="1"/>
    <brk id="249" max="14" man="1"/>
    <brk id="277" max="14" man="1"/>
    <brk id="303" max="14" man="1"/>
    <brk id="332" max="14" man="1"/>
    <brk id="361" max="14" man="1"/>
    <brk id="385" max="14" man="1"/>
    <brk id="416" max="14" man="1"/>
    <brk id="448" max="14" man="1"/>
    <brk id="479" max="14" man="1"/>
    <brk id="510" max="14" man="1"/>
    <brk id="539" max="14" man="1"/>
    <brk id="564" max="14" man="1"/>
    <brk id="591" max="14" man="1"/>
    <brk id="619" max="14" man="1"/>
    <brk id="6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view="pageBreakPreview" zoomScaleSheetLayoutView="100"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6" max="16" width="15.75390625" style="0" customWidth="1"/>
  </cols>
  <sheetData>
    <row r="2" spans="6:16" ht="17.25" customHeight="1">
      <c r="F2" s="15"/>
      <c r="J2" s="658" t="s">
        <v>619</v>
      </c>
      <c r="K2" s="658"/>
      <c r="L2" s="658"/>
      <c r="M2" s="658"/>
      <c r="N2" s="658"/>
      <c r="O2" s="658"/>
      <c r="P2" s="658"/>
    </row>
    <row r="3" spans="1:16" ht="27" customHeight="1" thickBot="1">
      <c r="A3" s="659" t="s">
        <v>909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</row>
    <row r="4" spans="1:16" ht="24.75" customHeight="1">
      <c r="A4" s="582" t="s">
        <v>350</v>
      </c>
      <c r="B4" s="647" t="s">
        <v>311</v>
      </c>
      <c r="C4" s="647" t="s">
        <v>312</v>
      </c>
      <c r="D4" s="647" t="s">
        <v>604</v>
      </c>
      <c r="E4" s="644" t="s">
        <v>425</v>
      </c>
      <c r="F4" s="644" t="s">
        <v>157</v>
      </c>
      <c r="G4" s="660" t="s">
        <v>356</v>
      </c>
      <c r="H4" s="661"/>
      <c r="I4" s="661"/>
      <c r="J4" s="661"/>
      <c r="K4" s="661"/>
      <c r="L4" s="661"/>
      <c r="M4" s="661"/>
      <c r="N4" s="661"/>
      <c r="O4" s="662"/>
      <c r="P4" s="664" t="s">
        <v>158</v>
      </c>
    </row>
    <row r="5" spans="1:16" ht="22.5" customHeight="1">
      <c r="A5" s="583"/>
      <c r="B5" s="648"/>
      <c r="C5" s="648"/>
      <c r="D5" s="648"/>
      <c r="E5" s="645"/>
      <c r="F5" s="645"/>
      <c r="G5" s="657" t="s">
        <v>910</v>
      </c>
      <c r="H5" s="654" t="s">
        <v>161</v>
      </c>
      <c r="I5" s="655"/>
      <c r="J5" s="655"/>
      <c r="K5" s="655"/>
      <c r="L5" s="655"/>
      <c r="M5" s="656"/>
      <c r="N5" s="663">
        <v>2011</v>
      </c>
      <c r="O5" s="663"/>
      <c r="P5" s="665"/>
    </row>
    <row r="6" spans="1:16" ht="58.5" customHeight="1">
      <c r="A6" s="584"/>
      <c r="B6" s="649"/>
      <c r="C6" s="649"/>
      <c r="D6" s="649"/>
      <c r="E6" s="646"/>
      <c r="F6" s="646"/>
      <c r="G6" s="646"/>
      <c r="H6" s="95" t="s">
        <v>160</v>
      </c>
      <c r="I6" s="95" t="s">
        <v>426</v>
      </c>
      <c r="J6" s="95" t="s">
        <v>159</v>
      </c>
      <c r="K6" s="652" t="s">
        <v>494</v>
      </c>
      <c r="L6" s="653"/>
      <c r="M6" s="95" t="s">
        <v>911</v>
      </c>
      <c r="N6" s="649"/>
      <c r="O6" s="649"/>
      <c r="P6" s="666"/>
    </row>
    <row r="7" spans="1:16" ht="12.75">
      <c r="A7" s="344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8</v>
      </c>
      <c r="J7" s="33">
        <v>9</v>
      </c>
      <c r="K7" s="650">
        <v>10</v>
      </c>
      <c r="L7" s="651"/>
      <c r="M7" s="33">
        <v>11</v>
      </c>
      <c r="N7" s="33">
        <v>12</v>
      </c>
      <c r="O7" s="33">
        <v>13</v>
      </c>
      <c r="P7" s="345">
        <v>14</v>
      </c>
    </row>
    <row r="8" spans="1:16" ht="18" customHeight="1">
      <c r="A8" s="608" t="s">
        <v>360</v>
      </c>
      <c r="B8" s="614">
        <v>600</v>
      </c>
      <c r="C8" s="614">
        <v>60014</v>
      </c>
      <c r="D8" s="413"/>
      <c r="E8" s="612" t="s">
        <v>85</v>
      </c>
      <c r="F8" s="617">
        <v>6223835</v>
      </c>
      <c r="G8" s="617">
        <f>H8+H9+H10+J8+L8+L9+L10+M8</f>
        <v>2445051</v>
      </c>
      <c r="H8" s="617">
        <v>533515</v>
      </c>
      <c r="I8" s="93">
        <v>0</v>
      </c>
      <c r="J8" s="617"/>
      <c r="K8" s="97" t="s">
        <v>327</v>
      </c>
      <c r="L8" s="92"/>
      <c r="M8" s="617">
        <v>1711536</v>
      </c>
      <c r="N8" s="617">
        <v>3716327</v>
      </c>
      <c r="O8" s="617"/>
      <c r="P8" s="593" t="s">
        <v>424</v>
      </c>
    </row>
    <row r="9" spans="1:16" ht="20.25" customHeight="1">
      <c r="A9" s="585"/>
      <c r="B9" s="587"/>
      <c r="C9" s="587"/>
      <c r="D9" s="414" t="s">
        <v>288</v>
      </c>
      <c r="E9" s="495"/>
      <c r="F9" s="587"/>
      <c r="G9" s="587"/>
      <c r="H9" s="587"/>
      <c r="I9" s="93"/>
      <c r="J9" s="602"/>
      <c r="K9" s="97" t="s">
        <v>329</v>
      </c>
      <c r="L9" s="92">
        <v>200000</v>
      </c>
      <c r="M9" s="602"/>
      <c r="N9" s="602"/>
      <c r="O9" s="602"/>
      <c r="P9" s="594"/>
    </row>
    <row r="10" spans="1:16" ht="22.5" customHeight="1">
      <c r="A10" s="586"/>
      <c r="B10" s="550"/>
      <c r="C10" s="550"/>
      <c r="D10" s="415" t="s">
        <v>397</v>
      </c>
      <c r="E10" s="643"/>
      <c r="F10" s="550"/>
      <c r="G10" s="550"/>
      <c r="H10" s="550"/>
      <c r="I10" s="93"/>
      <c r="J10" s="605"/>
      <c r="K10" s="97" t="s">
        <v>331</v>
      </c>
      <c r="L10" s="92"/>
      <c r="M10" s="605"/>
      <c r="N10" s="605"/>
      <c r="O10" s="605"/>
      <c r="P10" s="595"/>
    </row>
    <row r="11" spans="1:16" ht="25.5" customHeight="1">
      <c r="A11" s="608" t="s">
        <v>361</v>
      </c>
      <c r="B11" s="614">
        <v>600</v>
      </c>
      <c r="C11" s="614">
        <v>60014</v>
      </c>
      <c r="D11" s="194"/>
      <c r="E11" s="612" t="s">
        <v>983</v>
      </c>
      <c r="F11" s="617">
        <v>5540017</v>
      </c>
      <c r="G11" s="617">
        <f>H11+J11+L11+L12+L13+M11</f>
        <v>5228917</v>
      </c>
      <c r="H11" s="617">
        <v>870615</v>
      </c>
      <c r="I11" s="52">
        <v>0</v>
      </c>
      <c r="J11" s="617"/>
      <c r="K11" s="97" t="s">
        <v>327</v>
      </c>
      <c r="L11" s="92"/>
      <c r="M11" s="617">
        <v>3660242</v>
      </c>
      <c r="N11" s="617"/>
      <c r="O11" s="617"/>
      <c r="P11" s="593" t="s">
        <v>424</v>
      </c>
    </row>
    <row r="12" spans="1:16" ht="23.25" customHeight="1">
      <c r="A12" s="609"/>
      <c r="B12" s="615"/>
      <c r="C12" s="615"/>
      <c r="D12" s="195">
        <v>6058</v>
      </c>
      <c r="E12" s="613"/>
      <c r="F12" s="602"/>
      <c r="G12" s="602"/>
      <c r="H12" s="602"/>
      <c r="I12" s="52"/>
      <c r="J12" s="602"/>
      <c r="K12" s="97" t="s">
        <v>329</v>
      </c>
      <c r="L12" s="92">
        <v>698060</v>
      </c>
      <c r="M12" s="602"/>
      <c r="N12" s="602"/>
      <c r="O12" s="602"/>
      <c r="P12" s="594"/>
    </row>
    <row r="13" spans="1:16" ht="22.5" customHeight="1">
      <c r="A13" s="610"/>
      <c r="B13" s="606"/>
      <c r="C13" s="606"/>
      <c r="D13" s="196">
        <v>6059</v>
      </c>
      <c r="E13" s="607"/>
      <c r="F13" s="605"/>
      <c r="G13" s="605"/>
      <c r="H13" s="605"/>
      <c r="I13" s="52"/>
      <c r="J13" s="605"/>
      <c r="K13" s="97" t="s">
        <v>331</v>
      </c>
      <c r="L13" s="92"/>
      <c r="M13" s="605"/>
      <c r="N13" s="605"/>
      <c r="O13" s="605"/>
      <c r="P13" s="595"/>
    </row>
    <row r="14" spans="1:16" ht="12.75">
      <c r="A14" s="608" t="s">
        <v>363</v>
      </c>
      <c r="B14" s="614">
        <v>600</v>
      </c>
      <c r="C14" s="614">
        <v>60014</v>
      </c>
      <c r="D14" s="194"/>
      <c r="E14" s="612" t="s">
        <v>88</v>
      </c>
      <c r="F14" s="617">
        <v>6061656</v>
      </c>
      <c r="G14" s="617">
        <f>H14+J14+L14+L15+L16+M14</f>
        <v>2739478</v>
      </c>
      <c r="H14" s="617">
        <v>739660</v>
      </c>
      <c r="I14" s="52"/>
      <c r="J14" s="617"/>
      <c r="K14" s="97" t="s">
        <v>327</v>
      </c>
      <c r="L14" s="92"/>
      <c r="M14" s="617">
        <v>1260159</v>
      </c>
      <c r="N14" s="617">
        <v>229766</v>
      </c>
      <c r="O14" s="617"/>
      <c r="P14" s="593" t="s">
        <v>424</v>
      </c>
    </row>
    <row r="15" spans="1:16" ht="12.75">
      <c r="A15" s="609"/>
      <c r="B15" s="615"/>
      <c r="C15" s="615"/>
      <c r="D15" s="195">
        <v>6058</v>
      </c>
      <c r="E15" s="613"/>
      <c r="F15" s="602"/>
      <c r="G15" s="602"/>
      <c r="H15" s="602"/>
      <c r="I15" s="52"/>
      <c r="J15" s="602"/>
      <c r="K15" s="97" t="s">
        <v>329</v>
      </c>
      <c r="L15" s="92">
        <v>739659</v>
      </c>
      <c r="M15" s="602"/>
      <c r="N15" s="602"/>
      <c r="O15" s="602"/>
      <c r="P15" s="594"/>
    </row>
    <row r="16" spans="1:16" ht="12.75">
      <c r="A16" s="610"/>
      <c r="B16" s="606"/>
      <c r="C16" s="606"/>
      <c r="D16" s="196">
        <v>6059</v>
      </c>
      <c r="E16" s="607"/>
      <c r="F16" s="605"/>
      <c r="G16" s="605"/>
      <c r="H16" s="605"/>
      <c r="I16" s="52"/>
      <c r="J16" s="605"/>
      <c r="K16" s="98" t="s">
        <v>331</v>
      </c>
      <c r="L16" s="92"/>
      <c r="M16" s="605"/>
      <c r="N16" s="605"/>
      <c r="O16" s="605"/>
      <c r="P16" s="595"/>
    </row>
    <row r="17" spans="1:16" ht="12.75">
      <c r="A17" s="608" t="s">
        <v>365</v>
      </c>
      <c r="B17" s="614">
        <v>801</v>
      </c>
      <c r="C17" s="614">
        <v>80195</v>
      </c>
      <c r="D17" s="194"/>
      <c r="E17" s="612" t="s">
        <v>972</v>
      </c>
      <c r="F17" s="617">
        <v>4285708</v>
      </c>
      <c r="G17" s="617">
        <f>H17+J17+L17+L18+L19+M17</f>
        <v>2993216</v>
      </c>
      <c r="H17" s="617">
        <v>597636</v>
      </c>
      <c r="I17" s="52"/>
      <c r="J17" s="617"/>
      <c r="K17" s="97" t="s">
        <v>327</v>
      </c>
      <c r="L17" s="94"/>
      <c r="M17" s="617">
        <v>2193184</v>
      </c>
      <c r="N17" s="617">
        <v>837995</v>
      </c>
      <c r="O17" s="617"/>
      <c r="P17" s="604" t="s">
        <v>427</v>
      </c>
    </row>
    <row r="18" spans="1:16" ht="12.75">
      <c r="A18" s="609"/>
      <c r="B18" s="615"/>
      <c r="C18" s="615"/>
      <c r="D18" s="195">
        <v>6058</v>
      </c>
      <c r="E18" s="613"/>
      <c r="F18" s="602"/>
      <c r="G18" s="602"/>
      <c r="H18" s="602"/>
      <c r="I18" s="52"/>
      <c r="J18" s="602"/>
      <c r="K18" s="97" t="s">
        <v>329</v>
      </c>
      <c r="L18" s="94"/>
      <c r="M18" s="602"/>
      <c r="N18" s="602"/>
      <c r="O18" s="602"/>
      <c r="P18" s="588"/>
    </row>
    <row r="19" spans="1:16" ht="12.75">
      <c r="A19" s="610"/>
      <c r="B19" s="606"/>
      <c r="C19" s="606"/>
      <c r="D19" s="196">
        <v>6059</v>
      </c>
      <c r="E19" s="607"/>
      <c r="F19" s="605"/>
      <c r="G19" s="605"/>
      <c r="H19" s="605"/>
      <c r="I19" s="52"/>
      <c r="J19" s="605"/>
      <c r="K19" s="97" t="s">
        <v>331</v>
      </c>
      <c r="L19" s="94">
        <v>202396</v>
      </c>
      <c r="M19" s="605"/>
      <c r="N19" s="605"/>
      <c r="O19" s="605"/>
      <c r="P19" s="589"/>
    </row>
    <row r="20" spans="1:16" ht="12.75">
      <c r="A20" s="609" t="s">
        <v>367</v>
      </c>
      <c r="B20" s="615">
        <v>851</v>
      </c>
      <c r="C20" s="615">
        <v>85111</v>
      </c>
      <c r="D20" s="195"/>
      <c r="E20" s="613" t="s">
        <v>971</v>
      </c>
      <c r="F20" s="602">
        <v>1592959</v>
      </c>
      <c r="G20" s="602">
        <f>H20+J20+L20+L21+L22+M20</f>
        <v>358995</v>
      </c>
      <c r="H20" s="602">
        <v>71799</v>
      </c>
      <c r="I20" s="297"/>
      <c r="J20" s="602"/>
      <c r="K20" s="100" t="s">
        <v>327</v>
      </c>
      <c r="L20" s="302"/>
      <c r="M20" s="602">
        <v>287196</v>
      </c>
      <c r="N20" s="602"/>
      <c r="O20" s="602"/>
      <c r="P20" s="603" t="s">
        <v>427</v>
      </c>
    </row>
    <row r="21" spans="1:16" ht="12.75">
      <c r="A21" s="609"/>
      <c r="B21" s="615"/>
      <c r="C21" s="615"/>
      <c r="D21" s="195">
        <v>6058</v>
      </c>
      <c r="E21" s="613"/>
      <c r="F21" s="602"/>
      <c r="G21" s="602"/>
      <c r="H21" s="602"/>
      <c r="I21" s="52"/>
      <c r="J21" s="602"/>
      <c r="K21" s="97" t="s">
        <v>329</v>
      </c>
      <c r="L21" s="94"/>
      <c r="M21" s="602"/>
      <c r="N21" s="602"/>
      <c r="O21" s="602"/>
      <c r="P21" s="603"/>
    </row>
    <row r="22" spans="1:16" ht="12" customHeight="1">
      <c r="A22" s="609"/>
      <c r="B22" s="615"/>
      <c r="C22" s="615"/>
      <c r="D22" s="195">
        <v>6059</v>
      </c>
      <c r="E22" s="613"/>
      <c r="F22" s="602"/>
      <c r="G22" s="602"/>
      <c r="H22" s="602"/>
      <c r="I22" s="52"/>
      <c r="J22" s="602"/>
      <c r="K22" s="99" t="s">
        <v>331</v>
      </c>
      <c r="L22" s="92"/>
      <c r="M22" s="602"/>
      <c r="N22" s="602"/>
      <c r="O22" s="602"/>
      <c r="P22" s="603"/>
    </row>
    <row r="23" spans="1:16" ht="12.75">
      <c r="A23" s="608" t="s">
        <v>384</v>
      </c>
      <c r="B23" s="614">
        <v>851</v>
      </c>
      <c r="C23" s="614">
        <v>85195</v>
      </c>
      <c r="D23" s="614">
        <v>6050</v>
      </c>
      <c r="E23" s="612" t="s">
        <v>973</v>
      </c>
      <c r="F23" s="617">
        <v>2965566</v>
      </c>
      <c r="G23" s="617">
        <f>H23+J23+L23+L24+L25+M23</f>
        <v>1386488</v>
      </c>
      <c r="H23" s="617">
        <v>161391</v>
      </c>
      <c r="I23" s="53"/>
      <c r="J23" s="617">
        <v>1000000</v>
      </c>
      <c r="K23" s="97" t="s">
        <v>327</v>
      </c>
      <c r="L23" s="94"/>
      <c r="M23" s="617"/>
      <c r="N23" s="617">
        <v>34160</v>
      </c>
      <c r="O23" s="617"/>
      <c r="P23" s="603" t="s">
        <v>427</v>
      </c>
    </row>
    <row r="24" spans="1:16" ht="12.75">
      <c r="A24" s="609"/>
      <c r="B24" s="615"/>
      <c r="C24" s="615"/>
      <c r="D24" s="615"/>
      <c r="E24" s="613"/>
      <c r="F24" s="602"/>
      <c r="G24" s="602"/>
      <c r="H24" s="602"/>
      <c r="I24" s="53"/>
      <c r="J24" s="602"/>
      <c r="K24" s="97" t="s">
        <v>329</v>
      </c>
      <c r="L24" s="94"/>
      <c r="M24" s="602"/>
      <c r="N24" s="602"/>
      <c r="O24" s="602"/>
      <c r="P24" s="603"/>
    </row>
    <row r="25" spans="1:16" ht="12.75">
      <c r="A25" s="610"/>
      <c r="B25" s="606"/>
      <c r="C25" s="606"/>
      <c r="D25" s="606"/>
      <c r="E25" s="607"/>
      <c r="F25" s="605"/>
      <c r="G25" s="605"/>
      <c r="H25" s="605"/>
      <c r="I25" s="53"/>
      <c r="J25" s="605"/>
      <c r="K25" s="97" t="s">
        <v>331</v>
      </c>
      <c r="L25" s="94">
        <v>225097</v>
      </c>
      <c r="M25" s="605"/>
      <c r="N25" s="605"/>
      <c r="O25" s="605"/>
      <c r="P25" s="603"/>
    </row>
    <row r="26" spans="1:16" ht="12.75">
      <c r="A26" s="608" t="s">
        <v>385</v>
      </c>
      <c r="B26" s="614">
        <v>853</v>
      </c>
      <c r="C26" s="614">
        <v>85333</v>
      </c>
      <c r="D26" s="614">
        <v>6050</v>
      </c>
      <c r="E26" s="612" t="s">
        <v>87</v>
      </c>
      <c r="F26" s="617">
        <v>85282</v>
      </c>
      <c r="G26" s="617">
        <f>H26+J26+L26+L27+L28+M26</f>
        <v>11750</v>
      </c>
      <c r="H26" s="617">
        <v>11750</v>
      </c>
      <c r="I26" s="53"/>
      <c r="J26" s="617"/>
      <c r="K26" s="97" t="s">
        <v>327</v>
      </c>
      <c r="L26" s="94"/>
      <c r="M26" s="617"/>
      <c r="N26" s="617"/>
      <c r="O26" s="617"/>
      <c r="P26" s="603" t="s">
        <v>86</v>
      </c>
    </row>
    <row r="27" spans="1:16" ht="12.75">
      <c r="A27" s="609"/>
      <c r="B27" s="615"/>
      <c r="C27" s="615"/>
      <c r="D27" s="615"/>
      <c r="E27" s="613"/>
      <c r="F27" s="602"/>
      <c r="G27" s="602"/>
      <c r="H27" s="602"/>
      <c r="I27" s="53"/>
      <c r="J27" s="602"/>
      <c r="K27" s="97" t="s">
        <v>329</v>
      </c>
      <c r="L27" s="94"/>
      <c r="M27" s="602"/>
      <c r="N27" s="602"/>
      <c r="O27" s="602"/>
      <c r="P27" s="603"/>
    </row>
    <row r="28" spans="1:16" ht="12" customHeight="1" thickBot="1">
      <c r="A28" s="609"/>
      <c r="B28" s="615"/>
      <c r="C28" s="615"/>
      <c r="D28" s="616"/>
      <c r="E28" s="613"/>
      <c r="F28" s="602"/>
      <c r="G28" s="602"/>
      <c r="H28" s="602"/>
      <c r="I28" s="52"/>
      <c r="J28" s="602"/>
      <c r="K28" s="99" t="s">
        <v>331</v>
      </c>
      <c r="L28" s="92"/>
      <c r="M28" s="602"/>
      <c r="N28" s="602"/>
      <c r="O28" s="602"/>
      <c r="P28" s="604"/>
    </row>
    <row r="29" spans="1:16" ht="26.25" customHeight="1" thickBot="1">
      <c r="A29" s="600" t="s">
        <v>428</v>
      </c>
      <c r="B29" s="601"/>
      <c r="C29" s="601"/>
      <c r="D29" s="601"/>
      <c r="E29" s="590"/>
      <c r="F29" s="569">
        <f>F8+F11+F14+F17+F23+F20+F26</f>
        <v>26755023</v>
      </c>
      <c r="G29" s="569">
        <f>SUM(G8:G28)</f>
        <v>15163895</v>
      </c>
      <c r="H29" s="569">
        <f>SUM(H8:H28)</f>
        <v>2986366</v>
      </c>
      <c r="I29" s="569">
        <f>I8+I11+I14+I17+I23+I20+I26</f>
        <v>0</v>
      </c>
      <c r="J29" s="569">
        <f>J8+J11+J14+J17+J23+J20+J26</f>
        <v>1000000</v>
      </c>
      <c r="K29" s="598">
        <f>SUM(L9+L12+L15+L19+L25)</f>
        <v>2065212</v>
      </c>
      <c r="L29" s="599"/>
      <c r="M29" s="569">
        <f>SUM(M8:M28)</f>
        <v>9112317</v>
      </c>
      <c r="N29" s="569">
        <f>SUM(N8:N28)</f>
        <v>4818248</v>
      </c>
      <c r="O29" s="569">
        <f>O11+O14+O17+O20</f>
        <v>0</v>
      </c>
      <c r="P29" s="570" t="s">
        <v>285</v>
      </c>
    </row>
    <row r="30" spans="1:15" ht="16.5" customHeight="1">
      <c r="A30" s="581" t="s">
        <v>162</v>
      </c>
      <c r="B30" s="581"/>
      <c r="C30" s="581"/>
      <c r="D30" s="581"/>
      <c r="E30" s="581"/>
      <c r="F30" s="581"/>
      <c r="G30" s="581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596" t="s">
        <v>618</v>
      </c>
      <c r="B31" s="596"/>
      <c r="C31" s="596"/>
      <c r="D31" s="596"/>
      <c r="E31" s="596"/>
      <c r="F31" s="596"/>
      <c r="G31" s="596"/>
      <c r="H31" s="34"/>
      <c r="I31" s="34"/>
      <c r="J31" s="591"/>
      <c r="K31" s="591"/>
      <c r="L31" s="591"/>
      <c r="M31" s="591"/>
      <c r="N31" s="591"/>
      <c r="O31" s="591"/>
    </row>
    <row r="32" spans="1:15" ht="12.75" customHeight="1">
      <c r="A32" s="597" t="s">
        <v>692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34"/>
      <c r="M32" s="34"/>
      <c r="N32" s="34"/>
      <c r="O32" s="416"/>
    </row>
    <row r="33" spans="1:15" ht="10.5" customHeight="1">
      <c r="A33" s="596" t="s">
        <v>164</v>
      </c>
      <c r="B33" s="596"/>
      <c r="C33" s="596"/>
      <c r="D33" s="596"/>
      <c r="E33" s="34"/>
      <c r="F33" s="34"/>
      <c r="G33" s="34"/>
      <c r="H33" s="34"/>
      <c r="I33" s="34"/>
      <c r="J33" s="34"/>
      <c r="K33" s="34"/>
      <c r="L33" s="34"/>
      <c r="M33" s="34"/>
      <c r="N33" s="592"/>
      <c r="O33" s="592"/>
    </row>
    <row r="34" spans="2:15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ht="12" customHeight="1"/>
    <row r="36" ht="12.75" hidden="1"/>
    <row r="37" ht="18" customHeight="1">
      <c r="N37" s="416"/>
    </row>
  </sheetData>
  <mergeCells count="110">
    <mergeCell ref="E14:E16"/>
    <mergeCell ref="E17:E19"/>
    <mergeCell ref="E20:E22"/>
    <mergeCell ref="F23:F25"/>
    <mergeCell ref="F20:F22"/>
    <mergeCell ref="J2:P2"/>
    <mergeCell ref="O8:O10"/>
    <mergeCell ref="P8:P10"/>
    <mergeCell ref="A3:P3"/>
    <mergeCell ref="J8:J10"/>
    <mergeCell ref="G4:O4"/>
    <mergeCell ref="N5:N6"/>
    <mergeCell ref="O5:O6"/>
    <mergeCell ref="N8:N10"/>
    <mergeCell ref="P4:P6"/>
    <mergeCell ref="J11:J13"/>
    <mergeCell ref="M11:M13"/>
    <mergeCell ref="M8:M10"/>
    <mergeCell ref="D4:D6"/>
    <mergeCell ref="H8:H10"/>
    <mergeCell ref="K7:L7"/>
    <mergeCell ref="K6:L6"/>
    <mergeCell ref="H5:M5"/>
    <mergeCell ref="F4:F6"/>
    <mergeCell ref="G5:G6"/>
    <mergeCell ref="M14:M16"/>
    <mergeCell ref="H17:H19"/>
    <mergeCell ref="H14:H16"/>
    <mergeCell ref="J14:J1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A14:A16"/>
    <mergeCell ref="C14:C16"/>
    <mergeCell ref="A30:G30"/>
    <mergeCell ref="A31:G31"/>
    <mergeCell ref="A20:A22"/>
    <mergeCell ref="B20:B22"/>
    <mergeCell ref="F14:F16"/>
    <mergeCell ref="G14:G16"/>
    <mergeCell ref="B14:B16"/>
    <mergeCell ref="C20:C22"/>
    <mergeCell ref="N14:N16"/>
    <mergeCell ref="O14:O16"/>
    <mergeCell ref="P14:P16"/>
    <mergeCell ref="A17:A19"/>
    <mergeCell ref="B17:B19"/>
    <mergeCell ref="C17:C19"/>
    <mergeCell ref="F17:F19"/>
    <mergeCell ref="G17:G19"/>
    <mergeCell ref="P17:P19"/>
    <mergeCell ref="J17:J19"/>
    <mergeCell ref="A26:A28"/>
    <mergeCell ref="O17:O19"/>
    <mergeCell ref="N17:N19"/>
    <mergeCell ref="M17:M19"/>
    <mergeCell ref="H20:H22"/>
    <mergeCell ref="J20:J22"/>
    <mergeCell ref="M20:M22"/>
    <mergeCell ref="N20:N22"/>
    <mergeCell ref="O20:O22"/>
    <mergeCell ref="B23:B25"/>
    <mergeCell ref="A33:D33"/>
    <mergeCell ref="A32:K32"/>
    <mergeCell ref="K29:L29"/>
    <mergeCell ref="A29:E29"/>
    <mergeCell ref="J31:O31"/>
    <mergeCell ref="N33:O33"/>
    <mergeCell ref="C23:C25"/>
    <mergeCell ref="E23:E25"/>
    <mergeCell ref="A23:A25"/>
    <mergeCell ref="D23:D25"/>
    <mergeCell ref="P20:P22"/>
    <mergeCell ref="G23:G25"/>
    <mergeCell ref="H23:H25"/>
    <mergeCell ref="J23:J25"/>
    <mergeCell ref="M23:M25"/>
    <mergeCell ref="G20:G22"/>
    <mergeCell ref="N23:N25"/>
    <mergeCell ref="O23:O25"/>
    <mergeCell ref="P23:P25"/>
    <mergeCell ref="P26:P28"/>
    <mergeCell ref="O26:O28"/>
    <mergeCell ref="N26:N28"/>
    <mergeCell ref="M26:M28"/>
    <mergeCell ref="J26:J28"/>
    <mergeCell ref="H26:H28"/>
    <mergeCell ref="G26:G28"/>
    <mergeCell ref="F26:F28"/>
    <mergeCell ref="E26:E28"/>
    <mergeCell ref="C26:C28"/>
    <mergeCell ref="B26:B28"/>
    <mergeCell ref="D26:D2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2" spans="6:14" ht="17.25" customHeight="1">
      <c r="F2" s="15"/>
      <c r="J2" s="658" t="s">
        <v>620</v>
      </c>
      <c r="K2" s="658"/>
      <c r="L2" s="658"/>
      <c r="M2" s="658"/>
      <c r="N2" s="658"/>
    </row>
    <row r="3" spans="1:14" ht="27" customHeight="1" thickBot="1">
      <c r="A3" s="659" t="s">
        <v>912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</row>
    <row r="4" spans="1:14" ht="18" customHeight="1">
      <c r="A4" s="582" t="s">
        <v>350</v>
      </c>
      <c r="B4" s="640" t="s">
        <v>311</v>
      </c>
      <c r="C4" s="640" t="s">
        <v>312</v>
      </c>
      <c r="D4" s="647" t="s">
        <v>604</v>
      </c>
      <c r="E4" s="642" t="s">
        <v>641</v>
      </c>
      <c r="F4" s="642" t="s">
        <v>157</v>
      </c>
      <c r="G4" s="677" t="s">
        <v>356</v>
      </c>
      <c r="H4" s="677"/>
      <c r="I4" s="677"/>
      <c r="J4" s="677"/>
      <c r="K4" s="677"/>
      <c r="L4" s="677"/>
      <c r="M4" s="677"/>
      <c r="N4" s="664" t="s">
        <v>158</v>
      </c>
    </row>
    <row r="5" spans="1:14" ht="15.75" customHeight="1">
      <c r="A5" s="583"/>
      <c r="B5" s="641"/>
      <c r="C5" s="641"/>
      <c r="D5" s="648"/>
      <c r="E5" s="611"/>
      <c r="F5" s="611"/>
      <c r="G5" s="657" t="s">
        <v>910</v>
      </c>
      <c r="H5" s="654" t="s">
        <v>161</v>
      </c>
      <c r="I5" s="655"/>
      <c r="J5" s="655"/>
      <c r="K5" s="655"/>
      <c r="L5" s="655"/>
      <c r="M5" s="656"/>
      <c r="N5" s="665"/>
    </row>
    <row r="6" spans="1:14" ht="53.25" customHeight="1">
      <c r="A6" s="584"/>
      <c r="B6" s="641"/>
      <c r="C6" s="641"/>
      <c r="D6" s="649"/>
      <c r="E6" s="611"/>
      <c r="F6" s="611"/>
      <c r="G6" s="646"/>
      <c r="H6" s="95" t="s">
        <v>160</v>
      </c>
      <c r="I6" s="95" t="s">
        <v>426</v>
      </c>
      <c r="J6" s="95" t="s">
        <v>159</v>
      </c>
      <c r="K6" s="652" t="s">
        <v>494</v>
      </c>
      <c r="L6" s="653"/>
      <c r="M6" s="95" t="s">
        <v>911</v>
      </c>
      <c r="N6" s="666"/>
    </row>
    <row r="7" spans="1:14" ht="12.75">
      <c r="A7" s="334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8</v>
      </c>
      <c r="J7" s="131">
        <v>9</v>
      </c>
      <c r="K7" s="678">
        <v>10</v>
      </c>
      <c r="L7" s="679"/>
      <c r="M7" s="131">
        <v>11</v>
      </c>
      <c r="N7" s="335">
        <v>12</v>
      </c>
    </row>
    <row r="8" spans="1:14" ht="9.75" customHeight="1">
      <c r="A8" s="670" t="s">
        <v>360</v>
      </c>
      <c r="B8" s="614">
        <v>600</v>
      </c>
      <c r="C8" s="614">
        <v>60014</v>
      </c>
      <c r="D8" s="614">
        <v>6050</v>
      </c>
      <c r="E8" s="667" t="s">
        <v>80</v>
      </c>
      <c r="F8" s="617">
        <f>G8</f>
        <v>480000</v>
      </c>
      <c r="G8" s="617">
        <f>M8+L8+L9+L10+J8+H8</f>
        <v>480000</v>
      </c>
      <c r="H8" s="617">
        <v>215000</v>
      </c>
      <c r="I8" s="52">
        <v>0</v>
      </c>
      <c r="J8" s="617">
        <v>0</v>
      </c>
      <c r="K8" s="96" t="s">
        <v>327</v>
      </c>
      <c r="L8" s="92">
        <v>0</v>
      </c>
      <c r="M8" s="617">
        <v>0</v>
      </c>
      <c r="N8" s="593" t="s">
        <v>424</v>
      </c>
    </row>
    <row r="9" spans="1:14" ht="12.75">
      <c r="A9" s="671"/>
      <c r="B9" s="615"/>
      <c r="C9" s="615"/>
      <c r="D9" s="615"/>
      <c r="E9" s="673"/>
      <c r="F9" s="602"/>
      <c r="G9" s="602"/>
      <c r="H9" s="602"/>
      <c r="I9" s="52"/>
      <c r="J9" s="602"/>
      <c r="K9" s="96" t="s">
        <v>329</v>
      </c>
      <c r="L9" s="92">
        <v>215000</v>
      </c>
      <c r="M9" s="602"/>
      <c r="N9" s="594"/>
    </row>
    <row r="10" spans="1:14" ht="12.75">
      <c r="A10" s="672"/>
      <c r="B10" s="606"/>
      <c r="C10" s="606"/>
      <c r="D10" s="606"/>
      <c r="E10" s="674"/>
      <c r="F10" s="605"/>
      <c r="G10" s="605"/>
      <c r="H10" s="605"/>
      <c r="I10" s="52"/>
      <c r="J10" s="605"/>
      <c r="K10" s="96" t="s">
        <v>331</v>
      </c>
      <c r="L10" s="92">
        <v>50000</v>
      </c>
      <c r="M10" s="605"/>
      <c r="N10" s="595"/>
    </row>
    <row r="11" spans="1:14" ht="10.5" customHeight="1">
      <c r="A11" s="675" t="s">
        <v>363</v>
      </c>
      <c r="B11" s="676">
        <v>600</v>
      </c>
      <c r="C11" s="614">
        <v>60014</v>
      </c>
      <c r="D11" s="614">
        <v>6050</v>
      </c>
      <c r="E11" s="667" t="s">
        <v>984</v>
      </c>
      <c r="F11" s="617">
        <f>G11</f>
        <v>80000</v>
      </c>
      <c r="G11" s="617">
        <f>L12+H11</f>
        <v>80000</v>
      </c>
      <c r="H11" s="617">
        <v>80000</v>
      </c>
      <c r="I11" s="53"/>
      <c r="J11" s="617"/>
      <c r="K11" s="96" t="s">
        <v>327</v>
      </c>
      <c r="L11" s="94"/>
      <c r="M11" s="617"/>
      <c r="N11" s="593" t="s">
        <v>424</v>
      </c>
    </row>
    <row r="12" spans="1:14" ht="12" customHeight="1">
      <c r="A12" s="675"/>
      <c r="B12" s="676"/>
      <c r="C12" s="615"/>
      <c r="D12" s="615"/>
      <c r="E12" s="668"/>
      <c r="F12" s="602"/>
      <c r="G12" s="602"/>
      <c r="H12" s="602"/>
      <c r="I12" s="53"/>
      <c r="J12" s="602"/>
      <c r="K12" s="96" t="s">
        <v>329</v>
      </c>
      <c r="L12" s="94"/>
      <c r="M12" s="602"/>
      <c r="N12" s="594"/>
    </row>
    <row r="13" spans="1:14" ht="9.75" customHeight="1">
      <c r="A13" s="675"/>
      <c r="B13" s="676"/>
      <c r="C13" s="606"/>
      <c r="D13" s="606"/>
      <c r="E13" s="669"/>
      <c r="F13" s="605"/>
      <c r="G13" s="605"/>
      <c r="H13" s="605"/>
      <c r="I13" s="53"/>
      <c r="J13" s="605"/>
      <c r="K13" s="96" t="s">
        <v>331</v>
      </c>
      <c r="L13" s="94"/>
      <c r="M13" s="605"/>
      <c r="N13" s="595"/>
    </row>
    <row r="14" spans="1:14" ht="12.75">
      <c r="A14" s="670" t="s">
        <v>365</v>
      </c>
      <c r="B14" s="614">
        <v>600</v>
      </c>
      <c r="C14" s="614">
        <v>60014</v>
      </c>
      <c r="D14" s="614">
        <v>6050</v>
      </c>
      <c r="E14" s="667" t="s">
        <v>985</v>
      </c>
      <c r="F14" s="617">
        <f>G14</f>
        <v>6126100</v>
      </c>
      <c r="G14" s="617">
        <f>L14+L15+H14</f>
        <v>6126100</v>
      </c>
      <c r="H14" s="617">
        <v>1301470</v>
      </c>
      <c r="I14" s="53"/>
      <c r="J14" s="617"/>
      <c r="K14" s="96" t="s">
        <v>327</v>
      </c>
      <c r="L14" s="94">
        <v>3000000</v>
      </c>
      <c r="M14" s="617"/>
      <c r="N14" s="593" t="s">
        <v>424</v>
      </c>
    </row>
    <row r="15" spans="1:14" ht="11.25" customHeight="1">
      <c r="A15" s="671"/>
      <c r="B15" s="615"/>
      <c r="C15" s="615"/>
      <c r="D15" s="615"/>
      <c r="E15" s="668"/>
      <c r="F15" s="602"/>
      <c r="G15" s="602"/>
      <c r="H15" s="602"/>
      <c r="I15" s="53"/>
      <c r="J15" s="602"/>
      <c r="K15" s="96" t="s">
        <v>329</v>
      </c>
      <c r="L15" s="94">
        <v>1824630</v>
      </c>
      <c r="M15" s="602"/>
      <c r="N15" s="594"/>
    </row>
    <row r="16" spans="1:14" ht="10.5" customHeight="1">
      <c r="A16" s="672"/>
      <c r="B16" s="606"/>
      <c r="C16" s="606"/>
      <c r="D16" s="606"/>
      <c r="E16" s="669"/>
      <c r="F16" s="605"/>
      <c r="G16" s="605"/>
      <c r="H16" s="605"/>
      <c r="I16" s="53"/>
      <c r="J16" s="605"/>
      <c r="K16" s="96" t="s">
        <v>331</v>
      </c>
      <c r="L16" s="94"/>
      <c r="M16" s="605"/>
      <c r="N16" s="595"/>
    </row>
    <row r="17" spans="1:14" ht="9" customHeight="1">
      <c r="A17" s="670" t="s">
        <v>367</v>
      </c>
      <c r="B17" s="614">
        <v>600</v>
      </c>
      <c r="C17" s="614">
        <v>60014</v>
      </c>
      <c r="D17" s="614">
        <v>6050</v>
      </c>
      <c r="E17" s="667" t="s">
        <v>81</v>
      </c>
      <c r="F17" s="617">
        <f>G17</f>
        <v>110000</v>
      </c>
      <c r="G17" s="617">
        <f>L18+H17</f>
        <v>110000</v>
      </c>
      <c r="H17" s="617">
        <v>55000</v>
      </c>
      <c r="I17" s="53"/>
      <c r="J17" s="617"/>
      <c r="K17" s="96" t="s">
        <v>327</v>
      </c>
      <c r="L17" s="94"/>
      <c r="M17" s="617"/>
      <c r="N17" s="593" t="s">
        <v>424</v>
      </c>
    </row>
    <row r="18" spans="1:14" ht="12.75" customHeight="1">
      <c r="A18" s="671"/>
      <c r="B18" s="615"/>
      <c r="C18" s="615"/>
      <c r="D18" s="615"/>
      <c r="E18" s="668"/>
      <c r="F18" s="602"/>
      <c r="G18" s="602"/>
      <c r="H18" s="602"/>
      <c r="I18" s="53"/>
      <c r="J18" s="602"/>
      <c r="K18" s="96" t="s">
        <v>329</v>
      </c>
      <c r="L18" s="94">
        <v>55000</v>
      </c>
      <c r="M18" s="602"/>
      <c r="N18" s="594"/>
    </row>
    <row r="19" spans="1:14" ht="10.5" customHeight="1">
      <c r="A19" s="672"/>
      <c r="B19" s="606"/>
      <c r="C19" s="606"/>
      <c r="D19" s="606"/>
      <c r="E19" s="669"/>
      <c r="F19" s="605"/>
      <c r="G19" s="605"/>
      <c r="H19" s="605"/>
      <c r="I19" s="53"/>
      <c r="J19" s="605"/>
      <c r="K19" s="96" t="s">
        <v>331</v>
      </c>
      <c r="L19" s="94"/>
      <c r="M19" s="605"/>
      <c r="N19" s="595"/>
    </row>
    <row r="20" spans="1:14" ht="9.75" customHeight="1">
      <c r="A20" s="670" t="s">
        <v>384</v>
      </c>
      <c r="B20" s="614">
        <v>600</v>
      </c>
      <c r="C20" s="614">
        <v>60014</v>
      </c>
      <c r="D20" s="614">
        <v>6050</v>
      </c>
      <c r="E20" s="667" t="s">
        <v>896</v>
      </c>
      <c r="F20" s="617">
        <f>G20</f>
        <v>15000</v>
      </c>
      <c r="G20" s="617">
        <f>L21+H20</f>
        <v>15000</v>
      </c>
      <c r="H20" s="617">
        <v>15000</v>
      </c>
      <c r="I20" s="297"/>
      <c r="J20" s="617"/>
      <c r="K20" s="298" t="s">
        <v>327</v>
      </c>
      <c r="L20" s="299"/>
      <c r="M20" s="617"/>
      <c r="N20" s="593" t="s">
        <v>424</v>
      </c>
    </row>
    <row r="21" spans="1:14" ht="11.25" customHeight="1">
      <c r="A21" s="671"/>
      <c r="B21" s="615"/>
      <c r="C21" s="615"/>
      <c r="D21" s="615"/>
      <c r="E21" s="668"/>
      <c r="F21" s="602"/>
      <c r="G21" s="602"/>
      <c r="H21" s="602"/>
      <c r="I21" s="52"/>
      <c r="J21" s="602"/>
      <c r="K21" s="96" t="s">
        <v>329</v>
      </c>
      <c r="L21" s="92"/>
      <c r="M21" s="602"/>
      <c r="N21" s="594"/>
    </row>
    <row r="22" spans="1:14" ht="11.25" customHeight="1">
      <c r="A22" s="672"/>
      <c r="B22" s="606"/>
      <c r="C22" s="606"/>
      <c r="D22" s="606"/>
      <c r="E22" s="669"/>
      <c r="F22" s="605"/>
      <c r="G22" s="605"/>
      <c r="H22" s="605"/>
      <c r="I22" s="52"/>
      <c r="J22" s="605"/>
      <c r="K22" s="96" t="s">
        <v>331</v>
      </c>
      <c r="L22" s="92"/>
      <c r="M22" s="605"/>
      <c r="N22" s="595"/>
    </row>
    <row r="23" spans="1:14" ht="10.5" customHeight="1">
      <c r="A23" s="670" t="s">
        <v>385</v>
      </c>
      <c r="B23" s="614">
        <v>600</v>
      </c>
      <c r="C23" s="614">
        <v>60014</v>
      </c>
      <c r="D23" s="614">
        <v>6050</v>
      </c>
      <c r="E23" s="667" t="s">
        <v>986</v>
      </c>
      <c r="F23" s="617">
        <f>G23</f>
        <v>50000</v>
      </c>
      <c r="G23" s="617">
        <f>H23+J23+L23+L24+L25+M23</f>
        <v>50000</v>
      </c>
      <c r="H23" s="617">
        <v>50000</v>
      </c>
      <c r="I23" s="52"/>
      <c r="J23" s="617"/>
      <c r="K23" s="96" t="s">
        <v>327</v>
      </c>
      <c r="L23" s="92"/>
      <c r="M23" s="617"/>
      <c r="N23" s="593" t="s">
        <v>424</v>
      </c>
    </row>
    <row r="24" spans="1:14" ht="13.5" customHeight="1">
      <c r="A24" s="671"/>
      <c r="B24" s="615"/>
      <c r="C24" s="615"/>
      <c r="D24" s="615"/>
      <c r="E24" s="668"/>
      <c r="F24" s="602"/>
      <c r="G24" s="602"/>
      <c r="H24" s="602"/>
      <c r="I24" s="52"/>
      <c r="J24" s="602"/>
      <c r="K24" s="96" t="s">
        <v>329</v>
      </c>
      <c r="L24" s="92"/>
      <c r="M24" s="602"/>
      <c r="N24" s="594"/>
    </row>
    <row r="25" spans="1:14" ht="9.75" customHeight="1">
      <c r="A25" s="672"/>
      <c r="B25" s="606"/>
      <c r="C25" s="606"/>
      <c r="D25" s="606"/>
      <c r="E25" s="669"/>
      <c r="F25" s="605"/>
      <c r="G25" s="605"/>
      <c r="H25" s="605"/>
      <c r="I25" s="52"/>
      <c r="J25" s="605"/>
      <c r="K25" s="96" t="s">
        <v>331</v>
      </c>
      <c r="L25" s="92"/>
      <c r="M25" s="605"/>
      <c r="N25" s="595"/>
    </row>
    <row r="26" spans="1:14" ht="15" customHeight="1">
      <c r="A26" s="670" t="s">
        <v>373</v>
      </c>
      <c r="B26" s="614">
        <v>600</v>
      </c>
      <c r="C26" s="614">
        <v>60014</v>
      </c>
      <c r="D26" s="614">
        <v>6060</v>
      </c>
      <c r="E26" s="667" t="s">
        <v>82</v>
      </c>
      <c r="F26" s="617">
        <f>G26</f>
        <v>299000</v>
      </c>
      <c r="G26" s="617">
        <f>H26+J26+L26+L27+L28+M26</f>
        <v>299000</v>
      </c>
      <c r="H26" s="617">
        <v>89000</v>
      </c>
      <c r="I26" s="52"/>
      <c r="J26" s="617"/>
      <c r="K26" s="96" t="s">
        <v>327</v>
      </c>
      <c r="L26" s="92"/>
      <c r="M26" s="617"/>
      <c r="N26" s="593" t="s">
        <v>424</v>
      </c>
    </row>
    <row r="27" spans="1:14" ht="15" customHeight="1">
      <c r="A27" s="671"/>
      <c r="B27" s="615"/>
      <c r="C27" s="615"/>
      <c r="D27" s="615"/>
      <c r="E27" s="668"/>
      <c r="F27" s="602"/>
      <c r="G27" s="602"/>
      <c r="H27" s="602"/>
      <c r="I27" s="52"/>
      <c r="J27" s="602"/>
      <c r="K27" s="96" t="s">
        <v>329</v>
      </c>
      <c r="L27" s="92">
        <v>160000</v>
      </c>
      <c r="M27" s="602"/>
      <c r="N27" s="594"/>
    </row>
    <row r="28" spans="1:14" ht="15" customHeight="1">
      <c r="A28" s="672"/>
      <c r="B28" s="606"/>
      <c r="C28" s="606"/>
      <c r="D28" s="606"/>
      <c r="E28" s="669"/>
      <c r="F28" s="605"/>
      <c r="G28" s="605"/>
      <c r="H28" s="605"/>
      <c r="I28" s="52"/>
      <c r="J28" s="605"/>
      <c r="K28" s="96" t="s">
        <v>331</v>
      </c>
      <c r="L28" s="92">
        <v>50000</v>
      </c>
      <c r="M28" s="605"/>
      <c r="N28" s="595"/>
    </row>
    <row r="29" spans="1:14" ht="9.75" customHeight="1">
      <c r="A29" s="670" t="s">
        <v>429</v>
      </c>
      <c r="B29" s="614">
        <v>854</v>
      </c>
      <c r="C29" s="614">
        <v>85406</v>
      </c>
      <c r="D29" s="614">
        <v>6050</v>
      </c>
      <c r="E29" s="667" t="s">
        <v>83</v>
      </c>
      <c r="F29" s="617">
        <f>G29</f>
        <v>150507</v>
      </c>
      <c r="G29" s="617">
        <f>M29+L29+L30+L31+J29+H29</f>
        <v>150507</v>
      </c>
      <c r="H29" s="617">
        <v>75254</v>
      </c>
      <c r="I29" s="52"/>
      <c r="J29" s="617">
        <v>0</v>
      </c>
      <c r="K29" s="96" t="s">
        <v>327</v>
      </c>
      <c r="L29" s="92"/>
      <c r="M29" s="617">
        <v>0</v>
      </c>
      <c r="N29" s="604" t="s">
        <v>84</v>
      </c>
    </row>
    <row r="30" spans="1:14" ht="11.25" customHeight="1">
      <c r="A30" s="671"/>
      <c r="B30" s="615"/>
      <c r="C30" s="615"/>
      <c r="D30" s="615"/>
      <c r="E30" s="668"/>
      <c r="F30" s="602"/>
      <c r="G30" s="602"/>
      <c r="H30" s="602"/>
      <c r="I30" s="52"/>
      <c r="J30" s="602"/>
      <c r="K30" s="96" t="s">
        <v>329</v>
      </c>
      <c r="L30" s="92"/>
      <c r="M30" s="602"/>
      <c r="N30" s="588"/>
    </row>
    <row r="31" spans="1:14" ht="13.5" thickBot="1">
      <c r="A31" s="671"/>
      <c r="B31" s="615"/>
      <c r="C31" s="615"/>
      <c r="D31" s="615"/>
      <c r="E31" s="668"/>
      <c r="F31" s="602"/>
      <c r="G31" s="602"/>
      <c r="H31" s="602"/>
      <c r="I31" s="52"/>
      <c r="J31" s="602"/>
      <c r="K31" s="336" t="s">
        <v>331</v>
      </c>
      <c r="L31" s="92">
        <v>75253</v>
      </c>
      <c r="M31" s="602"/>
      <c r="N31" s="588"/>
    </row>
    <row r="32" spans="1:14" ht="26.25" customHeight="1" thickBot="1">
      <c r="A32" s="600" t="s">
        <v>428</v>
      </c>
      <c r="B32" s="601"/>
      <c r="C32" s="601"/>
      <c r="D32" s="601"/>
      <c r="E32" s="590"/>
      <c r="F32" s="569">
        <f>F8+F11+F14+F17+F20+F23+F26+F29</f>
        <v>7310607</v>
      </c>
      <c r="G32" s="569">
        <f>G8+G11+G14+G17+G20+G23+G26+G29</f>
        <v>7310607</v>
      </c>
      <c r="H32" s="569">
        <f>H8+H11+H14+H17+H20+H23+H26+H29</f>
        <v>1880724</v>
      </c>
      <c r="I32" s="569">
        <f>I8+I11+I14+I17+I20+I23+I26+I29</f>
        <v>0</v>
      </c>
      <c r="J32" s="569">
        <f>J8+J11+J14+J17+J20+J23+J26+J29</f>
        <v>0</v>
      </c>
      <c r="K32" s="598">
        <f>L8+L9+L10+L11+L12+L13+L14+L15+L16+L17+L18+L19+L20+L21+L22+L23+L24+L25+L26+L27+L28+L29+L30+L31</f>
        <v>5429883</v>
      </c>
      <c r="L32" s="599"/>
      <c r="M32" s="569">
        <f>M8</f>
        <v>0</v>
      </c>
      <c r="N32" s="570" t="s">
        <v>285</v>
      </c>
    </row>
    <row r="33" spans="1:15" ht="16.5" customHeight="1">
      <c r="A33" s="581" t="s">
        <v>162</v>
      </c>
      <c r="B33" s="581"/>
      <c r="C33" s="581"/>
      <c r="D33" s="581"/>
      <c r="E33" s="581"/>
      <c r="F33" s="581"/>
      <c r="G33" s="581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596" t="s">
        <v>787</v>
      </c>
      <c r="B34" s="596"/>
      <c r="C34" s="596"/>
      <c r="D34" s="596"/>
      <c r="E34" s="596"/>
      <c r="F34" s="596"/>
      <c r="G34" s="596"/>
      <c r="H34" s="34"/>
      <c r="I34" s="34"/>
      <c r="J34" s="592"/>
      <c r="K34" s="592"/>
      <c r="L34" s="592"/>
      <c r="M34" s="592"/>
      <c r="N34" s="592"/>
      <c r="O34" s="592"/>
    </row>
    <row r="35" spans="1:15" ht="12.75" customHeight="1">
      <c r="A35" s="680" t="s">
        <v>163</v>
      </c>
      <c r="B35" s="680"/>
      <c r="C35" s="680"/>
      <c r="D35" s="680"/>
      <c r="E35" s="680"/>
      <c r="F35" s="680"/>
      <c r="G35" s="680"/>
      <c r="H35" s="199"/>
      <c r="I35" s="199"/>
      <c r="J35" s="199"/>
      <c r="K35" s="199"/>
      <c r="L35" s="592"/>
      <c r="M35" s="592"/>
      <c r="N35" s="592"/>
      <c r="O35" s="55"/>
    </row>
    <row r="36" spans="1:15" ht="12.75">
      <c r="A36" s="596" t="s">
        <v>891</v>
      </c>
      <c r="B36" s="596"/>
      <c r="C36" s="596"/>
      <c r="D36" s="596"/>
      <c r="E36" s="34"/>
      <c r="F36" s="34"/>
      <c r="G36" s="34"/>
      <c r="H36" s="34"/>
      <c r="I36" s="34"/>
      <c r="J36" s="34"/>
      <c r="K36" s="34"/>
      <c r="L36" s="592"/>
      <c r="M36" s="592"/>
      <c r="N36" s="592"/>
      <c r="O36" s="34"/>
    </row>
    <row r="37" spans="2:13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ht="12" customHeight="1"/>
    <row r="39" ht="12.75" hidden="1"/>
    <row r="40" ht="18" customHeight="1"/>
  </sheetData>
  <mergeCells count="111">
    <mergeCell ref="J26:J28"/>
    <mergeCell ref="M26:M28"/>
    <mergeCell ref="N26:N28"/>
    <mergeCell ref="E26:E28"/>
    <mergeCell ref="F26:F28"/>
    <mergeCell ref="G26:G28"/>
    <mergeCell ref="H26:H28"/>
    <mergeCell ref="A26:A28"/>
    <mergeCell ref="B26:B28"/>
    <mergeCell ref="C26:C28"/>
    <mergeCell ref="D26:D28"/>
    <mergeCell ref="A36:D36"/>
    <mergeCell ref="E29:E31"/>
    <mergeCell ref="G29:G31"/>
    <mergeCell ref="H29:H31"/>
    <mergeCell ref="A35:G35"/>
    <mergeCell ref="A33:G33"/>
    <mergeCell ref="A34:G34"/>
    <mergeCell ref="A29:A31"/>
    <mergeCell ref="B29:B31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32:E32"/>
    <mergeCell ref="B8:B10"/>
    <mergeCell ref="C8:C10"/>
    <mergeCell ref="D8:D10"/>
    <mergeCell ref="E8:E10"/>
    <mergeCell ref="C29:C31"/>
    <mergeCell ref="D29:D31"/>
    <mergeCell ref="A11:A13"/>
    <mergeCell ref="B11:B13"/>
    <mergeCell ref="L36:N36"/>
    <mergeCell ref="F29:F31"/>
    <mergeCell ref="N29:N31"/>
    <mergeCell ref="K32:L32"/>
    <mergeCell ref="J34:O34"/>
    <mergeCell ref="J29:J31"/>
    <mergeCell ref="M29:M31"/>
    <mergeCell ref="L35:N35"/>
    <mergeCell ref="C11:C13"/>
    <mergeCell ref="D11:D13"/>
    <mergeCell ref="E11:E13"/>
    <mergeCell ref="F11:F13"/>
    <mergeCell ref="G11:G13"/>
    <mergeCell ref="H11:H13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H20:H22"/>
    <mergeCell ref="J20:J22"/>
    <mergeCell ref="M20:M22"/>
    <mergeCell ref="N20:N22"/>
    <mergeCell ref="A23:A25"/>
    <mergeCell ref="B23:B25"/>
    <mergeCell ref="C23:C25"/>
    <mergeCell ref="D23:D25"/>
    <mergeCell ref="J23:J25"/>
    <mergeCell ref="M23:M25"/>
    <mergeCell ref="N23:N25"/>
    <mergeCell ref="E23:E25"/>
    <mergeCell ref="F23:F25"/>
    <mergeCell ref="G23:G25"/>
    <mergeCell ref="H23:H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62.125" style="0" customWidth="1"/>
    <col min="6" max="6" width="18.00390625" style="0" customWidth="1"/>
    <col min="9" max="13" width="9.125" style="0" hidden="1" customWidth="1"/>
  </cols>
  <sheetData>
    <row r="1" spans="5:7" ht="49.5" customHeight="1">
      <c r="E1" s="684" t="s">
        <v>621</v>
      </c>
      <c r="F1" s="684"/>
      <c r="G1" s="199"/>
    </row>
    <row r="2" ht="20.25" customHeight="1"/>
    <row r="3" ht="12" customHeight="1"/>
    <row r="4" spans="1:13" s="61" customFormat="1" ht="21.75" customHeight="1">
      <c r="A4" s="685" t="s">
        <v>913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</row>
    <row r="5" ht="44.25" customHeight="1" thickBot="1"/>
    <row r="6" spans="1:6" s="16" customFormat="1" ht="36.75" customHeight="1" thickBot="1">
      <c r="A6" s="494" t="s">
        <v>421</v>
      </c>
      <c r="B6" s="496" t="s">
        <v>311</v>
      </c>
      <c r="C6" s="496" t="s">
        <v>312</v>
      </c>
      <c r="D6" s="496" t="s">
        <v>604</v>
      </c>
      <c r="E6" s="496" t="s">
        <v>422</v>
      </c>
      <c r="F6" s="497" t="s">
        <v>664</v>
      </c>
    </row>
    <row r="7" spans="1:6" s="62" customFormat="1" ht="14.25" customHeight="1" thickBo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7">
        <v>7</v>
      </c>
    </row>
    <row r="8" spans="1:6" ht="38.25" customHeight="1">
      <c r="A8" s="609" t="s">
        <v>360</v>
      </c>
      <c r="B8" s="690">
        <v>600</v>
      </c>
      <c r="C8" s="690">
        <v>60014</v>
      </c>
      <c r="D8" s="681">
        <v>6300</v>
      </c>
      <c r="E8" s="447" t="s">
        <v>499</v>
      </c>
      <c r="F8" s="688">
        <v>1191978</v>
      </c>
    </row>
    <row r="9" spans="1:6" ht="57.75" customHeight="1">
      <c r="A9" s="609"/>
      <c r="B9" s="690"/>
      <c r="C9" s="690"/>
      <c r="D9" s="682"/>
      <c r="E9" s="412" t="s">
        <v>488</v>
      </c>
      <c r="F9" s="689"/>
    </row>
    <row r="10" spans="1:6" ht="48.75" customHeight="1">
      <c r="A10" s="609"/>
      <c r="B10" s="690"/>
      <c r="C10" s="690"/>
      <c r="D10" s="682"/>
      <c r="E10" s="412" t="s">
        <v>486</v>
      </c>
      <c r="F10" s="689"/>
    </row>
    <row r="11" spans="1:6" ht="51.75" customHeight="1">
      <c r="A11" s="610"/>
      <c r="B11" s="681"/>
      <c r="C11" s="681"/>
      <c r="D11" s="682"/>
      <c r="E11" s="412" t="s">
        <v>487</v>
      </c>
      <c r="F11" s="689"/>
    </row>
    <row r="12" spans="1:6" ht="51.75" customHeight="1" thickBot="1">
      <c r="A12" s="331" t="s">
        <v>361</v>
      </c>
      <c r="B12" s="401">
        <v>754</v>
      </c>
      <c r="C12" s="401">
        <v>75405</v>
      </c>
      <c r="D12" s="401">
        <v>6170</v>
      </c>
      <c r="E12" s="402" t="s">
        <v>665</v>
      </c>
      <c r="F12" s="411">
        <v>3500</v>
      </c>
    </row>
    <row r="13" spans="1:6" ht="27.75" customHeight="1" thickBot="1">
      <c r="A13" s="686" t="s">
        <v>428</v>
      </c>
      <c r="B13" s="687"/>
      <c r="C13" s="687"/>
      <c r="D13" s="687"/>
      <c r="E13" s="687"/>
      <c r="F13" s="568">
        <f>F8+F12</f>
        <v>1195478</v>
      </c>
    </row>
    <row r="14" ht="13.5" customHeight="1"/>
    <row r="15" ht="20.25" customHeight="1"/>
    <row r="16" spans="5:6" ht="12.75">
      <c r="E16" s="683"/>
      <c r="F16" s="683"/>
    </row>
    <row r="17" ht="12" customHeight="1">
      <c r="F17" s="25"/>
    </row>
    <row r="18" spans="5:6" ht="12.75">
      <c r="E18" s="683"/>
      <c r="F18" s="683"/>
    </row>
  </sheetData>
  <mergeCells count="10">
    <mergeCell ref="D8:D11"/>
    <mergeCell ref="E18:F18"/>
    <mergeCell ref="E1:F1"/>
    <mergeCell ref="A4:M4"/>
    <mergeCell ref="A13:E13"/>
    <mergeCell ref="E16:F16"/>
    <mergeCell ref="F8:F11"/>
    <mergeCell ref="A8:A11"/>
    <mergeCell ref="B8:B11"/>
    <mergeCell ref="C8:C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4"/>
  <sheetViews>
    <sheetView workbookViewId="0" topLeftCell="A1">
      <selection activeCell="K1" sqref="K1:P1"/>
    </sheetView>
  </sheetViews>
  <sheetFormatPr defaultColWidth="9.00390625" defaultRowHeight="12.75"/>
  <cols>
    <col min="1" max="1" width="3.625" style="300" customWidth="1"/>
    <col min="2" max="2" width="39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44"/>
      <c r="K1" s="729" t="s">
        <v>622</v>
      </c>
      <c r="L1" s="729"/>
      <c r="M1" s="729"/>
      <c r="N1" s="729"/>
      <c r="O1" s="729"/>
      <c r="P1" s="729"/>
    </row>
    <row r="2" spans="1:16" ht="15">
      <c r="A2" s="719" t="s">
        <v>167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ht="9.75" customHeight="1" thickBot="1">
      <c r="A3" s="444"/>
    </row>
    <row r="4" spans="1:16" ht="12" customHeight="1">
      <c r="A4" s="724" t="s">
        <v>350</v>
      </c>
      <c r="B4" s="642" t="s">
        <v>402</v>
      </c>
      <c r="C4" s="642" t="s">
        <v>403</v>
      </c>
      <c r="D4" s="642" t="s">
        <v>175</v>
      </c>
      <c r="E4" s="677" t="s">
        <v>348</v>
      </c>
      <c r="F4" s="677"/>
      <c r="G4" s="677" t="s">
        <v>404</v>
      </c>
      <c r="H4" s="677"/>
      <c r="I4" s="677"/>
      <c r="J4" s="677"/>
      <c r="K4" s="677"/>
      <c r="L4" s="677"/>
      <c r="M4" s="677"/>
      <c r="N4" s="677"/>
      <c r="O4" s="677"/>
      <c r="P4" s="728"/>
    </row>
    <row r="5" spans="1:16" ht="12.75" customHeight="1">
      <c r="A5" s="725"/>
      <c r="B5" s="611"/>
      <c r="C5" s="611"/>
      <c r="D5" s="611"/>
      <c r="E5" s="611" t="s">
        <v>173</v>
      </c>
      <c r="F5" s="611" t="s">
        <v>405</v>
      </c>
      <c r="G5" s="722" t="s">
        <v>914</v>
      </c>
      <c r="H5" s="722"/>
      <c r="I5" s="722"/>
      <c r="J5" s="722"/>
      <c r="K5" s="722"/>
      <c r="L5" s="722"/>
      <c r="M5" s="722"/>
      <c r="N5" s="722"/>
      <c r="O5" s="722"/>
      <c r="P5" s="723"/>
    </row>
    <row r="6" spans="1:16" ht="12.75" customHeight="1">
      <c r="A6" s="725"/>
      <c r="B6" s="611"/>
      <c r="C6" s="611"/>
      <c r="D6" s="611"/>
      <c r="E6" s="611"/>
      <c r="F6" s="611"/>
      <c r="G6" s="611" t="s">
        <v>406</v>
      </c>
      <c r="H6" s="720" t="s">
        <v>407</v>
      </c>
      <c r="I6" s="720"/>
      <c r="J6" s="720"/>
      <c r="K6" s="720"/>
      <c r="L6" s="720"/>
      <c r="M6" s="720"/>
      <c r="N6" s="720"/>
      <c r="O6" s="720"/>
      <c r="P6" s="721"/>
    </row>
    <row r="7" spans="1:16" ht="12.75" customHeight="1">
      <c r="A7" s="725"/>
      <c r="B7" s="611"/>
      <c r="C7" s="611"/>
      <c r="D7" s="611"/>
      <c r="E7" s="611"/>
      <c r="F7" s="611"/>
      <c r="G7" s="611"/>
      <c r="H7" s="722" t="s">
        <v>408</v>
      </c>
      <c r="I7" s="722"/>
      <c r="J7" s="722"/>
      <c r="K7" s="722"/>
      <c r="L7" s="611" t="s">
        <v>405</v>
      </c>
      <c r="M7" s="611"/>
      <c r="N7" s="611"/>
      <c r="O7" s="611"/>
      <c r="P7" s="726"/>
    </row>
    <row r="8" spans="1:16" ht="12.75" customHeight="1">
      <c r="A8" s="725"/>
      <c r="B8" s="611"/>
      <c r="C8" s="611"/>
      <c r="D8" s="611"/>
      <c r="E8" s="611"/>
      <c r="F8" s="611"/>
      <c r="G8" s="611"/>
      <c r="H8" s="611" t="s">
        <v>409</v>
      </c>
      <c r="I8" s="727" t="s">
        <v>410</v>
      </c>
      <c r="J8" s="727"/>
      <c r="K8" s="727"/>
      <c r="L8" s="611" t="s">
        <v>411</v>
      </c>
      <c r="M8" s="611" t="s">
        <v>410</v>
      </c>
      <c r="N8" s="611"/>
      <c r="O8" s="611"/>
      <c r="P8" s="726"/>
    </row>
    <row r="9" spans="1:16" ht="33" customHeight="1">
      <c r="A9" s="725"/>
      <c r="B9" s="611"/>
      <c r="C9" s="611"/>
      <c r="D9" s="611"/>
      <c r="E9" s="611"/>
      <c r="F9" s="611"/>
      <c r="G9" s="611"/>
      <c r="H9" s="611"/>
      <c r="I9" s="95" t="s">
        <v>412</v>
      </c>
      <c r="J9" s="95" t="s">
        <v>413</v>
      </c>
      <c r="K9" s="95" t="s">
        <v>414</v>
      </c>
      <c r="L9" s="611"/>
      <c r="M9" s="95" t="s">
        <v>415</v>
      </c>
      <c r="N9" s="95" t="s">
        <v>412</v>
      </c>
      <c r="O9" s="95" t="s">
        <v>413</v>
      </c>
      <c r="P9" s="499" t="s">
        <v>414</v>
      </c>
    </row>
    <row r="10" spans="1:16" s="56" customFormat="1" ht="13.5" customHeight="1" thickBot="1">
      <c r="A10" s="479">
        <v>1</v>
      </c>
      <c r="B10" s="480">
        <v>2</v>
      </c>
      <c r="C10" s="480">
        <v>3</v>
      </c>
      <c r="D10" s="480">
        <v>4</v>
      </c>
      <c r="E10" s="480">
        <v>5</v>
      </c>
      <c r="F10" s="480">
        <v>6</v>
      </c>
      <c r="G10" s="480">
        <v>7</v>
      </c>
      <c r="H10" s="480">
        <v>8</v>
      </c>
      <c r="I10" s="480">
        <v>9</v>
      </c>
      <c r="J10" s="480">
        <v>10</v>
      </c>
      <c r="K10" s="480">
        <v>11</v>
      </c>
      <c r="L10" s="480">
        <v>12</v>
      </c>
      <c r="M10" s="480">
        <v>13</v>
      </c>
      <c r="N10" s="480">
        <v>14</v>
      </c>
      <c r="O10" s="480">
        <v>15</v>
      </c>
      <c r="P10" s="481">
        <v>16</v>
      </c>
    </row>
    <row r="11" spans="1:16" s="56" customFormat="1" ht="15.75" customHeight="1" thickBot="1">
      <c r="A11" s="475" t="s">
        <v>360</v>
      </c>
      <c r="B11" s="476" t="s">
        <v>168</v>
      </c>
      <c r="C11" s="477"/>
      <c r="D11" s="462">
        <f>D17+D28+D38+D48+D58</f>
        <v>23696983</v>
      </c>
      <c r="E11" s="462">
        <f aca="true" t="shared" si="0" ref="E11:P11">E17+E28+E38+E48+E58</f>
        <v>8309703</v>
      </c>
      <c r="F11" s="462">
        <f t="shared" si="0"/>
        <v>15387280</v>
      </c>
      <c r="G11" s="462">
        <f t="shared" si="0"/>
        <v>13765657</v>
      </c>
      <c r="H11" s="462">
        <f t="shared" si="0"/>
        <v>4653340</v>
      </c>
      <c r="I11" s="462">
        <f t="shared" si="0"/>
        <v>0</v>
      </c>
      <c r="J11" s="462">
        <f t="shared" si="0"/>
        <v>600000</v>
      </c>
      <c r="K11" s="462">
        <f t="shared" si="0"/>
        <v>4053340</v>
      </c>
      <c r="L11" s="462">
        <f t="shared" si="0"/>
        <v>9112317</v>
      </c>
      <c r="M11" s="462">
        <f t="shared" si="0"/>
        <v>0</v>
      </c>
      <c r="N11" s="462">
        <f t="shared" si="0"/>
        <v>0</v>
      </c>
      <c r="O11" s="462">
        <f t="shared" si="0"/>
        <v>0</v>
      </c>
      <c r="P11" s="478">
        <f t="shared" si="0"/>
        <v>9112317</v>
      </c>
    </row>
    <row r="12" spans="1:16" s="7" customFormat="1" ht="13.5" customHeight="1">
      <c r="A12" s="706" t="s">
        <v>416</v>
      </c>
      <c r="B12" s="717" t="s">
        <v>710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5"/>
    </row>
    <row r="13" spans="1:16" s="7" customFormat="1" ht="12.75">
      <c r="A13" s="692"/>
      <c r="B13" s="714" t="s">
        <v>711</v>
      </c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3"/>
    </row>
    <row r="14" spans="1:16" s="7" customFormat="1" ht="12.75">
      <c r="A14" s="692"/>
      <c r="B14" s="718" t="s">
        <v>712</v>
      </c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3"/>
    </row>
    <row r="15" spans="1:16" s="7" customFormat="1" ht="12.75">
      <c r="A15" s="692"/>
      <c r="B15" s="716" t="s">
        <v>713</v>
      </c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1"/>
    </row>
    <row r="16" spans="1:16" s="7" customFormat="1" ht="12.75">
      <c r="A16" s="692"/>
      <c r="B16" s="707" t="s">
        <v>757</v>
      </c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9"/>
    </row>
    <row r="17" spans="1:16" s="7" customFormat="1" ht="12.75">
      <c r="A17" s="692"/>
      <c r="B17" s="419" t="s">
        <v>417</v>
      </c>
      <c r="C17" s="305" t="s">
        <v>714</v>
      </c>
      <c r="D17" s="420">
        <f>D18+D19+D22</f>
        <v>6061656</v>
      </c>
      <c r="E17" s="420">
        <f aca="true" t="shared" si="1" ref="E17:P17">E18+E19+E22</f>
        <v>3276488</v>
      </c>
      <c r="F17" s="420">
        <f t="shared" si="1"/>
        <v>2785168</v>
      </c>
      <c r="G17" s="420">
        <f t="shared" si="1"/>
        <v>2739478</v>
      </c>
      <c r="H17" s="420">
        <f t="shared" si="1"/>
        <v>1479319</v>
      </c>
      <c r="I17" s="420">
        <f t="shared" si="1"/>
        <v>0</v>
      </c>
      <c r="J17" s="420">
        <f t="shared" si="1"/>
        <v>600000</v>
      </c>
      <c r="K17" s="420">
        <f t="shared" si="1"/>
        <v>879319</v>
      </c>
      <c r="L17" s="420">
        <f t="shared" si="1"/>
        <v>1260159</v>
      </c>
      <c r="M17" s="420">
        <f t="shared" si="1"/>
        <v>0</v>
      </c>
      <c r="N17" s="420">
        <f t="shared" si="1"/>
        <v>0</v>
      </c>
      <c r="O17" s="420">
        <f t="shared" si="1"/>
        <v>0</v>
      </c>
      <c r="P17" s="446">
        <f t="shared" si="1"/>
        <v>1260159</v>
      </c>
    </row>
    <row r="18" spans="1:16" s="7" customFormat="1" ht="12.75">
      <c r="A18" s="692"/>
      <c r="B18" s="714" t="s">
        <v>715</v>
      </c>
      <c r="C18" s="712"/>
      <c r="D18" s="182">
        <f>E18+F18</f>
        <v>3092413</v>
      </c>
      <c r="E18" s="182">
        <v>1673095</v>
      </c>
      <c r="F18" s="182">
        <v>1419318</v>
      </c>
      <c r="G18" s="182"/>
      <c r="H18" s="182"/>
      <c r="I18" s="182"/>
      <c r="J18" s="182"/>
      <c r="K18" s="182"/>
      <c r="L18" s="182"/>
      <c r="M18" s="182"/>
      <c r="N18" s="182"/>
      <c r="O18" s="182"/>
      <c r="P18" s="342"/>
    </row>
    <row r="19" spans="1:16" s="7" customFormat="1" ht="12.75">
      <c r="A19" s="692"/>
      <c r="B19" s="421" t="s">
        <v>698</v>
      </c>
      <c r="C19" s="422"/>
      <c r="D19" s="423">
        <f>E19+F19</f>
        <v>2739478</v>
      </c>
      <c r="E19" s="423">
        <f>H19</f>
        <v>1479319</v>
      </c>
      <c r="F19" s="423">
        <f>L19</f>
        <v>1260159</v>
      </c>
      <c r="G19" s="423">
        <f>H19+L19</f>
        <v>2739478</v>
      </c>
      <c r="H19" s="423">
        <f>I19+J19+K19</f>
        <v>1479319</v>
      </c>
      <c r="I19" s="423"/>
      <c r="J19" s="423">
        <f>J20+J21</f>
        <v>600000</v>
      </c>
      <c r="K19" s="423">
        <f>K20+K21</f>
        <v>879319</v>
      </c>
      <c r="L19" s="423">
        <f>L20</f>
        <v>1260159</v>
      </c>
      <c r="M19" s="423"/>
      <c r="N19" s="423"/>
      <c r="O19" s="423"/>
      <c r="P19" s="222">
        <f>P20</f>
        <v>1260159</v>
      </c>
    </row>
    <row r="20" spans="1:16" s="7" customFormat="1" ht="15" customHeight="1">
      <c r="A20" s="692"/>
      <c r="B20" s="424" t="s">
        <v>716</v>
      </c>
      <c r="C20" s="418" t="s">
        <v>717</v>
      </c>
      <c r="D20" s="182">
        <f>E20+F20</f>
        <v>1260159</v>
      </c>
      <c r="E20" s="182">
        <f>H20</f>
        <v>0</v>
      </c>
      <c r="F20" s="182">
        <f>L20</f>
        <v>1260159</v>
      </c>
      <c r="G20" s="182">
        <f>H20+L20</f>
        <v>1260159</v>
      </c>
      <c r="H20" s="182">
        <f>K20</f>
        <v>0</v>
      </c>
      <c r="I20" s="182"/>
      <c r="J20" s="182"/>
      <c r="K20" s="182"/>
      <c r="L20" s="182">
        <f>P20</f>
        <v>1260159</v>
      </c>
      <c r="M20" s="182"/>
      <c r="N20" s="182"/>
      <c r="O20" s="182"/>
      <c r="P20" s="342">
        <v>1260159</v>
      </c>
    </row>
    <row r="21" spans="1:16" s="7" customFormat="1" ht="15" customHeight="1">
      <c r="A21" s="692"/>
      <c r="B21" s="424" t="s">
        <v>716</v>
      </c>
      <c r="C21" s="418" t="s">
        <v>718</v>
      </c>
      <c r="D21" s="182">
        <f>E21+F21</f>
        <v>1479319</v>
      </c>
      <c r="E21" s="182">
        <f>H21</f>
        <v>1479319</v>
      </c>
      <c r="F21" s="182">
        <f>L21</f>
        <v>0</v>
      </c>
      <c r="G21" s="182">
        <f>H21+L21</f>
        <v>1479319</v>
      </c>
      <c r="H21" s="182">
        <f>I21+J21+K21</f>
        <v>1479319</v>
      </c>
      <c r="I21" s="182"/>
      <c r="J21" s="182">
        <v>600000</v>
      </c>
      <c r="K21" s="182">
        <v>879319</v>
      </c>
      <c r="L21" s="182"/>
      <c r="M21" s="182"/>
      <c r="N21" s="182"/>
      <c r="O21" s="182"/>
      <c r="P21" s="342"/>
    </row>
    <row r="22" spans="1:16" s="7" customFormat="1" ht="12.75">
      <c r="A22" s="693"/>
      <c r="B22" s="417" t="s">
        <v>655</v>
      </c>
      <c r="C22" s="418"/>
      <c r="D22" s="182">
        <f>E22+F22</f>
        <v>229765</v>
      </c>
      <c r="E22" s="182">
        <v>124074</v>
      </c>
      <c r="F22" s="182">
        <v>105691</v>
      </c>
      <c r="G22" s="182"/>
      <c r="H22" s="182"/>
      <c r="I22" s="182"/>
      <c r="J22" s="182"/>
      <c r="K22" s="182"/>
      <c r="L22" s="182"/>
      <c r="M22" s="182"/>
      <c r="N22" s="182"/>
      <c r="O22" s="182"/>
      <c r="P22" s="342"/>
    </row>
    <row r="23" spans="1:16" s="7" customFormat="1" ht="15" customHeight="1">
      <c r="A23" s="691" t="s">
        <v>761</v>
      </c>
      <c r="B23" s="717" t="s">
        <v>710</v>
      </c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5"/>
    </row>
    <row r="24" spans="1:16" s="7" customFormat="1" ht="12.75">
      <c r="A24" s="692"/>
      <c r="B24" s="714" t="s">
        <v>711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3"/>
    </row>
    <row r="25" spans="1:16" s="7" customFormat="1" ht="12.75">
      <c r="A25" s="692"/>
      <c r="B25" s="718" t="s">
        <v>719</v>
      </c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3"/>
    </row>
    <row r="26" spans="1:16" s="7" customFormat="1" ht="12.75">
      <c r="A26" s="692"/>
      <c r="B26" s="716" t="s">
        <v>720</v>
      </c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1"/>
    </row>
    <row r="27" spans="1:16" s="7" customFormat="1" ht="12.75">
      <c r="A27" s="692"/>
      <c r="B27" s="707" t="s">
        <v>721</v>
      </c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9"/>
    </row>
    <row r="28" spans="1:16" s="7" customFormat="1" ht="12.75">
      <c r="A28" s="692"/>
      <c r="B28" s="419" t="s">
        <v>417</v>
      </c>
      <c r="C28" s="305" t="s">
        <v>714</v>
      </c>
      <c r="D28" s="420">
        <f>D29+D30</f>
        <v>5540017</v>
      </c>
      <c r="E28" s="420">
        <f aca="true" t="shared" si="2" ref="E28:P28">E29+E30</f>
        <v>1665421</v>
      </c>
      <c r="F28" s="420">
        <f t="shared" si="2"/>
        <v>3874596</v>
      </c>
      <c r="G28" s="420">
        <f t="shared" si="2"/>
        <v>5228917</v>
      </c>
      <c r="H28" s="420">
        <f t="shared" si="2"/>
        <v>1568675</v>
      </c>
      <c r="I28" s="420">
        <f t="shared" si="2"/>
        <v>0</v>
      </c>
      <c r="J28" s="420">
        <f t="shared" si="2"/>
        <v>0</v>
      </c>
      <c r="K28" s="420">
        <f t="shared" si="2"/>
        <v>1568675</v>
      </c>
      <c r="L28" s="420">
        <f t="shared" si="2"/>
        <v>3660242</v>
      </c>
      <c r="M28" s="420">
        <f t="shared" si="2"/>
        <v>0</v>
      </c>
      <c r="N28" s="420">
        <f t="shared" si="2"/>
        <v>0</v>
      </c>
      <c r="O28" s="420">
        <f t="shared" si="2"/>
        <v>0</v>
      </c>
      <c r="P28" s="446">
        <f t="shared" si="2"/>
        <v>3660242</v>
      </c>
    </row>
    <row r="29" spans="1:16" s="7" customFormat="1" ht="12.75">
      <c r="A29" s="692"/>
      <c r="B29" s="714" t="s">
        <v>715</v>
      </c>
      <c r="C29" s="712"/>
      <c r="D29" s="182">
        <f>SUM(E29+F29)</f>
        <v>311100</v>
      </c>
      <c r="E29" s="182">
        <v>96746</v>
      </c>
      <c r="F29" s="182">
        <v>214354</v>
      </c>
      <c r="G29" s="182"/>
      <c r="H29" s="182"/>
      <c r="I29" s="182"/>
      <c r="J29" s="182"/>
      <c r="K29" s="182"/>
      <c r="L29" s="182"/>
      <c r="M29" s="182"/>
      <c r="N29" s="182"/>
      <c r="O29" s="182"/>
      <c r="P29" s="342"/>
    </row>
    <row r="30" spans="1:16" s="7" customFormat="1" ht="12.75">
      <c r="A30" s="692"/>
      <c r="B30" s="421" t="s">
        <v>698</v>
      </c>
      <c r="C30" s="422"/>
      <c r="D30" s="423">
        <f>E30+F30</f>
        <v>5228917</v>
      </c>
      <c r="E30" s="423">
        <f>H30</f>
        <v>1568675</v>
      </c>
      <c r="F30" s="423">
        <f>L30</f>
        <v>3660242</v>
      </c>
      <c r="G30" s="423">
        <f>H30+L30</f>
        <v>5228917</v>
      </c>
      <c r="H30" s="423">
        <f>K30</f>
        <v>1568675</v>
      </c>
      <c r="I30" s="423"/>
      <c r="J30" s="423"/>
      <c r="K30" s="423">
        <f>K31+K32</f>
        <v>1568675</v>
      </c>
      <c r="L30" s="423">
        <f>L31</f>
        <v>3660242</v>
      </c>
      <c r="M30" s="423"/>
      <c r="N30" s="423"/>
      <c r="O30" s="423"/>
      <c r="P30" s="222">
        <f>P31</f>
        <v>3660242</v>
      </c>
    </row>
    <row r="31" spans="1:16" s="7" customFormat="1" ht="12.75" customHeight="1">
      <c r="A31" s="692"/>
      <c r="B31" s="424" t="s">
        <v>716</v>
      </c>
      <c r="C31" s="418" t="s">
        <v>717</v>
      </c>
      <c r="D31" s="182">
        <f>E31+F31</f>
        <v>3660242</v>
      </c>
      <c r="E31" s="182">
        <f>H31</f>
        <v>0</v>
      </c>
      <c r="F31" s="182">
        <f>L31</f>
        <v>3660242</v>
      </c>
      <c r="G31" s="182">
        <f>H31+L31</f>
        <v>3660242</v>
      </c>
      <c r="H31" s="182">
        <f>K31</f>
        <v>0</v>
      </c>
      <c r="I31" s="182"/>
      <c r="J31" s="182"/>
      <c r="K31" s="182"/>
      <c r="L31" s="182">
        <f>P31</f>
        <v>3660242</v>
      </c>
      <c r="M31" s="182"/>
      <c r="N31" s="182"/>
      <c r="O31" s="182"/>
      <c r="P31" s="342">
        <v>3660242</v>
      </c>
    </row>
    <row r="32" spans="1:16" s="7" customFormat="1" ht="12" customHeight="1">
      <c r="A32" s="693"/>
      <c r="B32" s="424" t="s">
        <v>716</v>
      </c>
      <c r="C32" s="418" t="s">
        <v>718</v>
      </c>
      <c r="D32" s="182">
        <f>E32+F32</f>
        <v>1568675</v>
      </c>
      <c r="E32" s="182">
        <f>H32</f>
        <v>1568675</v>
      </c>
      <c r="F32" s="182">
        <f>L32</f>
        <v>0</v>
      </c>
      <c r="G32" s="182">
        <f>H32+L32</f>
        <v>1568675</v>
      </c>
      <c r="H32" s="182">
        <f>K32</f>
        <v>1568675</v>
      </c>
      <c r="I32" s="182"/>
      <c r="J32" s="182"/>
      <c r="K32" s="182">
        <v>1568675</v>
      </c>
      <c r="L32" s="182"/>
      <c r="M32" s="182"/>
      <c r="N32" s="182"/>
      <c r="O32" s="182"/>
      <c r="P32" s="342"/>
    </row>
    <row r="33" spans="1:16" s="7" customFormat="1" ht="15" customHeight="1">
      <c r="A33" s="691" t="s">
        <v>762</v>
      </c>
      <c r="B33" s="717" t="s">
        <v>710</v>
      </c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5"/>
    </row>
    <row r="34" spans="1:16" s="7" customFormat="1" ht="12.75">
      <c r="A34" s="692"/>
      <c r="B34" s="714" t="s">
        <v>711</v>
      </c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3"/>
    </row>
    <row r="35" spans="1:16" s="7" customFormat="1" ht="12.75">
      <c r="A35" s="692"/>
      <c r="B35" s="718" t="s">
        <v>712</v>
      </c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3"/>
    </row>
    <row r="36" spans="1:16" s="7" customFormat="1" ht="12.75">
      <c r="A36" s="692"/>
      <c r="B36" s="716" t="s">
        <v>758</v>
      </c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1"/>
    </row>
    <row r="37" spans="1:16" s="7" customFormat="1" ht="12.75">
      <c r="A37" s="692"/>
      <c r="B37" s="707" t="s">
        <v>759</v>
      </c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9"/>
    </row>
    <row r="38" spans="1:16" s="7" customFormat="1" ht="12.75">
      <c r="A38" s="692"/>
      <c r="B38" s="419" t="s">
        <v>417</v>
      </c>
      <c r="C38" s="305" t="s">
        <v>714</v>
      </c>
      <c r="D38" s="435">
        <f>D39+D40+D43</f>
        <v>6223835</v>
      </c>
      <c r="E38" s="420">
        <f aca="true" t="shared" si="3" ref="E38:P38">E39+E40+E43</f>
        <v>1869921</v>
      </c>
      <c r="F38" s="420">
        <f t="shared" si="3"/>
        <v>4353914</v>
      </c>
      <c r="G38" s="420">
        <f t="shared" si="3"/>
        <v>2445051</v>
      </c>
      <c r="H38" s="420">
        <f t="shared" si="3"/>
        <v>733515</v>
      </c>
      <c r="I38" s="420">
        <f t="shared" si="3"/>
        <v>0</v>
      </c>
      <c r="J38" s="420">
        <f t="shared" si="3"/>
        <v>0</v>
      </c>
      <c r="K38" s="420">
        <f t="shared" si="3"/>
        <v>733515</v>
      </c>
      <c r="L38" s="420">
        <f t="shared" si="3"/>
        <v>1711536</v>
      </c>
      <c r="M38" s="420">
        <f t="shared" si="3"/>
        <v>0</v>
      </c>
      <c r="N38" s="420">
        <f t="shared" si="3"/>
        <v>0</v>
      </c>
      <c r="O38" s="420">
        <f t="shared" si="3"/>
        <v>0</v>
      </c>
      <c r="P38" s="446">
        <f t="shared" si="3"/>
        <v>1711536</v>
      </c>
    </row>
    <row r="39" spans="1:16" s="7" customFormat="1" ht="12.75">
      <c r="A39" s="692"/>
      <c r="B39" s="714" t="s">
        <v>715</v>
      </c>
      <c r="C39" s="712"/>
      <c r="D39" s="182">
        <f>SUM(E39+F39)</f>
        <v>62458</v>
      </c>
      <c r="E39" s="182">
        <v>21509</v>
      </c>
      <c r="F39" s="182">
        <v>40949</v>
      </c>
      <c r="G39" s="182"/>
      <c r="H39" s="182"/>
      <c r="I39" s="182"/>
      <c r="J39" s="182"/>
      <c r="K39" s="182"/>
      <c r="L39" s="182"/>
      <c r="M39" s="182"/>
      <c r="N39" s="182"/>
      <c r="O39" s="182"/>
      <c r="P39" s="342"/>
    </row>
    <row r="40" spans="1:16" s="7" customFormat="1" ht="12.75">
      <c r="A40" s="692"/>
      <c r="B40" s="421" t="s">
        <v>698</v>
      </c>
      <c r="C40" s="422"/>
      <c r="D40" s="423">
        <f>E40+F40</f>
        <v>2445051</v>
      </c>
      <c r="E40" s="423">
        <f>H40</f>
        <v>733515</v>
      </c>
      <c r="F40" s="423">
        <f>L40</f>
        <v>1711536</v>
      </c>
      <c r="G40" s="423">
        <f>H40+L40</f>
        <v>2445051</v>
      </c>
      <c r="H40" s="423">
        <f>K40</f>
        <v>733515</v>
      </c>
      <c r="I40" s="423"/>
      <c r="J40" s="423"/>
      <c r="K40" s="423">
        <f>K41+K42</f>
        <v>733515</v>
      </c>
      <c r="L40" s="423">
        <f>L41</f>
        <v>1711536</v>
      </c>
      <c r="M40" s="423"/>
      <c r="N40" s="423"/>
      <c r="O40" s="423"/>
      <c r="P40" s="222">
        <f>P41</f>
        <v>1711536</v>
      </c>
    </row>
    <row r="41" spans="1:16" s="7" customFormat="1" ht="12.75" customHeight="1">
      <c r="A41" s="692"/>
      <c r="B41" s="424" t="s">
        <v>716</v>
      </c>
      <c r="C41" s="418" t="s">
        <v>717</v>
      </c>
      <c r="D41" s="182">
        <f>E41+F41</f>
        <v>1711536</v>
      </c>
      <c r="E41" s="182">
        <f>H41</f>
        <v>0</v>
      </c>
      <c r="F41" s="182">
        <f>L41</f>
        <v>1711536</v>
      </c>
      <c r="G41" s="182">
        <f>H41+L41</f>
        <v>1711536</v>
      </c>
      <c r="H41" s="182">
        <f>K41</f>
        <v>0</v>
      </c>
      <c r="I41" s="182"/>
      <c r="J41" s="182"/>
      <c r="K41" s="182"/>
      <c r="L41" s="182">
        <f>P41</f>
        <v>1711536</v>
      </c>
      <c r="M41" s="182"/>
      <c r="N41" s="182"/>
      <c r="O41" s="182"/>
      <c r="P41" s="342">
        <v>1711536</v>
      </c>
    </row>
    <row r="42" spans="1:16" s="7" customFormat="1" ht="18" customHeight="1">
      <c r="A42" s="692"/>
      <c r="B42" s="424" t="s">
        <v>716</v>
      </c>
      <c r="C42" s="418" t="s">
        <v>718</v>
      </c>
      <c r="D42" s="182">
        <f>E42+F42</f>
        <v>733515</v>
      </c>
      <c r="E42" s="182">
        <f>H42</f>
        <v>733515</v>
      </c>
      <c r="F42" s="182">
        <f>L42</f>
        <v>0</v>
      </c>
      <c r="G42" s="182">
        <f>H42+L42</f>
        <v>733515</v>
      </c>
      <c r="H42" s="182">
        <f>K42</f>
        <v>733515</v>
      </c>
      <c r="I42" s="182"/>
      <c r="J42" s="182"/>
      <c r="K42" s="182">
        <v>733515</v>
      </c>
      <c r="L42" s="182"/>
      <c r="M42" s="182"/>
      <c r="N42" s="182"/>
      <c r="O42" s="182"/>
      <c r="P42" s="342"/>
    </row>
    <row r="43" spans="1:16" s="7" customFormat="1" ht="12.75">
      <c r="A43" s="693"/>
      <c r="B43" s="417" t="s">
        <v>656</v>
      </c>
      <c r="C43" s="418"/>
      <c r="D43" s="182">
        <f>E43+F43</f>
        <v>3716326</v>
      </c>
      <c r="E43" s="182">
        <v>1114897</v>
      </c>
      <c r="F43" s="182">
        <v>2601429</v>
      </c>
      <c r="G43" s="182"/>
      <c r="H43" s="182"/>
      <c r="I43" s="182"/>
      <c r="J43" s="182"/>
      <c r="K43" s="182"/>
      <c r="L43" s="182"/>
      <c r="M43" s="182"/>
      <c r="N43" s="182"/>
      <c r="O43" s="182"/>
      <c r="P43" s="342"/>
    </row>
    <row r="44" spans="1:16" s="7" customFormat="1" ht="16.5" customHeight="1">
      <c r="A44" s="691" t="s">
        <v>763</v>
      </c>
      <c r="B44" s="704" t="s">
        <v>710</v>
      </c>
      <c r="C44" s="704"/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5"/>
    </row>
    <row r="45" spans="1:16" s="7" customFormat="1" ht="12.75">
      <c r="A45" s="692"/>
      <c r="B45" s="702" t="s">
        <v>722</v>
      </c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3"/>
    </row>
    <row r="46" spans="1:16" s="7" customFormat="1" ht="12.75">
      <c r="A46" s="692"/>
      <c r="B46" s="702" t="s">
        <v>723</v>
      </c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3"/>
    </row>
    <row r="47" spans="1:16" s="7" customFormat="1" ht="12.75">
      <c r="A47" s="692"/>
      <c r="B47" s="700" t="s">
        <v>724</v>
      </c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1"/>
    </row>
    <row r="48" spans="1:16" s="7" customFormat="1" ht="12.75">
      <c r="A48" s="692"/>
      <c r="B48" s="305" t="s">
        <v>417</v>
      </c>
      <c r="C48" s="305" t="s">
        <v>819</v>
      </c>
      <c r="D48" s="425">
        <f>D49+D50</f>
        <v>4285708</v>
      </c>
      <c r="E48" s="425">
        <f aca="true" t="shared" si="4" ref="E48:P48">E49+E50</f>
        <v>1179743</v>
      </c>
      <c r="F48" s="425">
        <f t="shared" si="4"/>
        <v>3105965</v>
      </c>
      <c r="G48" s="425">
        <f t="shared" si="4"/>
        <v>2993216</v>
      </c>
      <c r="H48" s="425">
        <f t="shared" si="4"/>
        <v>800032</v>
      </c>
      <c r="I48" s="425">
        <f t="shared" si="4"/>
        <v>0</v>
      </c>
      <c r="J48" s="425">
        <f t="shared" si="4"/>
        <v>0</v>
      </c>
      <c r="K48" s="425">
        <f t="shared" si="4"/>
        <v>800032</v>
      </c>
      <c r="L48" s="425">
        <f t="shared" si="4"/>
        <v>2193184</v>
      </c>
      <c r="M48" s="425">
        <f t="shared" si="4"/>
        <v>0</v>
      </c>
      <c r="N48" s="425">
        <f t="shared" si="4"/>
        <v>0</v>
      </c>
      <c r="O48" s="425">
        <f t="shared" si="4"/>
        <v>0</v>
      </c>
      <c r="P48" s="426">
        <f t="shared" si="4"/>
        <v>2193184</v>
      </c>
    </row>
    <row r="49" spans="1:16" s="7" customFormat="1" ht="12.75">
      <c r="A49" s="692"/>
      <c r="B49" s="37" t="s">
        <v>715</v>
      </c>
      <c r="C49" s="37"/>
      <c r="D49" s="103">
        <f>SUM(E49+F49)</f>
        <v>1292492</v>
      </c>
      <c r="E49" s="103">
        <v>379711</v>
      </c>
      <c r="F49" s="103">
        <v>912781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4"/>
    </row>
    <row r="50" spans="1:16" s="7" customFormat="1" ht="12.75">
      <c r="A50" s="692"/>
      <c r="B50" s="427" t="s">
        <v>698</v>
      </c>
      <c r="C50" s="39"/>
      <c r="D50" s="115">
        <f>SUM(E50+F50)</f>
        <v>2993216</v>
      </c>
      <c r="E50" s="115">
        <f>E52</f>
        <v>800032</v>
      </c>
      <c r="F50" s="115">
        <f>F51</f>
        <v>2193184</v>
      </c>
      <c r="G50" s="115">
        <f>G51+G52</f>
        <v>2993216</v>
      </c>
      <c r="H50" s="115">
        <f>H52</f>
        <v>800032</v>
      </c>
      <c r="I50" s="115">
        <v>0</v>
      </c>
      <c r="J50" s="115">
        <v>0</v>
      </c>
      <c r="K50" s="115">
        <f>K52</f>
        <v>800032</v>
      </c>
      <c r="L50" s="115">
        <f>L51</f>
        <v>2193184</v>
      </c>
      <c r="M50" s="115">
        <f>M51</f>
        <v>0</v>
      </c>
      <c r="N50" s="115">
        <f>N51</f>
        <v>0</v>
      </c>
      <c r="O50" s="115">
        <f>O51</f>
        <v>0</v>
      </c>
      <c r="P50" s="116">
        <f>P51</f>
        <v>2193184</v>
      </c>
    </row>
    <row r="51" spans="1:16" s="7" customFormat="1" ht="15.75" customHeight="1">
      <c r="A51" s="692"/>
      <c r="B51" s="36" t="s">
        <v>716</v>
      </c>
      <c r="C51" s="37" t="s">
        <v>717</v>
      </c>
      <c r="D51" s="203">
        <f>SUM(E51+F51)</f>
        <v>2193184</v>
      </c>
      <c r="E51" s="103"/>
      <c r="F51" s="103">
        <f>G51</f>
        <v>2193184</v>
      </c>
      <c r="G51" s="103">
        <f>L51</f>
        <v>2193184</v>
      </c>
      <c r="H51" s="103"/>
      <c r="I51" s="103"/>
      <c r="J51" s="103"/>
      <c r="K51" s="103"/>
      <c r="L51" s="103">
        <f>P51</f>
        <v>2193184</v>
      </c>
      <c r="M51" s="103"/>
      <c r="N51" s="103"/>
      <c r="O51" s="103"/>
      <c r="P51" s="104">
        <v>2193184</v>
      </c>
    </row>
    <row r="52" spans="1:16" s="7" customFormat="1" ht="15.75" customHeight="1">
      <c r="A52" s="693"/>
      <c r="B52" s="36" t="s">
        <v>716</v>
      </c>
      <c r="C52" s="37" t="s">
        <v>718</v>
      </c>
      <c r="D52" s="203">
        <f>SUM(E52+F52)</f>
        <v>800032</v>
      </c>
      <c r="E52" s="103">
        <f>G52</f>
        <v>800032</v>
      </c>
      <c r="F52" s="103"/>
      <c r="G52" s="103">
        <f>H52</f>
        <v>800032</v>
      </c>
      <c r="H52" s="103">
        <f>K52</f>
        <v>800032</v>
      </c>
      <c r="I52" s="103"/>
      <c r="J52" s="103"/>
      <c r="K52" s="103">
        <v>800032</v>
      </c>
      <c r="L52" s="103"/>
      <c r="M52" s="103"/>
      <c r="N52" s="103"/>
      <c r="O52" s="103"/>
      <c r="P52" s="104"/>
    </row>
    <row r="53" spans="1:16" s="7" customFormat="1" ht="12" customHeight="1">
      <c r="A53" s="691" t="s">
        <v>764</v>
      </c>
      <c r="B53" s="704" t="s">
        <v>710</v>
      </c>
      <c r="C53" s="704"/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5"/>
    </row>
    <row r="54" spans="1:16" s="7" customFormat="1" ht="12.75">
      <c r="A54" s="692"/>
      <c r="B54" s="712" t="s">
        <v>722</v>
      </c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3"/>
    </row>
    <row r="55" spans="1:16" s="7" customFormat="1" ht="12.75">
      <c r="A55" s="692"/>
      <c r="B55" s="702" t="s">
        <v>55</v>
      </c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3"/>
    </row>
    <row r="56" spans="1:16" s="7" customFormat="1" ht="12.75">
      <c r="A56" s="692"/>
      <c r="B56" s="710" t="s">
        <v>54</v>
      </c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1"/>
    </row>
    <row r="57" spans="1:16" s="7" customFormat="1" ht="12.75">
      <c r="A57" s="692"/>
      <c r="B57" s="707" t="s">
        <v>760</v>
      </c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9"/>
    </row>
    <row r="58" spans="1:16" s="7" customFormat="1" ht="12.75">
      <c r="A58" s="692"/>
      <c r="B58" s="305" t="s">
        <v>417</v>
      </c>
      <c r="C58" s="305" t="s">
        <v>725</v>
      </c>
      <c r="D58" s="425">
        <f>D59+D60</f>
        <v>1585767</v>
      </c>
      <c r="E58" s="425">
        <f aca="true" t="shared" si="5" ref="E58:P58">E59+E60</f>
        <v>318130</v>
      </c>
      <c r="F58" s="425">
        <f t="shared" si="5"/>
        <v>1267637</v>
      </c>
      <c r="G58" s="425">
        <f t="shared" si="5"/>
        <v>358995</v>
      </c>
      <c r="H58" s="425">
        <f t="shared" si="5"/>
        <v>71799</v>
      </c>
      <c r="I58" s="425">
        <f t="shared" si="5"/>
        <v>0</v>
      </c>
      <c r="J58" s="425">
        <f t="shared" si="5"/>
        <v>0</v>
      </c>
      <c r="K58" s="425">
        <f t="shared" si="5"/>
        <v>71799</v>
      </c>
      <c r="L58" s="425">
        <f t="shared" si="5"/>
        <v>287196</v>
      </c>
      <c r="M58" s="425">
        <f t="shared" si="5"/>
        <v>0</v>
      </c>
      <c r="N58" s="425">
        <f t="shared" si="5"/>
        <v>0</v>
      </c>
      <c r="O58" s="425">
        <f t="shared" si="5"/>
        <v>0</v>
      </c>
      <c r="P58" s="426">
        <f t="shared" si="5"/>
        <v>287196</v>
      </c>
    </row>
    <row r="59" spans="1:16" s="7" customFormat="1" ht="12.75">
      <c r="A59" s="692"/>
      <c r="B59" s="712" t="s">
        <v>715</v>
      </c>
      <c r="C59" s="712"/>
      <c r="D59" s="182">
        <f>E59+F59</f>
        <v>1226772</v>
      </c>
      <c r="E59" s="182">
        <v>246331</v>
      </c>
      <c r="F59" s="182">
        <v>980441</v>
      </c>
      <c r="G59" s="428"/>
      <c r="H59" s="428"/>
      <c r="I59" s="428"/>
      <c r="J59" s="428"/>
      <c r="K59" s="428"/>
      <c r="L59" s="428"/>
      <c r="M59" s="428"/>
      <c r="N59" s="428"/>
      <c r="O59" s="428"/>
      <c r="P59" s="429"/>
    </row>
    <row r="60" spans="1:16" s="7" customFormat="1" ht="12.75">
      <c r="A60" s="692"/>
      <c r="B60" s="422" t="s">
        <v>698</v>
      </c>
      <c r="C60" s="422"/>
      <c r="D60" s="423">
        <f>D61+D62</f>
        <v>358995</v>
      </c>
      <c r="E60" s="423">
        <f aca="true" t="shared" si="6" ref="E60:P60">E61+E62</f>
        <v>71799</v>
      </c>
      <c r="F60" s="423">
        <f t="shared" si="6"/>
        <v>287196</v>
      </c>
      <c r="G60" s="423">
        <f t="shared" si="6"/>
        <v>358995</v>
      </c>
      <c r="H60" s="423">
        <f t="shared" si="6"/>
        <v>71799</v>
      </c>
      <c r="I60" s="423">
        <f t="shared" si="6"/>
        <v>0</v>
      </c>
      <c r="J60" s="423">
        <f t="shared" si="6"/>
        <v>0</v>
      </c>
      <c r="K60" s="423">
        <f t="shared" si="6"/>
        <v>71799</v>
      </c>
      <c r="L60" s="423">
        <f t="shared" si="6"/>
        <v>287196</v>
      </c>
      <c r="M60" s="423">
        <f t="shared" si="6"/>
        <v>0</v>
      </c>
      <c r="N60" s="423">
        <f t="shared" si="6"/>
        <v>0</v>
      </c>
      <c r="O60" s="423">
        <f t="shared" si="6"/>
        <v>0</v>
      </c>
      <c r="P60" s="222">
        <f t="shared" si="6"/>
        <v>287196</v>
      </c>
    </row>
    <row r="61" spans="1:16" s="7" customFormat="1" ht="15" customHeight="1">
      <c r="A61" s="692"/>
      <c r="B61" s="36" t="s">
        <v>716</v>
      </c>
      <c r="C61" s="418" t="s">
        <v>717</v>
      </c>
      <c r="D61" s="182">
        <f>E61+F61</f>
        <v>287196</v>
      </c>
      <c r="E61" s="182"/>
      <c r="F61" s="182">
        <f>L61</f>
        <v>287196</v>
      </c>
      <c r="G61" s="182">
        <f>H61+L61</f>
        <v>287196</v>
      </c>
      <c r="H61" s="182">
        <f>I61+J61+K61</f>
        <v>0</v>
      </c>
      <c r="I61" s="182"/>
      <c r="J61" s="182"/>
      <c r="K61" s="182"/>
      <c r="L61" s="182">
        <f>M61+N61+O61+P61</f>
        <v>287196</v>
      </c>
      <c r="M61" s="182"/>
      <c r="N61" s="182"/>
      <c r="O61" s="182"/>
      <c r="P61" s="342">
        <v>287196</v>
      </c>
    </row>
    <row r="62" spans="1:16" s="7" customFormat="1" ht="15.75" customHeight="1" thickBot="1">
      <c r="A62" s="693"/>
      <c r="B62" s="36" t="s">
        <v>716</v>
      </c>
      <c r="C62" s="418" t="s">
        <v>718</v>
      </c>
      <c r="D62" s="182">
        <f>E62+F62</f>
        <v>71799</v>
      </c>
      <c r="E62" s="182">
        <f>H62</f>
        <v>71799</v>
      </c>
      <c r="F62" s="182"/>
      <c r="G62" s="182">
        <f>H62+L62</f>
        <v>71799</v>
      </c>
      <c r="H62" s="182">
        <f>I62+J62+K62</f>
        <v>71799</v>
      </c>
      <c r="I62" s="182"/>
      <c r="J62" s="182"/>
      <c r="K62" s="182">
        <v>71799</v>
      </c>
      <c r="L62" s="182">
        <f>M62+N62+O62+P62</f>
        <v>0</v>
      </c>
      <c r="M62" s="182"/>
      <c r="N62" s="182"/>
      <c r="O62" s="182"/>
      <c r="P62" s="342"/>
    </row>
    <row r="63" spans="1:16" s="7" customFormat="1" ht="19.5" customHeight="1" thickBot="1">
      <c r="A63" s="461" t="s">
        <v>361</v>
      </c>
      <c r="B63" s="232" t="s">
        <v>174</v>
      </c>
      <c r="C63" s="232"/>
      <c r="D63" s="261">
        <f>D67+D84+D93+D112+D134+D159+D182+D205+D226+D249+D264+D284+D300+D330+D350</f>
        <v>4902578</v>
      </c>
      <c r="E63" s="261">
        <f aca="true" t="shared" si="7" ref="E63:P63">E67+E84+E93+E112+E134+E159+E182+E205+E226+E249+E264+E284+E300+E330+E350</f>
        <v>753498</v>
      </c>
      <c r="F63" s="261">
        <f t="shared" si="7"/>
        <v>4149080</v>
      </c>
      <c r="G63" s="261">
        <f t="shared" si="7"/>
        <v>2485942</v>
      </c>
      <c r="H63" s="261">
        <f t="shared" si="7"/>
        <v>380484</v>
      </c>
      <c r="I63" s="261">
        <f t="shared" si="7"/>
        <v>0</v>
      </c>
      <c r="J63" s="261">
        <f t="shared" si="7"/>
        <v>0</v>
      </c>
      <c r="K63" s="261">
        <f t="shared" si="7"/>
        <v>380484</v>
      </c>
      <c r="L63" s="261">
        <f t="shared" si="7"/>
        <v>2105458</v>
      </c>
      <c r="M63" s="261">
        <f t="shared" si="7"/>
        <v>0</v>
      </c>
      <c r="N63" s="261">
        <f t="shared" si="7"/>
        <v>0</v>
      </c>
      <c r="O63" s="261">
        <f t="shared" si="7"/>
        <v>0</v>
      </c>
      <c r="P63" s="474">
        <f t="shared" si="7"/>
        <v>2105458</v>
      </c>
    </row>
    <row r="64" spans="1:16" s="7" customFormat="1" ht="13.5" customHeight="1">
      <c r="A64" s="715" t="s">
        <v>170</v>
      </c>
      <c r="B64" s="704" t="s">
        <v>981</v>
      </c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5"/>
    </row>
    <row r="65" spans="1:16" s="7" customFormat="1" ht="12.75">
      <c r="A65" s="715"/>
      <c r="B65" s="702" t="s">
        <v>980</v>
      </c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702"/>
      <c r="P65" s="703"/>
    </row>
    <row r="66" spans="1:16" s="7" customFormat="1" ht="12.75">
      <c r="A66" s="715"/>
      <c r="B66" s="700" t="s">
        <v>56</v>
      </c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0"/>
      <c r="P66" s="701"/>
    </row>
    <row r="67" spans="1:16" s="7" customFormat="1" ht="12.75">
      <c r="A67" s="715"/>
      <c r="B67" s="305" t="s">
        <v>417</v>
      </c>
      <c r="C67" s="305" t="s">
        <v>987</v>
      </c>
      <c r="D67" s="425">
        <f>D68+D69</f>
        <v>888028</v>
      </c>
      <c r="E67" s="425">
        <f aca="true" t="shared" si="8" ref="E67:P67">E68+E69</f>
        <v>133205</v>
      </c>
      <c r="F67" s="425">
        <f t="shared" si="8"/>
        <v>754823</v>
      </c>
      <c r="G67" s="425">
        <f t="shared" si="8"/>
        <v>168484</v>
      </c>
      <c r="H67" s="425">
        <f t="shared" si="8"/>
        <v>25273</v>
      </c>
      <c r="I67" s="425">
        <f t="shared" si="8"/>
        <v>0</v>
      </c>
      <c r="J67" s="425">
        <f t="shared" si="8"/>
        <v>0</v>
      </c>
      <c r="K67" s="425">
        <f t="shared" si="8"/>
        <v>25273</v>
      </c>
      <c r="L67" s="425">
        <f t="shared" si="8"/>
        <v>143211</v>
      </c>
      <c r="M67" s="425">
        <f t="shared" si="8"/>
        <v>0</v>
      </c>
      <c r="N67" s="425">
        <f t="shared" si="8"/>
        <v>0</v>
      </c>
      <c r="O67" s="425">
        <f t="shared" si="8"/>
        <v>0</v>
      </c>
      <c r="P67" s="426">
        <f t="shared" si="8"/>
        <v>143211</v>
      </c>
    </row>
    <row r="68" spans="1:16" s="7" customFormat="1" ht="12.75">
      <c r="A68" s="715"/>
      <c r="B68" s="37" t="s">
        <v>169</v>
      </c>
      <c r="C68" s="37"/>
      <c r="D68" s="185">
        <f>E68+F68</f>
        <v>719544</v>
      </c>
      <c r="E68" s="185">
        <v>107932</v>
      </c>
      <c r="F68" s="185">
        <v>611612</v>
      </c>
      <c r="G68" s="103"/>
      <c r="H68" s="185"/>
      <c r="I68" s="103"/>
      <c r="J68" s="103"/>
      <c r="K68" s="103"/>
      <c r="L68" s="185"/>
      <c r="M68" s="103"/>
      <c r="N68" s="103"/>
      <c r="O68" s="103"/>
      <c r="P68" s="104"/>
    </row>
    <row r="69" spans="1:16" s="7" customFormat="1" ht="12.75">
      <c r="A69" s="715"/>
      <c r="B69" s="422" t="s">
        <v>698</v>
      </c>
      <c r="C69" s="385"/>
      <c r="D69" s="188">
        <f aca="true" t="shared" si="9" ref="D69:D79">E69+F69</f>
        <v>168484</v>
      </c>
      <c r="E69" s="188">
        <f aca="true" t="shared" si="10" ref="E69:E79">H69</f>
        <v>25273</v>
      </c>
      <c r="F69" s="188">
        <f aca="true" t="shared" si="11" ref="F69:F79">L69</f>
        <v>143211</v>
      </c>
      <c r="G69" s="115">
        <f aca="true" t="shared" si="12" ref="G69:G79">H69+L69</f>
        <v>168484</v>
      </c>
      <c r="H69" s="188">
        <f aca="true" t="shared" si="13" ref="H69:H79">K69</f>
        <v>25273</v>
      </c>
      <c r="I69" s="188">
        <f aca="true" t="shared" si="14" ref="I69:P69">SUM(I70:I79)</f>
        <v>0</v>
      </c>
      <c r="J69" s="188">
        <f t="shared" si="14"/>
        <v>0</v>
      </c>
      <c r="K69" s="188">
        <f t="shared" si="14"/>
        <v>25273</v>
      </c>
      <c r="L69" s="188">
        <f t="shared" si="14"/>
        <v>143211</v>
      </c>
      <c r="M69" s="188">
        <f t="shared" si="14"/>
        <v>0</v>
      </c>
      <c r="N69" s="188">
        <f t="shared" si="14"/>
        <v>0</v>
      </c>
      <c r="O69" s="188">
        <f t="shared" si="14"/>
        <v>0</v>
      </c>
      <c r="P69" s="343">
        <f t="shared" si="14"/>
        <v>143211</v>
      </c>
    </row>
    <row r="70" spans="1:16" s="7" customFormat="1" ht="12.75">
      <c r="A70" s="715"/>
      <c r="B70" s="36" t="s">
        <v>95</v>
      </c>
      <c r="C70" s="37" t="s">
        <v>788</v>
      </c>
      <c r="D70" s="185">
        <f t="shared" si="9"/>
        <v>327</v>
      </c>
      <c r="E70" s="185">
        <f t="shared" si="10"/>
        <v>0</v>
      </c>
      <c r="F70" s="185">
        <f t="shared" si="11"/>
        <v>327</v>
      </c>
      <c r="G70" s="103">
        <f t="shared" si="12"/>
        <v>327</v>
      </c>
      <c r="H70" s="185">
        <f t="shared" si="13"/>
        <v>0</v>
      </c>
      <c r="I70" s="103"/>
      <c r="J70" s="103"/>
      <c r="K70" s="103"/>
      <c r="L70" s="185">
        <f>M70+N70+O70+P70</f>
        <v>327</v>
      </c>
      <c r="M70" s="103"/>
      <c r="N70" s="103"/>
      <c r="O70" s="103"/>
      <c r="P70" s="104">
        <f>'Z 2 '!K144</f>
        <v>327</v>
      </c>
    </row>
    <row r="71" spans="1:16" s="7" customFormat="1" ht="12.75">
      <c r="A71" s="715"/>
      <c r="B71" s="36" t="s">
        <v>95</v>
      </c>
      <c r="C71" s="37" t="s">
        <v>789</v>
      </c>
      <c r="D71" s="185">
        <f t="shared" si="9"/>
        <v>58</v>
      </c>
      <c r="E71" s="185">
        <f t="shared" si="10"/>
        <v>58</v>
      </c>
      <c r="F71" s="185">
        <f t="shared" si="11"/>
        <v>0</v>
      </c>
      <c r="G71" s="103">
        <f t="shared" si="12"/>
        <v>58</v>
      </c>
      <c r="H71" s="185">
        <f t="shared" si="13"/>
        <v>58</v>
      </c>
      <c r="I71" s="103"/>
      <c r="J71" s="103"/>
      <c r="K71" s="103">
        <f>'Z 2 '!K145</f>
        <v>58</v>
      </c>
      <c r="L71" s="185">
        <f aca="true" t="shared" si="15" ref="L71:L79">M71+N71+O71+P71</f>
        <v>0</v>
      </c>
      <c r="M71" s="103"/>
      <c r="N71" s="103"/>
      <c r="O71" s="103"/>
      <c r="P71" s="104"/>
    </row>
    <row r="72" spans="1:16" s="7" customFormat="1" ht="12.75">
      <c r="A72" s="715"/>
      <c r="B72" s="36" t="s">
        <v>19</v>
      </c>
      <c r="C72" s="37" t="s">
        <v>790</v>
      </c>
      <c r="D72" s="185">
        <f t="shared" si="9"/>
        <v>54</v>
      </c>
      <c r="E72" s="185">
        <f t="shared" si="10"/>
        <v>0</v>
      </c>
      <c r="F72" s="185">
        <f t="shared" si="11"/>
        <v>54</v>
      </c>
      <c r="G72" s="103">
        <f t="shared" si="12"/>
        <v>54</v>
      </c>
      <c r="H72" s="185">
        <f t="shared" si="13"/>
        <v>0</v>
      </c>
      <c r="I72" s="103"/>
      <c r="J72" s="103"/>
      <c r="K72" s="103"/>
      <c r="L72" s="185">
        <f t="shared" si="15"/>
        <v>54</v>
      </c>
      <c r="M72" s="103"/>
      <c r="N72" s="103"/>
      <c r="O72" s="103"/>
      <c r="P72" s="104">
        <f>'Z 2 '!K146</f>
        <v>54</v>
      </c>
    </row>
    <row r="73" spans="1:16" s="7" customFormat="1" ht="12.75">
      <c r="A73" s="715"/>
      <c r="B73" s="36" t="s">
        <v>19</v>
      </c>
      <c r="C73" s="37" t="s">
        <v>791</v>
      </c>
      <c r="D73" s="185">
        <f t="shared" si="9"/>
        <v>9</v>
      </c>
      <c r="E73" s="185">
        <f t="shared" si="10"/>
        <v>9</v>
      </c>
      <c r="F73" s="185">
        <f t="shared" si="11"/>
        <v>0</v>
      </c>
      <c r="G73" s="103">
        <f t="shared" si="12"/>
        <v>9</v>
      </c>
      <c r="H73" s="185">
        <f t="shared" si="13"/>
        <v>9</v>
      </c>
      <c r="I73" s="103"/>
      <c r="J73" s="103"/>
      <c r="K73" s="103">
        <f>'Z 2 '!K147</f>
        <v>9</v>
      </c>
      <c r="L73" s="185">
        <f t="shared" si="15"/>
        <v>0</v>
      </c>
      <c r="M73" s="103"/>
      <c r="N73" s="103"/>
      <c r="O73" s="103"/>
      <c r="P73" s="104"/>
    </row>
    <row r="74" spans="1:16" s="7" customFormat="1" ht="12.75">
      <c r="A74" s="715"/>
      <c r="B74" s="36" t="s">
        <v>291</v>
      </c>
      <c r="C74" s="37" t="s">
        <v>792</v>
      </c>
      <c r="D74" s="185">
        <f t="shared" si="9"/>
        <v>15344</v>
      </c>
      <c r="E74" s="185">
        <f t="shared" si="10"/>
        <v>0</v>
      </c>
      <c r="F74" s="185">
        <f t="shared" si="11"/>
        <v>15344</v>
      </c>
      <c r="G74" s="103">
        <f t="shared" si="12"/>
        <v>15344</v>
      </c>
      <c r="H74" s="185">
        <f t="shared" si="13"/>
        <v>0</v>
      </c>
      <c r="I74" s="103"/>
      <c r="J74" s="103"/>
      <c r="K74" s="103"/>
      <c r="L74" s="185">
        <f t="shared" si="15"/>
        <v>15344</v>
      </c>
      <c r="M74" s="103"/>
      <c r="N74" s="103"/>
      <c r="O74" s="103"/>
      <c r="P74" s="104">
        <f>'Z 2 '!K149</f>
        <v>15344</v>
      </c>
    </row>
    <row r="75" spans="1:16" s="7" customFormat="1" ht="12.75">
      <c r="A75" s="715"/>
      <c r="B75" s="36" t="s">
        <v>291</v>
      </c>
      <c r="C75" s="37" t="s">
        <v>793</v>
      </c>
      <c r="D75" s="185">
        <f t="shared" si="9"/>
        <v>2708</v>
      </c>
      <c r="E75" s="185">
        <f t="shared" si="10"/>
        <v>2708</v>
      </c>
      <c r="F75" s="185">
        <f t="shared" si="11"/>
        <v>0</v>
      </c>
      <c r="G75" s="103">
        <f t="shared" si="12"/>
        <v>2708</v>
      </c>
      <c r="H75" s="185">
        <f t="shared" si="13"/>
        <v>2708</v>
      </c>
      <c r="I75" s="103"/>
      <c r="J75" s="103"/>
      <c r="K75" s="103">
        <f>'Z 2 '!K150</f>
        <v>2708</v>
      </c>
      <c r="L75" s="185">
        <f t="shared" si="15"/>
        <v>0</v>
      </c>
      <c r="M75" s="103"/>
      <c r="N75" s="103"/>
      <c r="O75" s="103"/>
      <c r="P75" s="104"/>
    </row>
    <row r="76" spans="1:16" s="7" customFormat="1" ht="12.75">
      <c r="A76" s="715"/>
      <c r="B76" s="38" t="s">
        <v>116</v>
      </c>
      <c r="C76" s="37" t="s">
        <v>794</v>
      </c>
      <c r="D76" s="185">
        <f t="shared" si="9"/>
        <v>121961</v>
      </c>
      <c r="E76" s="185">
        <f t="shared" si="10"/>
        <v>0</v>
      </c>
      <c r="F76" s="185">
        <f t="shared" si="11"/>
        <v>121961</v>
      </c>
      <c r="G76" s="103">
        <f t="shared" si="12"/>
        <v>121961</v>
      </c>
      <c r="H76" s="185">
        <f t="shared" si="13"/>
        <v>0</v>
      </c>
      <c r="I76" s="103"/>
      <c r="J76" s="103"/>
      <c r="K76" s="103"/>
      <c r="L76" s="185">
        <f t="shared" si="15"/>
        <v>121961</v>
      </c>
      <c r="M76" s="103"/>
      <c r="N76" s="103"/>
      <c r="O76" s="103"/>
      <c r="P76" s="104">
        <f>'Z 2 '!K153</f>
        <v>121961</v>
      </c>
    </row>
    <row r="77" spans="1:16" s="7" customFormat="1" ht="12.75">
      <c r="A77" s="715"/>
      <c r="B77" s="38" t="s">
        <v>116</v>
      </c>
      <c r="C77" s="37" t="s">
        <v>795</v>
      </c>
      <c r="D77" s="185">
        <f t="shared" si="9"/>
        <v>21523</v>
      </c>
      <c r="E77" s="185">
        <f t="shared" si="10"/>
        <v>21523</v>
      </c>
      <c r="F77" s="185">
        <f t="shared" si="11"/>
        <v>0</v>
      </c>
      <c r="G77" s="103">
        <f t="shared" si="12"/>
        <v>21523</v>
      </c>
      <c r="H77" s="185">
        <f t="shared" si="13"/>
        <v>21523</v>
      </c>
      <c r="I77" s="103"/>
      <c r="J77" s="103"/>
      <c r="K77" s="103">
        <f>'Z 2 '!K154</f>
        <v>21523</v>
      </c>
      <c r="L77" s="185">
        <f t="shared" si="15"/>
        <v>0</v>
      </c>
      <c r="M77" s="103"/>
      <c r="N77" s="103"/>
      <c r="O77" s="103"/>
      <c r="P77" s="104"/>
    </row>
    <row r="78" spans="1:16" s="7" customFormat="1" ht="12.75">
      <c r="A78" s="715"/>
      <c r="B78" s="36" t="s">
        <v>996</v>
      </c>
      <c r="C78" s="37" t="s">
        <v>765</v>
      </c>
      <c r="D78" s="185">
        <f t="shared" si="9"/>
        <v>5525</v>
      </c>
      <c r="E78" s="185">
        <f t="shared" si="10"/>
        <v>0</v>
      </c>
      <c r="F78" s="185">
        <f t="shared" si="11"/>
        <v>5525</v>
      </c>
      <c r="G78" s="103">
        <f t="shared" si="12"/>
        <v>5525</v>
      </c>
      <c r="H78" s="185">
        <f t="shared" si="13"/>
        <v>0</v>
      </c>
      <c r="I78" s="103"/>
      <c r="J78" s="103"/>
      <c r="K78" s="103"/>
      <c r="L78" s="185">
        <f t="shared" si="15"/>
        <v>5525</v>
      </c>
      <c r="M78" s="103"/>
      <c r="N78" s="103"/>
      <c r="O78" s="103"/>
      <c r="P78" s="104">
        <f>'Z 2 '!K156</f>
        <v>5525</v>
      </c>
    </row>
    <row r="79" spans="1:16" s="7" customFormat="1" ht="12.75">
      <c r="A79" s="715"/>
      <c r="B79" s="36" t="s">
        <v>996</v>
      </c>
      <c r="C79" s="37" t="s">
        <v>766</v>
      </c>
      <c r="D79" s="185">
        <f t="shared" si="9"/>
        <v>975</v>
      </c>
      <c r="E79" s="185">
        <f t="shared" si="10"/>
        <v>975</v>
      </c>
      <c r="F79" s="185">
        <f t="shared" si="11"/>
        <v>0</v>
      </c>
      <c r="G79" s="103">
        <f t="shared" si="12"/>
        <v>975</v>
      </c>
      <c r="H79" s="185">
        <f t="shared" si="13"/>
        <v>975</v>
      </c>
      <c r="I79" s="103"/>
      <c r="J79" s="103"/>
      <c r="K79" s="103">
        <f>'Z 2 '!K157</f>
        <v>975</v>
      </c>
      <c r="L79" s="185">
        <f t="shared" si="15"/>
        <v>0</v>
      </c>
      <c r="M79" s="103"/>
      <c r="N79" s="103"/>
      <c r="O79" s="103"/>
      <c r="P79" s="104"/>
    </row>
    <row r="80" spans="1:16" s="7" customFormat="1" ht="13.5" customHeight="1">
      <c r="A80" s="691" t="s">
        <v>171</v>
      </c>
      <c r="B80" s="704" t="s">
        <v>726</v>
      </c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5"/>
    </row>
    <row r="81" spans="1:16" s="7" customFormat="1" ht="12.75">
      <c r="A81" s="692"/>
      <c r="B81" s="702" t="s">
        <v>727</v>
      </c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3"/>
    </row>
    <row r="82" spans="1:16" s="7" customFormat="1" ht="12.75">
      <c r="A82" s="692"/>
      <c r="B82" s="702" t="s">
        <v>728</v>
      </c>
      <c r="C82" s="702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3"/>
    </row>
    <row r="83" spans="1:16" s="7" customFormat="1" ht="12.75">
      <c r="A83" s="692"/>
      <c r="B83" s="700" t="s">
        <v>57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1"/>
    </row>
    <row r="84" spans="1:16" s="7" customFormat="1" ht="12.75">
      <c r="A84" s="692"/>
      <c r="B84" s="305" t="s">
        <v>417</v>
      </c>
      <c r="C84" s="305" t="s">
        <v>987</v>
      </c>
      <c r="D84" s="425">
        <f>D85+D86+D88</f>
        <v>35000</v>
      </c>
      <c r="E84" s="425">
        <f aca="true" t="shared" si="16" ref="E84:P84">E85+E86+E88</f>
        <v>35000</v>
      </c>
      <c r="F84" s="425">
        <f t="shared" si="16"/>
        <v>0</v>
      </c>
      <c r="G84" s="425">
        <f t="shared" si="16"/>
        <v>20179</v>
      </c>
      <c r="H84" s="425">
        <f t="shared" si="16"/>
        <v>20179</v>
      </c>
      <c r="I84" s="425">
        <f t="shared" si="16"/>
        <v>0</v>
      </c>
      <c r="J84" s="425">
        <f t="shared" si="16"/>
        <v>0</v>
      </c>
      <c r="K84" s="425">
        <f t="shared" si="16"/>
        <v>20179</v>
      </c>
      <c r="L84" s="425">
        <f t="shared" si="16"/>
        <v>0</v>
      </c>
      <c r="M84" s="425">
        <f t="shared" si="16"/>
        <v>0</v>
      </c>
      <c r="N84" s="425">
        <f t="shared" si="16"/>
        <v>0</v>
      </c>
      <c r="O84" s="425">
        <f t="shared" si="16"/>
        <v>0</v>
      </c>
      <c r="P84" s="426">
        <f t="shared" si="16"/>
        <v>0</v>
      </c>
    </row>
    <row r="85" spans="1:16" s="7" customFormat="1" ht="12.75">
      <c r="A85" s="692"/>
      <c r="B85" s="434" t="s">
        <v>652</v>
      </c>
      <c r="C85" s="434"/>
      <c r="D85" s="185">
        <f>E85</f>
        <v>976</v>
      </c>
      <c r="E85" s="185">
        <v>976</v>
      </c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7"/>
    </row>
    <row r="86" spans="1:16" s="7" customFormat="1" ht="12.75">
      <c r="A86" s="692"/>
      <c r="B86" s="35" t="s">
        <v>698</v>
      </c>
      <c r="C86" s="39"/>
      <c r="D86" s="115">
        <f>SUM(D87:D87)</f>
        <v>20179</v>
      </c>
      <c r="E86" s="115">
        <f aca="true" t="shared" si="17" ref="E86:P86">SUM(E87:E87)</f>
        <v>20179</v>
      </c>
      <c r="F86" s="115">
        <f t="shared" si="17"/>
        <v>0</v>
      </c>
      <c r="G86" s="115">
        <f t="shared" si="17"/>
        <v>20179</v>
      </c>
      <c r="H86" s="115">
        <f t="shared" si="17"/>
        <v>20179</v>
      </c>
      <c r="I86" s="115">
        <f t="shared" si="17"/>
        <v>0</v>
      </c>
      <c r="J86" s="115">
        <f t="shared" si="17"/>
        <v>0</v>
      </c>
      <c r="K86" s="115">
        <f t="shared" si="17"/>
        <v>20179</v>
      </c>
      <c r="L86" s="115">
        <f t="shared" si="17"/>
        <v>0</v>
      </c>
      <c r="M86" s="115">
        <f t="shared" si="17"/>
        <v>0</v>
      </c>
      <c r="N86" s="115">
        <f t="shared" si="17"/>
        <v>0</v>
      </c>
      <c r="O86" s="115">
        <f t="shared" si="17"/>
        <v>0</v>
      </c>
      <c r="P86" s="116">
        <f t="shared" si="17"/>
        <v>0</v>
      </c>
    </row>
    <row r="87" spans="1:16" s="7" customFormat="1" ht="33.75">
      <c r="A87" s="692"/>
      <c r="B87" s="36" t="s">
        <v>729</v>
      </c>
      <c r="C87" s="37" t="s">
        <v>730</v>
      </c>
      <c r="D87" s="185">
        <f>E87</f>
        <v>20179</v>
      </c>
      <c r="E87" s="185">
        <f>H87</f>
        <v>20179</v>
      </c>
      <c r="F87" s="185"/>
      <c r="G87" s="103">
        <f>H87</f>
        <v>20179</v>
      </c>
      <c r="H87" s="185">
        <f>K87</f>
        <v>20179</v>
      </c>
      <c r="I87" s="103"/>
      <c r="J87" s="103"/>
      <c r="K87" s="103">
        <f>'Z 2 '!K142</f>
        <v>20179</v>
      </c>
      <c r="L87" s="185"/>
      <c r="M87" s="103"/>
      <c r="N87" s="103"/>
      <c r="O87" s="103"/>
      <c r="P87" s="104"/>
    </row>
    <row r="88" spans="1:16" s="7" customFormat="1" ht="12.75">
      <c r="A88" s="693"/>
      <c r="B88" s="430" t="s">
        <v>832</v>
      </c>
      <c r="C88" s="37"/>
      <c r="D88" s="185">
        <f>E88</f>
        <v>13845</v>
      </c>
      <c r="E88" s="185">
        <v>13845</v>
      </c>
      <c r="F88" s="185"/>
      <c r="G88" s="103"/>
      <c r="H88" s="185"/>
      <c r="I88" s="103"/>
      <c r="J88" s="103"/>
      <c r="K88" s="103"/>
      <c r="L88" s="185"/>
      <c r="M88" s="103"/>
      <c r="N88" s="103"/>
      <c r="O88" s="103"/>
      <c r="P88" s="104"/>
    </row>
    <row r="89" spans="1:16" s="7" customFormat="1" ht="16.5" customHeight="1">
      <c r="A89" s="691" t="s">
        <v>979</v>
      </c>
      <c r="B89" s="704" t="s">
        <v>796</v>
      </c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5"/>
    </row>
    <row r="90" spans="1:16" s="7" customFormat="1" ht="12.75">
      <c r="A90" s="692"/>
      <c r="B90" s="702" t="s">
        <v>731</v>
      </c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3"/>
    </row>
    <row r="91" spans="1:16" s="7" customFormat="1" ht="12.75">
      <c r="A91" s="692"/>
      <c r="B91" s="700" t="s">
        <v>732</v>
      </c>
      <c r="C91" s="700"/>
      <c r="D91" s="700"/>
      <c r="E91" s="700"/>
      <c r="F91" s="700"/>
      <c r="G91" s="700"/>
      <c r="H91" s="700"/>
      <c r="I91" s="700"/>
      <c r="J91" s="700"/>
      <c r="K91" s="700"/>
      <c r="L91" s="700"/>
      <c r="M91" s="700"/>
      <c r="N91" s="700"/>
      <c r="O91" s="700"/>
      <c r="P91" s="701"/>
    </row>
    <row r="92" spans="1:16" s="7" customFormat="1" ht="12.75">
      <c r="A92" s="692"/>
      <c r="B92" s="702" t="s">
        <v>818</v>
      </c>
      <c r="C92" s="702"/>
      <c r="D92" s="702"/>
      <c r="E92" s="702"/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703"/>
    </row>
    <row r="93" spans="1:16" s="7" customFormat="1" ht="12.75">
      <c r="A93" s="692"/>
      <c r="B93" s="305" t="s">
        <v>417</v>
      </c>
      <c r="C93" s="305" t="s">
        <v>819</v>
      </c>
      <c r="D93" s="425">
        <f>SUM(D95+D94)</f>
        <v>173991</v>
      </c>
      <c r="E93" s="425">
        <f aca="true" t="shared" si="18" ref="E93:P93">SUM(E95+E94)</f>
        <v>26096</v>
      </c>
      <c r="F93" s="425">
        <f t="shared" si="18"/>
        <v>147895</v>
      </c>
      <c r="G93" s="425">
        <f t="shared" si="18"/>
        <v>21811</v>
      </c>
      <c r="H93" s="425">
        <f t="shared" si="18"/>
        <v>3269</v>
      </c>
      <c r="I93" s="425">
        <f t="shared" si="18"/>
        <v>0</v>
      </c>
      <c r="J93" s="425">
        <f t="shared" si="18"/>
        <v>0</v>
      </c>
      <c r="K93" s="425">
        <f t="shared" si="18"/>
        <v>3269</v>
      </c>
      <c r="L93" s="425">
        <f t="shared" si="18"/>
        <v>18542</v>
      </c>
      <c r="M93" s="425">
        <f t="shared" si="18"/>
        <v>0</v>
      </c>
      <c r="N93" s="425">
        <f t="shared" si="18"/>
        <v>0</v>
      </c>
      <c r="O93" s="425">
        <f t="shared" si="18"/>
        <v>0</v>
      </c>
      <c r="P93" s="426">
        <f t="shared" si="18"/>
        <v>18542</v>
      </c>
    </row>
    <row r="94" spans="1:17" s="7" customFormat="1" ht="12.75">
      <c r="A94" s="692"/>
      <c r="B94" s="436" t="s">
        <v>653</v>
      </c>
      <c r="C94" s="436"/>
      <c r="D94" s="386">
        <f>SUM(E94+F94)</f>
        <v>152180</v>
      </c>
      <c r="E94" s="386">
        <v>22827</v>
      </c>
      <c r="F94" s="386">
        <v>129353</v>
      </c>
      <c r="G94" s="386"/>
      <c r="H94" s="386"/>
      <c r="I94" s="386"/>
      <c r="J94" s="386"/>
      <c r="K94" s="386"/>
      <c r="L94" s="386"/>
      <c r="M94" s="386"/>
      <c r="N94" s="386"/>
      <c r="O94" s="386"/>
      <c r="P94" s="437"/>
      <c r="Q94" s="438"/>
    </row>
    <row r="95" spans="1:16" s="7" customFormat="1" ht="12.75">
      <c r="A95" s="692"/>
      <c r="B95" s="439" t="s">
        <v>698</v>
      </c>
      <c r="C95" s="39"/>
      <c r="D95" s="115">
        <f aca="true" t="shared" si="19" ref="D95:P95">SUM(D96:D107)</f>
        <v>21811</v>
      </c>
      <c r="E95" s="115">
        <f t="shared" si="19"/>
        <v>3269</v>
      </c>
      <c r="F95" s="115">
        <f t="shared" si="19"/>
        <v>18542</v>
      </c>
      <c r="G95" s="115">
        <f t="shared" si="19"/>
        <v>21811</v>
      </c>
      <c r="H95" s="115">
        <f t="shared" si="19"/>
        <v>3269</v>
      </c>
      <c r="I95" s="115">
        <f t="shared" si="19"/>
        <v>0</v>
      </c>
      <c r="J95" s="115">
        <f t="shared" si="19"/>
        <v>0</v>
      </c>
      <c r="K95" s="115">
        <f t="shared" si="19"/>
        <v>3269</v>
      </c>
      <c r="L95" s="115">
        <f t="shared" si="19"/>
        <v>18542</v>
      </c>
      <c r="M95" s="115">
        <f t="shared" si="19"/>
        <v>0</v>
      </c>
      <c r="N95" s="115">
        <f t="shared" si="19"/>
        <v>0</v>
      </c>
      <c r="O95" s="115">
        <f t="shared" si="19"/>
        <v>0</v>
      </c>
      <c r="P95" s="116">
        <f t="shared" si="19"/>
        <v>18542</v>
      </c>
    </row>
    <row r="96" spans="1:16" s="7" customFormat="1" ht="12.75">
      <c r="A96" s="692"/>
      <c r="B96" s="36" t="s">
        <v>95</v>
      </c>
      <c r="C96" s="37" t="s">
        <v>820</v>
      </c>
      <c r="D96" s="185">
        <f>E96+F96</f>
        <v>2132</v>
      </c>
      <c r="E96" s="185">
        <f>H96</f>
        <v>0</v>
      </c>
      <c r="F96" s="185">
        <f>L96</f>
        <v>2132</v>
      </c>
      <c r="G96" s="103">
        <f>H96+L96</f>
        <v>2132</v>
      </c>
      <c r="H96" s="185">
        <f>K96</f>
        <v>0</v>
      </c>
      <c r="I96" s="103"/>
      <c r="J96" s="103"/>
      <c r="K96" s="103"/>
      <c r="L96" s="185">
        <f>P96</f>
        <v>2132</v>
      </c>
      <c r="M96" s="103"/>
      <c r="N96" s="103"/>
      <c r="O96" s="103"/>
      <c r="P96" s="104">
        <v>2132</v>
      </c>
    </row>
    <row r="97" spans="1:16" s="7" customFormat="1" ht="12.75">
      <c r="A97" s="692"/>
      <c r="B97" s="36" t="s">
        <v>95</v>
      </c>
      <c r="C97" s="37" t="s">
        <v>842</v>
      </c>
      <c r="D97" s="185">
        <f aca="true" t="shared" si="20" ref="D97:D107">E97+F97</f>
        <v>373</v>
      </c>
      <c r="E97" s="185">
        <f aca="true" t="shared" si="21" ref="E97:E107">H97</f>
        <v>373</v>
      </c>
      <c r="F97" s="185">
        <f aca="true" t="shared" si="22" ref="F97:F107">L97</f>
        <v>0</v>
      </c>
      <c r="G97" s="103">
        <f aca="true" t="shared" si="23" ref="G97:G107">H97+L97</f>
        <v>373</v>
      </c>
      <c r="H97" s="185">
        <f aca="true" t="shared" si="24" ref="H97:H107">K97</f>
        <v>373</v>
      </c>
      <c r="I97" s="103"/>
      <c r="J97" s="103"/>
      <c r="K97" s="103">
        <v>373</v>
      </c>
      <c r="L97" s="185">
        <f aca="true" t="shared" si="25" ref="L97:L107">P97</f>
        <v>0</v>
      </c>
      <c r="M97" s="103"/>
      <c r="N97" s="103"/>
      <c r="O97" s="103"/>
      <c r="P97" s="104"/>
    </row>
    <row r="98" spans="1:16" s="7" customFormat="1" ht="12.75">
      <c r="A98" s="692"/>
      <c r="B98" s="36" t="s">
        <v>19</v>
      </c>
      <c r="C98" s="37" t="s">
        <v>821</v>
      </c>
      <c r="D98" s="185">
        <f t="shared" si="20"/>
        <v>343</v>
      </c>
      <c r="E98" s="185">
        <f t="shared" si="21"/>
        <v>0</v>
      </c>
      <c r="F98" s="185">
        <f t="shared" si="22"/>
        <v>343</v>
      </c>
      <c r="G98" s="103">
        <f t="shared" si="23"/>
        <v>343</v>
      </c>
      <c r="H98" s="185">
        <f t="shared" si="24"/>
        <v>0</v>
      </c>
      <c r="I98" s="103"/>
      <c r="J98" s="103"/>
      <c r="K98" s="103"/>
      <c r="L98" s="185">
        <f t="shared" si="25"/>
        <v>343</v>
      </c>
      <c r="M98" s="103"/>
      <c r="N98" s="103"/>
      <c r="O98" s="103"/>
      <c r="P98" s="104">
        <v>343</v>
      </c>
    </row>
    <row r="99" spans="1:16" s="7" customFormat="1" ht="12.75">
      <c r="A99" s="692"/>
      <c r="B99" s="36" t="s">
        <v>19</v>
      </c>
      <c r="C99" s="37" t="s">
        <v>843</v>
      </c>
      <c r="D99" s="185">
        <f t="shared" si="20"/>
        <v>61</v>
      </c>
      <c r="E99" s="185">
        <f t="shared" si="21"/>
        <v>61</v>
      </c>
      <c r="F99" s="185">
        <f t="shared" si="22"/>
        <v>0</v>
      </c>
      <c r="G99" s="103">
        <f t="shared" si="23"/>
        <v>61</v>
      </c>
      <c r="H99" s="185">
        <f t="shared" si="24"/>
        <v>61</v>
      </c>
      <c r="I99" s="103"/>
      <c r="J99" s="103"/>
      <c r="K99" s="103">
        <v>61</v>
      </c>
      <c r="L99" s="185">
        <f t="shared" si="25"/>
        <v>0</v>
      </c>
      <c r="M99" s="103"/>
      <c r="N99" s="103"/>
      <c r="O99" s="103"/>
      <c r="P99" s="104"/>
    </row>
    <row r="100" spans="1:16" s="7" customFormat="1" ht="12.75">
      <c r="A100" s="692"/>
      <c r="B100" s="36" t="s">
        <v>291</v>
      </c>
      <c r="C100" s="37" t="s">
        <v>822</v>
      </c>
      <c r="D100" s="185">
        <f t="shared" si="20"/>
        <v>14013</v>
      </c>
      <c r="E100" s="185">
        <f t="shared" si="21"/>
        <v>0</v>
      </c>
      <c r="F100" s="185">
        <f t="shared" si="22"/>
        <v>14013</v>
      </c>
      <c r="G100" s="103">
        <f t="shared" si="23"/>
        <v>14013</v>
      </c>
      <c r="H100" s="185">
        <f t="shared" si="24"/>
        <v>0</v>
      </c>
      <c r="I100" s="103"/>
      <c r="J100" s="103"/>
      <c r="K100" s="103"/>
      <c r="L100" s="185">
        <f t="shared" si="25"/>
        <v>14013</v>
      </c>
      <c r="M100" s="103"/>
      <c r="N100" s="103"/>
      <c r="O100" s="103"/>
      <c r="P100" s="104">
        <v>14013</v>
      </c>
    </row>
    <row r="101" spans="1:16" s="7" customFormat="1" ht="12.75">
      <c r="A101" s="692"/>
      <c r="B101" s="36" t="s">
        <v>291</v>
      </c>
      <c r="C101" s="37" t="s">
        <v>844</v>
      </c>
      <c r="D101" s="185">
        <f t="shared" si="20"/>
        <v>2473</v>
      </c>
      <c r="E101" s="185">
        <f t="shared" si="21"/>
        <v>2473</v>
      </c>
      <c r="F101" s="185">
        <f t="shared" si="22"/>
        <v>0</v>
      </c>
      <c r="G101" s="103">
        <f t="shared" si="23"/>
        <v>2473</v>
      </c>
      <c r="H101" s="185">
        <f t="shared" si="24"/>
        <v>2473</v>
      </c>
      <c r="I101" s="103"/>
      <c r="J101" s="103"/>
      <c r="K101" s="103">
        <v>2473</v>
      </c>
      <c r="L101" s="185">
        <f t="shared" si="25"/>
        <v>0</v>
      </c>
      <c r="M101" s="103"/>
      <c r="N101" s="103"/>
      <c r="O101" s="103"/>
      <c r="P101" s="104"/>
    </row>
    <row r="102" spans="1:16" s="7" customFormat="1" ht="12.75">
      <c r="A102" s="692"/>
      <c r="B102" s="36" t="s">
        <v>21</v>
      </c>
      <c r="C102" s="37" t="s">
        <v>823</v>
      </c>
      <c r="D102" s="185">
        <f t="shared" si="20"/>
        <v>1119</v>
      </c>
      <c r="E102" s="185">
        <f t="shared" si="21"/>
        <v>0</v>
      </c>
      <c r="F102" s="185">
        <f t="shared" si="22"/>
        <v>1119</v>
      </c>
      <c r="G102" s="103">
        <f t="shared" si="23"/>
        <v>1119</v>
      </c>
      <c r="H102" s="185">
        <f t="shared" si="24"/>
        <v>0</v>
      </c>
      <c r="I102" s="103"/>
      <c r="J102" s="103"/>
      <c r="K102" s="103"/>
      <c r="L102" s="185">
        <f t="shared" si="25"/>
        <v>1119</v>
      </c>
      <c r="M102" s="103"/>
      <c r="N102" s="103"/>
      <c r="O102" s="103"/>
      <c r="P102" s="104">
        <v>1119</v>
      </c>
    </row>
    <row r="103" spans="1:16" s="7" customFormat="1" ht="12.75">
      <c r="A103" s="692"/>
      <c r="B103" s="36" t="s">
        <v>21</v>
      </c>
      <c r="C103" s="37" t="s">
        <v>845</v>
      </c>
      <c r="D103" s="185">
        <f t="shared" si="20"/>
        <v>197</v>
      </c>
      <c r="E103" s="185">
        <f t="shared" si="21"/>
        <v>197</v>
      </c>
      <c r="F103" s="185">
        <f t="shared" si="22"/>
        <v>0</v>
      </c>
      <c r="G103" s="103">
        <f t="shared" si="23"/>
        <v>197</v>
      </c>
      <c r="H103" s="185">
        <f t="shared" si="24"/>
        <v>197</v>
      </c>
      <c r="I103" s="103"/>
      <c r="J103" s="103"/>
      <c r="K103" s="103">
        <v>197</v>
      </c>
      <c r="L103" s="185">
        <f t="shared" si="25"/>
        <v>0</v>
      </c>
      <c r="M103" s="103"/>
      <c r="N103" s="103"/>
      <c r="O103" s="103"/>
      <c r="P103" s="104"/>
    </row>
    <row r="104" spans="1:16" s="7" customFormat="1" ht="12.75">
      <c r="A104" s="692"/>
      <c r="B104" s="36" t="s">
        <v>116</v>
      </c>
      <c r="C104" s="37" t="s">
        <v>825</v>
      </c>
      <c r="D104" s="185">
        <f t="shared" si="20"/>
        <v>637</v>
      </c>
      <c r="E104" s="185">
        <f t="shared" si="21"/>
        <v>0</v>
      </c>
      <c r="F104" s="185">
        <f t="shared" si="22"/>
        <v>637</v>
      </c>
      <c r="G104" s="103">
        <f t="shared" si="23"/>
        <v>637</v>
      </c>
      <c r="H104" s="185">
        <f t="shared" si="24"/>
        <v>0</v>
      </c>
      <c r="I104" s="103"/>
      <c r="J104" s="103"/>
      <c r="K104" s="103"/>
      <c r="L104" s="185">
        <f t="shared" si="25"/>
        <v>637</v>
      </c>
      <c r="M104" s="103"/>
      <c r="N104" s="103"/>
      <c r="O104" s="103"/>
      <c r="P104" s="104">
        <v>637</v>
      </c>
    </row>
    <row r="105" spans="1:16" s="7" customFormat="1" ht="12.75">
      <c r="A105" s="692"/>
      <c r="B105" s="36" t="s">
        <v>116</v>
      </c>
      <c r="C105" s="37" t="s">
        <v>846</v>
      </c>
      <c r="D105" s="185">
        <f t="shared" si="20"/>
        <v>113</v>
      </c>
      <c r="E105" s="185">
        <f t="shared" si="21"/>
        <v>113</v>
      </c>
      <c r="F105" s="185">
        <f t="shared" si="22"/>
        <v>0</v>
      </c>
      <c r="G105" s="103">
        <f t="shared" si="23"/>
        <v>113</v>
      </c>
      <c r="H105" s="185">
        <f t="shared" si="24"/>
        <v>113</v>
      </c>
      <c r="I105" s="103"/>
      <c r="J105" s="103"/>
      <c r="K105" s="103">
        <v>113</v>
      </c>
      <c r="L105" s="185">
        <f t="shared" si="25"/>
        <v>0</v>
      </c>
      <c r="M105" s="103"/>
      <c r="N105" s="103"/>
      <c r="O105" s="103"/>
      <c r="P105" s="104"/>
    </row>
    <row r="106" spans="1:16" s="7" customFormat="1" ht="12.75">
      <c r="A106" s="692"/>
      <c r="B106" s="36" t="s">
        <v>250</v>
      </c>
      <c r="C106" s="37" t="s">
        <v>826</v>
      </c>
      <c r="D106" s="185">
        <f t="shared" si="20"/>
        <v>298</v>
      </c>
      <c r="E106" s="185">
        <f t="shared" si="21"/>
        <v>0</v>
      </c>
      <c r="F106" s="185">
        <f t="shared" si="22"/>
        <v>298</v>
      </c>
      <c r="G106" s="103">
        <f t="shared" si="23"/>
        <v>298</v>
      </c>
      <c r="H106" s="185">
        <f t="shared" si="24"/>
        <v>0</v>
      </c>
      <c r="I106" s="103"/>
      <c r="J106" s="103"/>
      <c r="K106" s="103"/>
      <c r="L106" s="185">
        <f t="shared" si="25"/>
        <v>298</v>
      </c>
      <c r="M106" s="103"/>
      <c r="N106" s="103"/>
      <c r="O106" s="103"/>
      <c r="P106" s="104">
        <v>298</v>
      </c>
    </row>
    <row r="107" spans="1:16" s="7" customFormat="1" ht="12.75">
      <c r="A107" s="692"/>
      <c r="B107" s="36" t="s">
        <v>250</v>
      </c>
      <c r="C107" s="37" t="s">
        <v>847</v>
      </c>
      <c r="D107" s="185">
        <f t="shared" si="20"/>
        <v>52</v>
      </c>
      <c r="E107" s="185">
        <f t="shared" si="21"/>
        <v>52</v>
      </c>
      <c r="F107" s="185">
        <f t="shared" si="22"/>
        <v>0</v>
      </c>
      <c r="G107" s="103">
        <f t="shared" si="23"/>
        <v>52</v>
      </c>
      <c r="H107" s="185">
        <f t="shared" si="24"/>
        <v>52</v>
      </c>
      <c r="I107" s="103"/>
      <c r="J107" s="103"/>
      <c r="K107" s="103">
        <v>52</v>
      </c>
      <c r="L107" s="185">
        <f t="shared" si="25"/>
        <v>0</v>
      </c>
      <c r="M107" s="103"/>
      <c r="N107" s="103"/>
      <c r="O107" s="103"/>
      <c r="P107" s="104"/>
    </row>
    <row r="108" spans="1:16" s="7" customFormat="1" ht="14.25" customHeight="1">
      <c r="A108" s="691" t="s">
        <v>828</v>
      </c>
      <c r="B108" s="694" t="s">
        <v>734</v>
      </c>
      <c r="C108" s="694"/>
      <c r="D108" s="694"/>
      <c r="E108" s="694"/>
      <c r="F108" s="694"/>
      <c r="G108" s="694"/>
      <c r="H108" s="694"/>
      <c r="I108" s="694"/>
      <c r="J108" s="694"/>
      <c r="K108" s="694"/>
      <c r="L108" s="694"/>
      <c r="M108" s="694"/>
      <c r="N108" s="694"/>
      <c r="O108" s="694"/>
      <c r="P108" s="695"/>
    </row>
    <row r="109" spans="1:16" s="7" customFormat="1" ht="12.75">
      <c r="A109" s="692"/>
      <c r="B109" s="696" t="s">
        <v>735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7"/>
    </row>
    <row r="110" spans="1:16" s="7" customFormat="1" ht="12.75">
      <c r="A110" s="692"/>
      <c r="B110" s="698" t="s">
        <v>736</v>
      </c>
      <c r="C110" s="698"/>
      <c r="D110" s="698"/>
      <c r="E110" s="698"/>
      <c r="F110" s="698"/>
      <c r="G110" s="698"/>
      <c r="H110" s="698"/>
      <c r="I110" s="698"/>
      <c r="J110" s="698"/>
      <c r="K110" s="698"/>
      <c r="L110" s="698"/>
      <c r="M110" s="698"/>
      <c r="N110" s="698"/>
      <c r="O110" s="698"/>
      <c r="P110" s="699"/>
    </row>
    <row r="111" spans="1:16" s="7" customFormat="1" ht="12.75">
      <c r="A111" s="692"/>
      <c r="B111" s="696" t="s">
        <v>818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7"/>
    </row>
    <row r="112" spans="1:16" s="7" customFormat="1" ht="12.75">
      <c r="A112" s="692"/>
      <c r="B112" s="431" t="s">
        <v>417</v>
      </c>
      <c r="C112" s="305" t="s">
        <v>819</v>
      </c>
      <c r="D112" s="425">
        <f>SUM(D114+D113)</f>
        <v>317032</v>
      </c>
      <c r="E112" s="425">
        <f aca="true" t="shared" si="26" ref="E112:P112">SUM(E114+E113)</f>
        <v>47555</v>
      </c>
      <c r="F112" s="425">
        <f t="shared" si="26"/>
        <v>269477</v>
      </c>
      <c r="G112" s="425">
        <f t="shared" si="26"/>
        <v>187368</v>
      </c>
      <c r="H112" s="425">
        <f t="shared" si="26"/>
        <v>28105</v>
      </c>
      <c r="I112" s="425">
        <f t="shared" si="26"/>
        <v>0</v>
      </c>
      <c r="J112" s="425">
        <f t="shared" si="26"/>
        <v>0</v>
      </c>
      <c r="K112" s="425">
        <f t="shared" si="26"/>
        <v>28105</v>
      </c>
      <c r="L112" s="425">
        <f t="shared" si="26"/>
        <v>159263</v>
      </c>
      <c r="M112" s="425">
        <f t="shared" si="26"/>
        <v>0</v>
      </c>
      <c r="N112" s="425">
        <f t="shared" si="26"/>
        <v>0</v>
      </c>
      <c r="O112" s="425">
        <f t="shared" si="26"/>
        <v>0</v>
      </c>
      <c r="P112" s="426">
        <f t="shared" si="26"/>
        <v>159263</v>
      </c>
    </row>
    <row r="113" spans="1:16" s="7" customFormat="1" ht="12.75">
      <c r="A113" s="692"/>
      <c r="B113" s="436" t="s">
        <v>653</v>
      </c>
      <c r="C113" s="436"/>
      <c r="D113" s="386">
        <f>SUM(E113+F113)</f>
        <v>129664</v>
      </c>
      <c r="E113" s="386">
        <v>19450</v>
      </c>
      <c r="F113" s="386">
        <v>110214</v>
      </c>
      <c r="G113" s="386"/>
      <c r="H113" s="386"/>
      <c r="I113" s="386"/>
      <c r="J113" s="386"/>
      <c r="K113" s="386"/>
      <c r="L113" s="386"/>
      <c r="M113" s="386"/>
      <c r="N113" s="386"/>
      <c r="O113" s="386"/>
      <c r="P113" s="437"/>
    </row>
    <row r="114" spans="1:16" s="7" customFormat="1" ht="12.75">
      <c r="A114" s="692"/>
      <c r="B114" s="35" t="s">
        <v>698</v>
      </c>
      <c r="C114" s="39"/>
      <c r="D114" s="188">
        <f>SUM(E114+F114)</f>
        <v>187368</v>
      </c>
      <c r="E114" s="188">
        <f>H114</f>
        <v>28105</v>
      </c>
      <c r="F114" s="188">
        <f>L114</f>
        <v>159263</v>
      </c>
      <c r="G114" s="115">
        <f>H114+L114</f>
        <v>187368</v>
      </c>
      <c r="H114" s="188">
        <f>K114</f>
        <v>28105</v>
      </c>
      <c r="I114" s="115">
        <v>0</v>
      </c>
      <c r="J114" s="115">
        <v>0</v>
      </c>
      <c r="K114" s="115">
        <f>SUM(K115:K128)</f>
        <v>28105</v>
      </c>
      <c r="L114" s="188">
        <f>SUM(L115:L128)</f>
        <v>159263</v>
      </c>
      <c r="M114" s="115">
        <v>0</v>
      </c>
      <c r="N114" s="115">
        <v>0</v>
      </c>
      <c r="O114" s="115">
        <v>0</v>
      </c>
      <c r="P114" s="116">
        <f>SUM(P115:P128)</f>
        <v>159263</v>
      </c>
    </row>
    <row r="115" spans="1:16" s="7" customFormat="1" ht="12.75">
      <c r="A115" s="692"/>
      <c r="B115" s="36" t="s">
        <v>95</v>
      </c>
      <c r="C115" s="37" t="s">
        <v>820</v>
      </c>
      <c r="D115" s="185">
        <f>E115+F115</f>
        <v>11711</v>
      </c>
      <c r="E115" s="185">
        <f>H115</f>
        <v>0</v>
      </c>
      <c r="F115" s="185">
        <f>L115</f>
        <v>11711</v>
      </c>
      <c r="G115" s="103">
        <f>H115+L115</f>
        <v>11711</v>
      </c>
      <c r="H115" s="185">
        <f>SUM(K115)</f>
        <v>0</v>
      </c>
      <c r="I115" s="103"/>
      <c r="J115" s="103"/>
      <c r="K115" s="103">
        <v>0</v>
      </c>
      <c r="L115" s="185">
        <f>SUM(P115)</f>
        <v>11711</v>
      </c>
      <c r="M115" s="103"/>
      <c r="N115" s="103"/>
      <c r="O115" s="103"/>
      <c r="P115" s="104">
        <v>11711</v>
      </c>
    </row>
    <row r="116" spans="1:16" s="7" customFormat="1" ht="12.75">
      <c r="A116" s="692"/>
      <c r="B116" s="36" t="s">
        <v>95</v>
      </c>
      <c r="C116" s="37" t="s">
        <v>842</v>
      </c>
      <c r="D116" s="185">
        <f aca="true" t="shared" si="27" ref="D116:D128">E116+F116</f>
        <v>2067</v>
      </c>
      <c r="E116" s="185">
        <f aca="true" t="shared" si="28" ref="E116:E128">H116</f>
        <v>2067</v>
      </c>
      <c r="F116" s="185">
        <f aca="true" t="shared" si="29" ref="F116:F128">L116</f>
        <v>0</v>
      </c>
      <c r="G116" s="103">
        <f aca="true" t="shared" si="30" ref="G116:G128">H116+L116</f>
        <v>2067</v>
      </c>
      <c r="H116" s="185">
        <f aca="true" t="shared" si="31" ref="H116:H128">SUM(K116)</f>
        <v>2067</v>
      </c>
      <c r="I116" s="103"/>
      <c r="J116" s="103"/>
      <c r="K116" s="103">
        <v>2067</v>
      </c>
      <c r="L116" s="185">
        <f aca="true" t="shared" si="32" ref="L116:L128">SUM(P116)</f>
        <v>0</v>
      </c>
      <c r="M116" s="103"/>
      <c r="N116" s="103"/>
      <c r="O116" s="103"/>
      <c r="P116" s="104">
        <v>0</v>
      </c>
    </row>
    <row r="117" spans="1:16" s="7" customFormat="1" ht="12.75">
      <c r="A117" s="692"/>
      <c r="B117" s="36" t="s">
        <v>19</v>
      </c>
      <c r="C117" s="37" t="s">
        <v>821</v>
      </c>
      <c r="D117" s="185">
        <f t="shared" si="27"/>
        <v>1889</v>
      </c>
      <c r="E117" s="185">
        <f t="shared" si="28"/>
        <v>0</v>
      </c>
      <c r="F117" s="185">
        <f t="shared" si="29"/>
        <v>1889</v>
      </c>
      <c r="G117" s="103">
        <f t="shared" si="30"/>
        <v>1889</v>
      </c>
      <c r="H117" s="185">
        <f t="shared" si="31"/>
        <v>0</v>
      </c>
      <c r="I117" s="103"/>
      <c r="J117" s="103"/>
      <c r="K117" s="103">
        <v>0</v>
      </c>
      <c r="L117" s="185">
        <f t="shared" si="32"/>
        <v>1889</v>
      </c>
      <c r="M117" s="103"/>
      <c r="N117" s="103"/>
      <c r="O117" s="103"/>
      <c r="P117" s="104">
        <v>1889</v>
      </c>
    </row>
    <row r="118" spans="1:16" s="7" customFormat="1" ht="12.75">
      <c r="A118" s="692"/>
      <c r="B118" s="36" t="s">
        <v>19</v>
      </c>
      <c r="C118" s="37" t="s">
        <v>843</v>
      </c>
      <c r="D118" s="185">
        <f t="shared" si="27"/>
        <v>333</v>
      </c>
      <c r="E118" s="185">
        <f t="shared" si="28"/>
        <v>333</v>
      </c>
      <c r="F118" s="185">
        <f t="shared" si="29"/>
        <v>0</v>
      </c>
      <c r="G118" s="103">
        <f t="shared" si="30"/>
        <v>333</v>
      </c>
      <c r="H118" s="185">
        <f t="shared" si="31"/>
        <v>333</v>
      </c>
      <c r="I118" s="103"/>
      <c r="J118" s="103"/>
      <c r="K118" s="103">
        <v>333</v>
      </c>
      <c r="L118" s="185">
        <f t="shared" si="32"/>
        <v>0</v>
      </c>
      <c r="M118" s="103"/>
      <c r="N118" s="103"/>
      <c r="O118" s="103"/>
      <c r="P118" s="104">
        <v>0</v>
      </c>
    </row>
    <row r="119" spans="1:16" s="7" customFormat="1" ht="12.75">
      <c r="A119" s="692"/>
      <c r="B119" s="36" t="s">
        <v>291</v>
      </c>
      <c r="C119" s="37" t="s">
        <v>822</v>
      </c>
      <c r="D119" s="185">
        <f t="shared" si="27"/>
        <v>77095</v>
      </c>
      <c r="E119" s="185">
        <f t="shared" si="28"/>
        <v>0</v>
      </c>
      <c r="F119" s="185">
        <f t="shared" si="29"/>
        <v>77095</v>
      </c>
      <c r="G119" s="103">
        <f t="shared" si="30"/>
        <v>77095</v>
      </c>
      <c r="H119" s="185">
        <f t="shared" si="31"/>
        <v>0</v>
      </c>
      <c r="I119" s="103"/>
      <c r="J119" s="103"/>
      <c r="K119" s="103">
        <v>0</v>
      </c>
      <c r="L119" s="185">
        <f t="shared" si="32"/>
        <v>77095</v>
      </c>
      <c r="M119" s="103"/>
      <c r="N119" s="103"/>
      <c r="O119" s="103"/>
      <c r="P119" s="104">
        <v>77095</v>
      </c>
    </row>
    <row r="120" spans="1:16" s="7" customFormat="1" ht="12.75">
      <c r="A120" s="692"/>
      <c r="B120" s="36" t="s">
        <v>291</v>
      </c>
      <c r="C120" s="37" t="s">
        <v>844</v>
      </c>
      <c r="D120" s="185">
        <f t="shared" si="27"/>
        <v>13605</v>
      </c>
      <c r="E120" s="185">
        <f t="shared" si="28"/>
        <v>13605</v>
      </c>
      <c r="F120" s="185">
        <f t="shared" si="29"/>
        <v>0</v>
      </c>
      <c r="G120" s="103">
        <f t="shared" si="30"/>
        <v>13605</v>
      </c>
      <c r="H120" s="185">
        <f t="shared" si="31"/>
        <v>13605</v>
      </c>
      <c r="I120" s="103"/>
      <c r="J120" s="103"/>
      <c r="K120" s="103">
        <v>13605</v>
      </c>
      <c r="L120" s="185">
        <f t="shared" si="32"/>
        <v>0</v>
      </c>
      <c r="M120" s="103"/>
      <c r="N120" s="103"/>
      <c r="O120" s="103"/>
      <c r="P120" s="104">
        <v>0</v>
      </c>
    </row>
    <row r="121" spans="1:16" s="7" customFormat="1" ht="12.75">
      <c r="A121" s="692"/>
      <c r="B121" s="36" t="s">
        <v>21</v>
      </c>
      <c r="C121" s="37" t="s">
        <v>823</v>
      </c>
      <c r="D121" s="185">
        <f t="shared" si="27"/>
        <v>6645</v>
      </c>
      <c r="E121" s="185">
        <f t="shared" si="28"/>
        <v>0</v>
      </c>
      <c r="F121" s="185">
        <f t="shared" si="29"/>
        <v>6645</v>
      </c>
      <c r="G121" s="103">
        <f t="shared" si="30"/>
        <v>6645</v>
      </c>
      <c r="H121" s="185">
        <f t="shared" si="31"/>
        <v>0</v>
      </c>
      <c r="I121" s="103"/>
      <c r="J121" s="103"/>
      <c r="K121" s="103">
        <v>0</v>
      </c>
      <c r="L121" s="185">
        <f t="shared" si="32"/>
        <v>6645</v>
      </c>
      <c r="M121" s="103"/>
      <c r="N121" s="103"/>
      <c r="O121" s="103"/>
      <c r="P121" s="104">
        <v>6645</v>
      </c>
    </row>
    <row r="122" spans="1:16" s="7" customFormat="1" ht="12.75">
      <c r="A122" s="692"/>
      <c r="B122" s="36" t="s">
        <v>21</v>
      </c>
      <c r="C122" s="37" t="s">
        <v>845</v>
      </c>
      <c r="D122" s="185">
        <f t="shared" si="27"/>
        <v>1173</v>
      </c>
      <c r="E122" s="185">
        <f t="shared" si="28"/>
        <v>1173</v>
      </c>
      <c r="F122" s="185">
        <f t="shared" si="29"/>
        <v>0</v>
      </c>
      <c r="G122" s="103">
        <f t="shared" si="30"/>
        <v>1173</v>
      </c>
      <c r="H122" s="185">
        <f t="shared" si="31"/>
        <v>1173</v>
      </c>
      <c r="I122" s="103"/>
      <c r="J122" s="103"/>
      <c r="K122" s="103">
        <v>1173</v>
      </c>
      <c r="L122" s="185">
        <f t="shared" si="32"/>
        <v>0</v>
      </c>
      <c r="M122" s="103"/>
      <c r="N122" s="103"/>
      <c r="O122" s="103"/>
      <c r="P122" s="104">
        <v>0</v>
      </c>
    </row>
    <row r="123" spans="1:16" s="7" customFormat="1" ht="12.75">
      <c r="A123" s="692"/>
      <c r="B123" s="36" t="s">
        <v>116</v>
      </c>
      <c r="C123" s="37" t="s">
        <v>825</v>
      </c>
      <c r="D123" s="185">
        <f t="shared" si="27"/>
        <v>55327</v>
      </c>
      <c r="E123" s="185">
        <f t="shared" si="28"/>
        <v>0</v>
      </c>
      <c r="F123" s="185">
        <f t="shared" si="29"/>
        <v>55327</v>
      </c>
      <c r="G123" s="103">
        <f t="shared" si="30"/>
        <v>55327</v>
      </c>
      <c r="H123" s="185">
        <f t="shared" si="31"/>
        <v>0</v>
      </c>
      <c r="I123" s="103"/>
      <c r="J123" s="103"/>
      <c r="K123" s="103">
        <v>0</v>
      </c>
      <c r="L123" s="185">
        <f t="shared" si="32"/>
        <v>55327</v>
      </c>
      <c r="M123" s="103"/>
      <c r="N123" s="103"/>
      <c r="O123" s="103"/>
      <c r="P123" s="104">
        <v>55327</v>
      </c>
    </row>
    <row r="124" spans="1:16" s="7" customFormat="1" ht="12.75">
      <c r="A124" s="692"/>
      <c r="B124" s="36" t="s">
        <v>116</v>
      </c>
      <c r="C124" s="37" t="s">
        <v>846</v>
      </c>
      <c r="D124" s="185">
        <f t="shared" si="27"/>
        <v>9763</v>
      </c>
      <c r="E124" s="185">
        <f t="shared" si="28"/>
        <v>9763</v>
      </c>
      <c r="F124" s="185">
        <f t="shared" si="29"/>
        <v>0</v>
      </c>
      <c r="G124" s="103">
        <f t="shared" si="30"/>
        <v>9763</v>
      </c>
      <c r="H124" s="185">
        <f t="shared" si="31"/>
        <v>9763</v>
      </c>
      <c r="I124" s="103"/>
      <c r="J124" s="103"/>
      <c r="K124" s="103">
        <v>9763</v>
      </c>
      <c r="L124" s="185">
        <f t="shared" si="32"/>
        <v>0</v>
      </c>
      <c r="M124" s="103"/>
      <c r="N124" s="103"/>
      <c r="O124" s="103"/>
      <c r="P124" s="104">
        <v>0</v>
      </c>
    </row>
    <row r="125" spans="1:16" s="7" customFormat="1" ht="12.75">
      <c r="A125" s="692"/>
      <c r="B125" s="36" t="s">
        <v>250</v>
      </c>
      <c r="C125" s="37" t="s">
        <v>826</v>
      </c>
      <c r="D125" s="185">
        <f t="shared" si="27"/>
        <v>1156</v>
      </c>
      <c r="E125" s="185">
        <f t="shared" si="28"/>
        <v>0</v>
      </c>
      <c r="F125" s="185">
        <f t="shared" si="29"/>
        <v>1156</v>
      </c>
      <c r="G125" s="103">
        <f t="shared" si="30"/>
        <v>1156</v>
      </c>
      <c r="H125" s="185">
        <f t="shared" si="31"/>
        <v>0</v>
      </c>
      <c r="I125" s="103"/>
      <c r="J125" s="103"/>
      <c r="K125" s="103">
        <v>0</v>
      </c>
      <c r="L125" s="185">
        <f t="shared" si="32"/>
        <v>1156</v>
      </c>
      <c r="M125" s="103"/>
      <c r="N125" s="103"/>
      <c r="O125" s="103"/>
      <c r="P125" s="104">
        <v>1156</v>
      </c>
    </row>
    <row r="126" spans="1:16" s="7" customFormat="1" ht="12.75">
      <c r="A126" s="692"/>
      <c r="B126" s="36" t="s">
        <v>250</v>
      </c>
      <c r="C126" s="37" t="s">
        <v>847</v>
      </c>
      <c r="D126" s="185">
        <f t="shared" si="27"/>
        <v>204</v>
      </c>
      <c r="E126" s="185">
        <f t="shared" si="28"/>
        <v>204</v>
      </c>
      <c r="F126" s="185">
        <f t="shared" si="29"/>
        <v>0</v>
      </c>
      <c r="G126" s="103">
        <f t="shared" si="30"/>
        <v>204</v>
      </c>
      <c r="H126" s="185">
        <f t="shared" si="31"/>
        <v>204</v>
      </c>
      <c r="I126" s="103"/>
      <c r="J126" s="103"/>
      <c r="K126" s="103">
        <v>204</v>
      </c>
      <c r="L126" s="185">
        <f t="shared" si="32"/>
        <v>0</v>
      </c>
      <c r="M126" s="103"/>
      <c r="N126" s="103"/>
      <c r="O126" s="103"/>
      <c r="P126" s="104">
        <v>0</v>
      </c>
    </row>
    <row r="127" spans="1:16" s="7" customFormat="1" ht="12.75">
      <c r="A127" s="692"/>
      <c r="B127" s="36" t="s">
        <v>991</v>
      </c>
      <c r="C127" s="37" t="s">
        <v>827</v>
      </c>
      <c r="D127" s="185">
        <f t="shared" si="27"/>
        <v>5440</v>
      </c>
      <c r="E127" s="185">
        <f t="shared" si="28"/>
        <v>0</v>
      </c>
      <c r="F127" s="185">
        <f t="shared" si="29"/>
        <v>5440</v>
      </c>
      <c r="G127" s="103">
        <f t="shared" si="30"/>
        <v>5440</v>
      </c>
      <c r="H127" s="185">
        <f t="shared" si="31"/>
        <v>0</v>
      </c>
      <c r="I127" s="103"/>
      <c r="J127" s="103"/>
      <c r="K127" s="103">
        <v>0</v>
      </c>
      <c r="L127" s="185">
        <f t="shared" si="32"/>
        <v>5440</v>
      </c>
      <c r="M127" s="103"/>
      <c r="N127" s="103"/>
      <c r="O127" s="103"/>
      <c r="P127" s="104">
        <v>5440</v>
      </c>
    </row>
    <row r="128" spans="1:16" s="7" customFormat="1" ht="12.75">
      <c r="A128" s="693"/>
      <c r="B128" s="36" t="s">
        <v>991</v>
      </c>
      <c r="C128" s="37" t="s">
        <v>878</v>
      </c>
      <c r="D128" s="185">
        <f t="shared" si="27"/>
        <v>960</v>
      </c>
      <c r="E128" s="185">
        <f t="shared" si="28"/>
        <v>960</v>
      </c>
      <c r="F128" s="185">
        <f t="shared" si="29"/>
        <v>0</v>
      </c>
      <c r="G128" s="103">
        <f t="shared" si="30"/>
        <v>960</v>
      </c>
      <c r="H128" s="185">
        <f t="shared" si="31"/>
        <v>960</v>
      </c>
      <c r="I128" s="103"/>
      <c r="J128" s="103"/>
      <c r="K128" s="103">
        <v>960</v>
      </c>
      <c r="L128" s="185">
        <f t="shared" si="32"/>
        <v>0</v>
      </c>
      <c r="M128" s="103"/>
      <c r="N128" s="103"/>
      <c r="O128" s="103"/>
      <c r="P128" s="104">
        <v>0</v>
      </c>
    </row>
    <row r="129" spans="1:16" s="7" customFormat="1" ht="15.75" customHeight="1">
      <c r="A129" s="691" t="s">
        <v>836</v>
      </c>
      <c r="B129" s="694" t="s">
        <v>734</v>
      </c>
      <c r="C129" s="694"/>
      <c r="D129" s="694"/>
      <c r="E129" s="694"/>
      <c r="F129" s="694"/>
      <c r="G129" s="694"/>
      <c r="H129" s="694"/>
      <c r="I129" s="694"/>
      <c r="J129" s="694"/>
      <c r="K129" s="694"/>
      <c r="L129" s="694"/>
      <c r="M129" s="694"/>
      <c r="N129" s="694"/>
      <c r="O129" s="694"/>
      <c r="P129" s="695"/>
    </row>
    <row r="130" spans="1:16" s="7" customFormat="1" ht="12.75">
      <c r="A130" s="692"/>
      <c r="B130" s="696" t="s">
        <v>737</v>
      </c>
      <c r="C130" s="696"/>
      <c r="D130" s="696"/>
      <c r="E130" s="696"/>
      <c r="F130" s="696"/>
      <c r="G130" s="696"/>
      <c r="H130" s="696"/>
      <c r="I130" s="696"/>
      <c r="J130" s="696"/>
      <c r="K130" s="696"/>
      <c r="L130" s="696"/>
      <c r="M130" s="696"/>
      <c r="N130" s="696"/>
      <c r="O130" s="696"/>
      <c r="P130" s="697"/>
    </row>
    <row r="131" spans="1:16" s="7" customFormat="1" ht="12.75">
      <c r="A131" s="692"/>
      <c r="B131" s="696" t="s">
        <v>738</v>
      </c>
      <c r="C131" s="696"/>
      <c r="D131" s="696"/>
      <c r="E131" s="696"/>
      <c r="F131" s="696"/>
      <c r="G131" s="696"/>
      <c r="H131" s="696"/>
      <c r="I131" s="696"/>
      <c r="J131" s="696"/>
      <c r="K131" s="696"/>
      <c r="L131" s="696"/>
      <c r="M131" s="696"/>
      <c r="N131" s="696"/>
      <c r="O131" s="696"/>
      <c r="P131" s="697"/>
    </row>
    <row r="132" spans="1:16" s="7" customFormat="1" ht="12.75">
      <c r="A132" s="692"/>
      <c r="B132" s="698" t="s">
        <v>739</v>
      </c>
      <c r="C132" s="698"/>
      <c r="D132" s="698"/>
      <c r="E132" s="698"/>
      <c r="F132" s="698"/>
      <c r="G132" s="698"/>
      <c r="H132" s="698"/>
      <c r="I132" s="698"/>
      <c r="J132" s="698"/>
      <c r="K132" s="698"/>
      <c r="L132" s="698"/>
      <c r="M132" s="698"/>
      <c r="N132" s="698"/>
      <c r="O132" s="698"/>
      <c r="P132" s="699"/>
    </row>
    <row r="133" spans="1:16" s="7" customFormat="1" ht="12.75">
      <c r="A133" s="692"/>
      <c r="B133" s="696" t="s">
        <v>818</v>
      </c>
      <c r="C133" s="696"/>
      <c r="D133" s="696"/>
      <c r="E133" s="696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7"/>
    </row>
    <row r="134" spans="1:16" s="7" customFormat="1" ht="12.75">
      <c r="A134" s="692"/>
      <c r="B134" s="431" t="s">
        <v>417</v>
      </c>
      <c r="C134" s="305" t="s">
        <v>819</v>
      </c>
      <c r="D134" s="425">
        <f>D136+D135+D153</f>
        <v>321805</v>
      </c>
      <c r="E134" s="425">
        <f aca="true" t="shared" si="33" ref="E134:P134">E136+E135+E153</f>
        <v>48270</v>
      </c>
      <c r="F134" s="425">
        <f t="shared" si="33"/>
        <v>273535</v>
      </c>
      <c r="G134" s="425">
        <f t="shared" si="33"/>
        <v>145034</v>
      </c>
      <c r="H134" s="425">
        <f t="shared" si="33"/>
        <v>21755</v>
      </c>
      <c r="I134" s="425">
        <f t="shared" si="33"/>
        <v>0</v>
      </c>
      <c r="J134" s="425">
        <f t="shared" si="33"/>
        <v>0</v>
      </c>
      <c r="K134" s="425">
        <f t="shared" si="33"/>
        <v>21755</v>
      </c>
      <c r="L134" s="425">
        <f t="shared" si="33"/>
        <v>123279</v>
      </c>
      <c r="M134" s="425">
        <f t="shared" si="33"/>
        <v>0</v>
      </c>
      <c r="N134" s="425">
        <f t="shared" si="33"/>
        <v>0</v>
      </c>
      <c r="O134" s="425">
        <f t="shared" si="33"/>
        <v>0</v>
      </c>
      <c r="P134" s="426">
        <f t="shared" si="33"/>
        <v>123279</v>
      </c>
    </row>
    <row r="135" spans="1:16" s="438" customFormat="1" ht="12.75">
      <c r="A135" s="692"/>
      <c r="B135" s="436" t="s">
        <v>653</v>
      </c>
      <c r="C135" s="436"/>
      <c r="D135" s="386">
        <f>E135+F135</f>
        <v>87229</v>
      </c>
      <c r="E135" s="386">
        <v>13084</v>
      </c>
      <c r="F135" s="386">
        <v>74145</v>
      </c>
      <c r="G135" s="386"/>
      <c r="H135" s="386"/>
      <c r="I135" s="386"/>
      <c r="J135" s="386"/>
      <c r="K135" s="386"/>
      <c r="L135" s="386"/>
      <c r="M135" s="386"/>
      <c r="N135" s="386"/>
      <c r="O135" s="386"/>
      <c r="P135" s="437"/>
    </row>
    <row r="136" spans="1:16" s="7" customFormat="1" ht="12.75">
      <c r="A136" s="692"/>
      <c r="B136" s="35" t="s">
        <v>698</v>
      </c>
      <c r="C136" s="39"/>
      <c r="D136" s="188">
        <f>E136+F136</f>
        <v>145034</v>
      </c>
      <c r="E136" s="188">
        <f>H136</f>
        <v>21755</v>
      </c>
      <c r="F136" s="188">
        <f>L136</f>
        <v>123279</v>
      </c>
      <c r="G136" s="115">
        <f>H136+L136</f>
        <v>145034</v>
      </c>
      <c r="H136" s="188">
        <f>K136</f>
        <v>21755</v>
      </c>
      <c r="I136" s="115">
        <v>0</v>
      </c>
      <c r="J136" s="115">
        <v>0</v>
      </c>
      <c r="K136" s="115">
        <f>SUM(K137:K152)</f>
        <v>21755</v>
      </c>
      <c r="L136" s="188">
        <f>P136</f>
        <v>123279</v>
      </c>
      <c r="M136" s="115">
        <v>0</v>
      </c>
      <c r="N136" s="115">
        <v>0</v>
      </c>
      <c r="O136" s="115">
        <v>0</v>
      </c>
      <c r="P136" s="116">
        <f>SUM(P137:P152)</f>
        <v>123279</v>
      </c>
    </row>
    <row r="137" spans="1:16" s="7" customFormat="1" ht="12.75">
      <c r="A137" s="692"/>
      <c r="B137" s="36" t="s">
        <v>95</v>
      </c>
      <c r="C137" s="37" t="s">
        <v>820</v>
      </c>
      <c r="D137" s="185">
        <f>E137+F137</f>
        <v>7770</v>
      </c>
      <c r="E137" s="185">
        <f>H137</f>
        <v>0</v>
      </c>
      <c r="F137" s="185">
        <f>L137</f>
        <v>7770</v>
      </c>
      <c r="G137" s="103">
        <f>H137+L137</f>
        <v>7770</v>
      </c>
      <c r="H137" s="185">
        <f>K137</f>
        <v>0</v>
      </c>
      <c r="I137" s="103"/>
      <c r="J137" s="103"/>
      <c r="K137" s="103">
        <v>0</v>
      </c>
      <c r="L137" s="185">
        <f>P137</f>
        <v>7770</v>
      </c>
      <c r="M137" s="103"/>
      <c r="N137" s="103"/>
      <c r="O137" s="103"/>
      <c r="P137" s="104">
        <v>7770</v>
      </c>
    </row>
    <row r="138" spans="1:16" s="7" customFormat="1" ht="12.75">
      <c r="A138" s="692"/>
      <c r="B138" s="36" t="s">
        <v>95</v>
      </c>
      <c r="C138" s="37" t="s">
        <v>842</v>
      </c>
      <c r="D138" s="185">
        <f aca="true" t="shared" si="34" ref="D138:D152">E138+F138</f>
        <v>1371</v>
      </c>
      <c r="E138" s="185">
        <f aca="true" t="shared" si="35" ref="E138:E152">H138</f>
        <v>1371</v>
      </c>
      <c r="F138" s="185">
        <f aca="true" t="shared" si="36" ref="F138:F152">L138</f>
        <v>0</v>
      </c>
      <c r="G138" s="103">
        <f aca="true" t="shared" si="37" ref="G138:G152">H138+L138</f>
        <v>1371</v>
      </c>
      <c r="H138" s="185">
        <f aca="true" t="shared" si="38" ref="H138:H152">K138</f>
        <v>1371</v>
      </c>
      <c r="I138" s="103"/>
      <c r="J138" s="103"/>
      <c r="K138" s="103">
        <v>1371</v>
      </c>
      <c r="L138" s="185">
        <f aca="true" t="shared" si="39" ref="L138:L152">P138</f>
        <v>0</v>
      </c>
      <c r="M138" s="103"/>
      <c r="N138" s="103"/>
      <c r="O138" s="103"/>
      <c r="P138" s="104">
        <v>0</v>
      </c>
    </row>
    <row r="139" spans="1:16" s="7" customFormat="1" ht="12.75">
      <c r="A139" s="692"/>
      <c r="B139" s="36" t="s">
        <v>19</v>
      </c>
      <c r="C139" s="37" t="s">
        <v>821</v>
      </c>
      <c r="D139" s="185">
        <f t="shared" si="34"/>
        <v>1261</v>
      </c>
      <c r="E139" s="185">
        <f t="shared" si="35"/>
        <v>0</v>
      </c>
      <c r="F139" s="185">
        <f t="shared" si="36"/>
        <v>1261</v>
      </c>
      <c r="G139" s="103">
        <f t="shared" si="37"/>
        <v>1261</v>
      </c>
      <c r="H139" s="185">
        <f t="shared" si="38"/>
        <v>0</v>
      </c>
      <c r="I139" s="103"/>
      <c r="J139" s="103"/>
      <c r="K139" s="103">
        <v>0</v>
      </c>
      <c r="L139" s="185">
        <f t="shared" si="39"/>
        <v>1261</v>
      </c>
      <c r="M139" s="103"/>
      <c r="N139" s="103"/>
      <c r="O139" s="103"/>
      <c r="P139" s="104">
        <v>1261</v>
      </c>
    </row>
    <row r="140" spans="1:16" s="7" customFormat="1" ht="12.75">
      <c r="A140" s="692"/>
      <c r="B140" s="36" t="s">
        <v>19</v>
      </c>
      <c r="C140" s="37" t="s">
        <v>843</v>
      </c>
      <c r="D140" s="185">
        <f t="shared" si="34"/>
        <v>223</v>
      </c>
      <c r="E140" s="185">
        <f t="shared" si="35"/>
        <v>223</v>
      </c>
      <c r="F140" s="185">
        <f t="shared" si="36"/>
        <v>0</v>
      </c>
      <c r="G140" s="103">
        <f t="shared" si="37"/>
        <v>223</v>
      </c>
      <c r="H140" s="185">
        <f t="shared" si="38"/>
        <v>223</v>
      </c>
      <c r="I140" s="103"/>
      <c r="J140" s="103"/>
      <c r="K140" s="103">
        <v>223</v>
      </c>
      <c r="L140" s="185">
        <f t="shared" si="39"/>
        <v>0</v>
      </c>
      <c r="M140" s="103"/>
      <c r="N140" s="103"/>
      <c r="O140" s="103"/>
      <c r="P140" s="104">
        <v>0</v>
      </c>
    </row>
    <row r="141" spans="1:16" s="7" customFormat="1" ht="12.75">
      <c r="A141" s="692"/>
      <c r="B141" s="36" t="s">
        <v>291</v>
      </c>
      <c r="C141" s="37" t="s">
        <v>822</v>
      </c>
      <c r="D141" s="185">
        <f t="shared" si="34"/>
        <v>89875</v>
      </c>
      <c r="E141" s="185">
        <f t="shared" si="35"/>
        <v>0</v>
      </c>
      <c r="F141" s="185">
        <f t="shared" si="36"/>
        <v>89875</v>
      </c>
      <c r="G141" s="103">
        <f t="shared" si="37"/>
        <v>89875</v>
      </c>
      <c r="H141" s="185">
        <f t="shared" si="38"/>
        <v>0</v>
      </c>
      <c r="I141" s="103"/>
      <c r="J141" s="103"/>
      <c r="K141" s="103">
        <v>0</v>
      </c>
      <c r="L141" s="185">
        <f t="shared" si="39"/>
        <v>89875</v>
      </c>
      <c r="M141" s="103"/>
      <c r="N141" s="103"/>
      <c r="O141" s="103"/>
      <c r="P141" s="104">
        <v>89875</v>
      </c>
    </row>
    <row r="142" spans="1:16" s="7" customFormat="1" ht="12.75">
      <c r="A142" s="692"/>
      <c r="B142" s="36" t="s">
        <v>291</v>
      </c>
      <c r="C142" s="37" t="s">
        <v>844</v>
      </c>
      <c r="D142" s="185">
        <f t="shared" si="34"/>
        <v>15860</v>
      </c>
      <c r="E142" s="185">
        <f t="shared" si="35"/>
        <v>15860</v>
      </c>
      <c r="F142" s="185">
        <f t="shared" si="36"/>
        <v>0</v>
      </c>
      <c r="G142" s="103">
        <f t="shared" si="37"/>
        <v>15860</v>
      </c>
      <c r="H142" s="185">
        <f t="shared" si="38"/>
        <v>15860</v>
      </c>
      <c r="I142" s="103"/>
      <c r="J142" s="103"/>
      <c r="K142" s="103">
        <v>15860</v>
      </c>
      <c r="L142" s="185">
        <f t="shared" si="39"/>
        <v>0</v>
      </c>
      <c r="M142" s="103"/>
      <c r="N142" s="103"/>
      <c r="O142" s="103"/>
      <c r="P142" s="104">
        <v>0</v>
      </c>
    </row>
    <row r="143" spans="1:16" s="7" customFormat="1" ht="12.75">
      <c r="A143" s="692"/>
      <c r="B143" s="36" t="s">
        <v>21</v>
      </c>
      <c r="C143" s="37" t="s">
        <v>823</v>
      </c>
      <c r="D143" s="185">
        <f t="shared" si="34"/>
        <v>10914</v>
      </c>
      <c r="E143" s="185">
        <f t="shared" si="35"/>
        <v>0</v>
      </c>
      <c r="F143" s="185">
        <f t="shared" si="36"/>
        <v>10914</v>
      </c>
      <c r="G143" s="103">
        <f t="shared" si="37"/>
        <v>10914</v>
      </c>
      <c r="H143" s="185">
        <f t="shared" si="38"/>
        <v>0</v>
      </c>
      <c r="I143" s="103"/>
      <c r="J143" s="103"/>
      <c r="K143" s="103">
        <v>0</v>
      </c>
      <c r="L143" s="185">
        <f t="shared" si="39"/>
        <v>10914</v>
      </c>
      <c r="M143" s="103"/>
      <c r="N143" s="103"/>
      <c r="O143" s="103"/>
      <c r="P143" s="104">
        <v>10914</v>
      </c>
    </row>
    <row r="144" spans="1:16" s="7" customFormat="1" ht="12.75">
      <c r="A144" s="692"/>
      <c r="B144" s="36" t="s">
        <v>21</v>
      </c>
      <c r="C144" s="37" t="s">
        <v>845</v>
      </c>
      <c r="D144" s="185">
        <f t="shared" si="34"/>
        <v>1926</v>
      </c>
      <c r="E144" s="185">
        <f t="shared" si="35"/>
        <v>1926</v>
      </c>
      <c r="F144" s="185">
        <f t="shared" si="36"/>
        <v>0</v>
      </c>
      <c r="G144" s="103">
        <f t="shared" si="37"/>
        <v>1926</v>
      </c>
      <c r="H144" s="185">
        <f t="shared" si="38"/>
        <v>1926</v>
      </c>
      <c r="I144" s="103"/>
      <c r="J144" s="103"/>
      <c r="K144" s="103">
        <v>1926</v>
      </c>
      <c r="L144" s="185">
        <f t="shared" si="39"/>
        <v>0</v>
      </c>
      <c r="M144" s="103"/>
      <c r="N144" s="103"/>
      <c r="O144" s="103"/>
      <c r="P144" s="104">
        <v>0</v>
      </c>
    </row>
    <row r="145" spans="1:16" s="7" customFormat="1" ht="12.75">
      <c r="A145" s="692"/>
      <c r="B145" s="36" t="s">
        <v>238</v>
      </c>
      <c r="C145" s="37" t="s">
        <v>824</v>
      </c>
      <c r="D145" s="185">
        <f t="shared" si="34"/>
        <v>3021</v>
      </c>
      <c r="E145" s="185">
        <f t="shared" si="35"/>
        <v>0</v>
      </c>
      <c r="F145" s="185">
        <f t="shared" si="36"/>
        <v>3021</v>
      </c>
      <c r="G145" s="103">
        <f t="shared" si="37"/>
        <v>3021</v>
      </c>
      <c r="H145" s="185">
        <f t="shared" si="38"/>
        <v>0</v>
      </c>
      <c r="I145" s="103"/>
      <c r="J145" s="103"/>
      <c r="K145" s="103">
        <v>0</v>
      </c>
      <c r="L145" s="185">
        <f t="shared" si="39"/>
        <v>3021</v>
      </c>
      <c r="M145" s="103"/>
      <c r="N145" s="103"/>
      <c r="O145" s="103"/>
      <c r="P145" s="104">
        <v>3021</v>
      </c>
    </row>
    <row r="146" spans="1:16" s="7" customFormat="1" ht="12.75">
      <c r="A146" s="692"/>
      <c r="B146" s="36" t="s">
        <v>238</v>
      </c>
      <c r="C146" s="37" t="s">
        <v>733</v>
      </c>
      <c r="D146" s="185">
        <f t="shared" si="34"/>
        <v>533</v>
      </c>
      <c r="E146" s="185">
        <f t="shared" si="35"/>
        <v>533</v>
      </c>
      <c r="F146" s="185">
        <f t="shared" si="36"/>
        <v>0</v>
      </c>
      <c r="G146" s="103">
        <f t="shared" si="37"/>
        <v>533</v>
      </c>
      <c r="H146" s="185">
        <f t="shared" si="38"/>
        <v>533</v>
      </c>
      <c r="I146" s="103"/>
      <c r="J146" s="103"/>
      <c r="K146" s="103">
        <v>533</v>
      </c>
      <c r="L146" s="185">
        <f t="shared" si="39"/>
        <v>0</v>
      </c>
      <c r="M146" s="103"/>
      <c r="N146" s="103"/>
      <c r="O146" s="103"/>
      <c r="P146" s="104">
        <v>0</v>
      </c>
    </row>
    <row r="147" spans="1:16" s="7" customFormat="1" ht="12.75">
      <c r="A147" s="692"/>
      <c r="B147" s="36" t="s">
        <v>116</v>
      </c>
      <c r="C147" s="37" t="s">
        <v>825</v>
      </c>
      <c r="D147" s="185">
        <f t="shared" si="34"/>
        <v>8563</v>
      </c>
      <c r="E147" s="185">
        <f t="shared" si="35"/>
        <v>0</v>
      </c>
      <c r="F147" s="185">
        <f t="shared" si="36"/>
        <v>8563</v>
      </c>
      <c r="G147" s="103">
        <f t="shared" si="37"/>
        <v>8563</v>
      </c>
      <c r="H147" s="185">
        <f t="shared" si="38"/>
        <v>0</v>
      </c>
      <c r="I147" s="103"/>
      <c r="J147" s="103"/>
      <c r="K147" s="103">
        <v>0</v>
      </c>
      <c r="L147" s="185">
        <f t="shared" si="39"/>
        <v>8563</v>
      </c>
      <c r="M147" s="103"/>
      <c r="N147" s="103"/>
      <c r="O147" s="103"/>
      <c r="P147" s="104">
        <v>8563</v>
      </c>
    </row>
    <row r="148" spans="1:16" s="7" customFormat="1" ht="12.75">
      <c r="A148" s="692"/>
      <c r="B148" s="36" t="s">
        <v>116</v>
      </c>
      <c r="C148" s="37" t="s">
        <v>846</v>
      </c>
      <c r="D148" s="185">
        <f t="shared" si="34"/>
        <v>1511</v>
      </c>
      <c r="E148" s="185">
        <f t="shared" si="35"/>
        <v>1511</v>
      </c>
      <c r="F148" s="185">
        <f t="shared" si="36"/>
        <v>0</v>
      </c>
      <c r="G148" s="103">
        <f t="shared" si="37"/>
        <v>1511</v>
      </c>
      <c r="H148" s="185">
        <f t="shared" si="38"/>
        <v>1511</v>
      </c>
      <c r="I148" s="103"/>
      <c r="J148" s="103"/>
      <c r="K148" s="103">
        <v>1511</v>
      </c>
      <c r="L148" s="185">
        <f t="shared" si="39"/>
        <v>0</v>
      </c>
      <c r="M148" s="103"/>
      <c r="N148" s="103"/>
      <c r="O148" s="103"/>
      <c r="P148" s="104">
        <v>0</v>
      </c>
    </row>
    <row r="149" spans="1:16" s="7" customFormat="1" ht="12.75">
      <c r="A149" s="692"/>
      <c r="B149" s="36" t="s">
        <v>250</v>
      </c>
      <c r="C149" s="37" t="s">
        <v>826</v>
      </c>
      <c r="D149" s="185">
        <f t="shared" si="34"/>
        <v>345</v>
      </c>
      <c r="E149" s="185">
        <f t="shared" si="35"/>
        <v>0</v>
      </c>
      <c r="F149" s="185">
        <f t="shared" si="36"/>
        <v>345</v>
      </c>
      <c r="G149" s="103">
        <f t="shared" si="37"/>
        <v>345</v>
      </c>
      <c r="H149" s="185">
        <f t="shared" si="38"/>
        <v>0</v>
      </c>
      <c r="I149" s="103"/>
      <c r="J149" s="103"/>
      <c r="K149" s="103">
        <v>0</v>
      </c>
      <c r="L149" s="185">
        <f t="shared" si="39"/>
        <v>345</v>
      </c>
      <c r="M149" s="103"/>
      <c r="N149" s="103"/>
      <c r="O149" s="103"/>
      <c r="P149" s="104">
        <v>345</v>
      </c>
    </row>
    <row r="150" spans="1:16" s="7" customFormat="1" ht="12.75">
      <c r="A150" s="692"/>
      <c r="B150" s="36" t="s">
        <v>250</v>
      </c>
      <c r="C150" s="37" t="s">
        <v>847</v>
      </c>
      <c r="D150" s="185">
        <f t="shared" si="34"/>
        <v>61</v>
      </c>
      <c r="E150" s="185">
        <f t="shared" si="35"/>
        <v>61</v>
      </c>
      <c r="F150" s="185">
        <f t="shared" si="36"/>
        <v>0</v>
      </c>
      <c r="G150" s="103">
        <f t="shared" si="37"/>
        <v>61</v>
      </c>
      <c r="H150" s="185">
        <f t="shared" si="38"/>
        <v>61</v>
      </c>
      <c r="I150" s="103"/>
      <c r="J150" s="103"/>
      <c r="K150" s="103">
        <v>61</v>
      </c>
      <c r="L150" s="185">
        <f t="shared" si="39"/>
        <v>0</v>
      </c>
      <c r="M150" s="103"/>
      <c r="N150" s="103"/>
      <c r="O150" s="103"/>
      <c r="P150" s="104">
        <v>0</v>
      </c>
    </row>
    <row r="151" spans="1:16" s="7" customFormat="1" ht="12.75">
      <c r="A151" s="692"/>
      <c r="B151" s="36" t="s">
        <v>991</v>
      </c>
      <c r="C151" s="37" t="s">
        <v>827</v>
      </c>
      <c r="D151" s="185">
        <f t="shared" si="34"/>
        <v>1530</v>
      </c>
      <c r="E151" s="185">
        <f t="shared" si="35"/>
        <v>0</v>
      </c>
      <c r="F151" s="185">
        <f t="shared" si="36"/>
        <v>1530</v>
      </c>
      <c r="G151" s="103">
        <f t="shared" si="37"/>
        <v>1530</v>
      </c>
      <c r="H151" s="185">
        <f t="shared" si="38"/>
        <v>0</v>
      </c>
      <c r="I151" s="103"/>
      <c r="J151" s="103"/>
      <c r="K151" s="103">
        <v>0</v>
      </c>
      <c r="L151" s="185">
        <f t="shared" si="39"/>
        <v>1530</v>
      </c>
      <c r="M151" s="103"/>
      <c r="N151" s="103"/>
      <c r="O151" s="103"/>
      <c r="P151" s="104">
        <v>1530</v>
      </c>
    </row>
    <row r="152" spans="1:16" s="7" customFormat="1" ht="12.75">
      <c r="A152" s="692"/>
      <c r="B152" s="36" t="s">
        <v>991</v>
      </c>
      <c r="C152" s="37" t="s">
        <v>878</v>
      </c>
      <c r="D152" s="185">
        <f t="shared" si="34"/>
        <v>270</v>
      </c>
      <c r="E152" s="185">
        <f t="shared" si="35"/>
        <v>270</v>
      </c>
      <c r="F152" s="185">
        <f t="shared" si="36"/>
        <v>0</v>
      </c>
      <c r="G152" s="103">
        <f t="shared" si="37"/>
        <v>270</v>
      </c>
      <c r="H152" s="185">
        <f t="shared" si="38"/>
        <v>270</v>
      </c>
      <c r="I152" s="103"/>
      <c r="J152" s="103"/>
      <c r="K152" s="103">
        <v>270</v>
      </c>
      <c r="L152" s="185">
        <f t="shared" si="39"/>
        <v>0</v>
      </c>
      <c r="M152" s="103"/>
      <c r="N152" s="103"/>
      <c r="O152" s="103"/>
      <c r="P152" s="104">
        <v>0</v>
      </c>
    </row>
    <row r="153" spans="1:17" s="7" customFormat="1" ht="13.5" customHeight="1">
      <c r="A153" s="693"/>
      <c r="B153" s="36" t="s">
        <v>832</v>
      </c>
      <c r="C153" s="37"/>
      <c r="D153" s="185">
        <v>89542</v>
      </c>
      <c r="E153" s="185">
        <v>13431</v>
      </c>
      <c r="F153" s="185">
        <v>76111</v>
      </c>
      <c r="G153" s="103"/>
      <c r="H153" s="185"/>
      <c r="I153" s="103"/>
      <c r="J153" s="103"/>
      <c r="K153" s="103"/>
      <c r="L153" s="185"/>
      <c r="M153" s="103"/>
      <c r="N153" s="103"/>
      <c r="O153" s="103"/>
      <c r="P153" s="104"/>
      <c r="Q153" s="57"/>
    </row>
    <row r="154" spans="1:17" s="7" customFormat="1" ht="16.5" customHeight="1">
      <c r="A154" s="691" t="s">
        <v>872</v>
      </c>
      <c r="B154" s="694" t="s">
        <v>654</v>
      </c>
      <c r="C154" s="694"/>
      <c r="D154" s="694"/>
      <c r="E154" s="694"/>
      <c r="F154" s="694"/>
      <c r="G154" s="694"/>
      <c r="H154" s="694"/>
      <c r="I154" s="694"/>
      <c r="J154" s="694"/>
      <c r="K154" s="694"/>
      <c r="L154" s="694"/>
      <c r="M154" s="694"/>
      <c r="N154" s="694"/>
      <c r="O154" s="694"/>
      <c r="P154" s="695"/>
      <c r="Q154" s="57"/>
    </row>
    <row r="155" spans="1:17" s="7" customFormat="1" ht="13.5" customHeight="1">
      <c r="A155" s="692"/>
      <c r="B155" s="696" t="s">
        <v>737</v>
      </c>
      <c r="C155" s="696"/>
      <c r="D155" s="696"/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696"/>
      <c r="P155" s="697"/>
      <c r="Q155" s="57"/>
    </row>
    <row r="156" spans="1:17" s="7" customFormat="1" ht="12.75">
      <c r="A156" s="692"/>
      <c r="B156" s="702" t="s">
        <v>797</v>
      </c>
      <c r="C156" s="702"/>
      <c r="D156" s="702"/>
      <c r="E156" s="702"/>
      <c r="F156" s="702"/>
      <c r="G156" s="702"/>
      <c r="H156" s="702"/>
      <c r="I156" s="702"/>
      <c r="J156" s="702"/>
      <c r="K156" s="702"/>
      <c r="L156" s="702"/>
      <c r="M156" s="702"/>
      <c r="N156" s="702"/>
      <c r="O156" s="702"/>
      <c r="P156" s="703"/>
      <c r="Q156" s="57"/>
    </row>
    <row r="157" spans="1:16" s="7" customFormat="1" ht="12.75">
      <c r="A157" s="692"/>
      <c r="B157" s="700" t="s">
        <v>244</v>
      </c>
      <c r="C157" s="700"/>
      <c r="D157" s="700"/>
      <c r="E157" s="700"/>
      <c r="F157" s="700"/>
      <c r="G157" s="700"/>
      <c r="H157" s="700"/>
      <c r="I157" s="700"/>
      <c r="J157" s="700"/>
      <c r="K157" s="700"/>
      <c r="L157" s="700"/>
      <c r="M157" s="700"/>
      <c r="N157" s="700"/>
      <c r="O157" s="700"/>
      <c r="P157" s="701"/>
    </row>
    <row r="158" spans="1:16" s="7" customFormat="1" ht="12.75">
      <c r="A158" s="692"/>
      <c r="B158" s="707" t="s">
        <v>818</v>
      </c>
      <c r="C158" s="708"/>
      <c r="D158" s="708"/>
      <c r="E158" s="708"/>
      <c r="F158" s="708"/>
      <c r="G158" s="708"/>
      <c r="H158" s="708"/>
      <c r="I158" s="708"/>
      <c r="J158" s="708"/>
      <c r="K158" s="708"/>
      <c r="L158" s="708"/>
      <c r="M158" s="708"/>
      <c r="N158" s="708"/>
      <c r="O158" s="708"/>
      <c r="P158" s="709"/>
    </row>
    <row r="159" spans="1:16" s="7" customFormat="1" ht="12.75">
      <c r="A159" s="692"/>
      <c r="B159" s="305" t="s">
        <v>417</v>
      </c>
      <c r="C159" s="305" t="s">
        <v>819</v>
      </c>
      <c r="D159" s="425">
        <f>D160+D161</f>
        <v>207960</v>
      </c>
      <c r="E159" s="425">
        <f aca="true" t="shared" si="40" ref="E159:P159">E160+E161</f>
        <v>27152</v>
      </c>
      <c r="F159" s="425">
        <f t="shared" si="40"/>
        <v>180808</v>
      </c>
      <c r="G159" s="425">
        <f t="shared" si="40"/>
        <v>72358</v>
      </c>
      <c r="H159" s="425">
        <f t="shared" si="40"/>
        <v>10854</v>
      </c>
      <c r="I159" s="425">
        <f t="shared" si="40"/>
        <v>0</v>
      </c>
      <c r="J159" s="425">
        <f t="shared" si="40"/>
        <v>0</v>
      </c>
      <c r="K159" s="425">
        <f t="shared" si="40"/>
        <v>10854</v>
      </c>
      <c r="L159" s="425">
        <f t="shared" si="40"/>
        <v>61504</v>
      </c>
      <c r="M159" s="425">
        <f t="shared" si="40"/>
        <v>0</v>
      </c>
      <c r="N159" s="425">
        <f t="shared" si="40"/>
        <v>0</v>
      </c>
      <c r="O159" s="425">
        <f t="shared" si="40"/>
        <v>0</v>
      </c>
      <c r="P159" s="426">
        <f t="shared" si="40"/>
        <v>61504</v>
      </c>
    </row>
    <row r="160" spans="1:16" s="7" customFormat="1" ht="12.75">
      <c r="A160" s="692"/>
      <c r="B160" s="37" t="s">
        <v>169</v>
      </c>
      <c r="C160" s="37"/>
      <c r="D160" s="185">
        <f>E160+F160</f>
        <v>135602</v>
      </c>
      <c r="E160" s="185">
        <v>16298</v>
      </c>
      <c r="F160" s="185">
        <v>119304</v>
      </c>
      <c r="G160" s="185"/>
      <c r="H160" s="185"/>
      <c r="I160" s="440"/>
      <c r="J160" s="103"/>
      <c r="K160" s="103"/>
      <c r="L160" s="185"/>
      <c r="M160" s="103"/>
      <c r="N160" s="103"/>
      <c r="O160" s="103"/>
      <c r="P160" s="104"/>
    </row>
    <row r="161" spans="1:16" s="7" customFormat="1" ht="12.75">
      <c r="A161" s="692"/>
      <c r="B161" s="441" t="s">
        <v>698</v>
      </c>
      <c r="C161" s="442"/>
      <c r="D161" s="433">
        <f>E161+F161</f>
        <v>72358</v>
      </c>
      <c r="E161" s="433">
        <f>H161</f>
        <v>10854</v>
      </c>
      <c r="F161" s="433">
        <f>L161</f>
        <v>61504</v>
      </c>
      <c r="G161" s="433">
        <f>H161+L161</f>
        <v>72358</v>
      </c>
      <c r="H161" s="433">
        <f>K161</f>
        <v>10854</v>
      </c>
      <c r="I161" s="433"/>
      <c r="J161" s="433"/>
      <c r="K161" s="433">
        <f>SUM(K162:K177)</f>
        <v>10854</v>
      </c>
      <c r="L161" s="433">
        <f>P161</f>
        <v>61504</v>
      </c>
      <c r="M161" s="433"/>
      <c r="N161" s="433"/>
      <c r="O161" s="433"/>
      <c r="P161" s="443">
        <f>SUM(P162:P177)</f>
        <v>61504</v>
      </c>
    </row>
    <row r="162" spans="1:16" s="7" customFormat="1" ht="12.75">
      <c r="A162" s="692"/>
      <c r="B162" s="36" t="s">
        <v>95</v>
      </c>
      <c r="C162" s="37" t="s">
        <v>820</v>
      </c>
      <c r="D162" s="185">
        <f>E162+F162</f>
        <v>3170</v>
      </c>
      <c r="E162" s="185">
        <f>H162</f>
        <v>0</v>
      </c>
      <c r="F162" s="185">
        <f>L162</f>
        <v>3170</v>
      </c>
      <c r="G162" s="185">
        <f>H162+L162</f>
        <v>3170</v>
      </c>
      <c r="H162" s="185">
        <f>K162</f>
        <v>0</v>
      </c>
      <c r="I162" s="103"/>
      <c r="J162" s="103"/>
      <c r="K162" s="103"/>
      <c r="L162" s="185">
        <f>P162</f>
        <v>3170</v>
      </c>
      <c r="M162" s="103"/>
      <c r="N162" s="103"/>
      <c r="O162" s="103"/>
      <c r="P162" s="104">
        <v>3170</v>
      </c>
    </row>
    <row r="163" spans="1:16" s="7" customFormat="1" ht="12.75">
      <c r="A163" s="692"/>
      <c r="B163" s="36" t="s">
        <v>95</v>
      </c>
      <c r="C163" s="37" t="s">
        <v>842</v>
      </c>
      <c r="D163" s="185">
        <f aca="true" t="shared" si="41" ref="D163:D177">E163+F163</f>
        <v>560</v>
      </c>
      <c r="E163" s="185">
        <f aca="true" t="shared" si="42" ref="E163:E177">H163</f>
        <v>560</v>
      </c>
      <c r="F163" s="185">
        <f aca="true" t="shared" si="43" ref="F163:F177">L163</f>
        <v>0</v>
      </c>
      <c r="G163" s="185">
        <f aca="true" t="shared" si="44" ref="G163:G177">H163+L163</f>
        <v>560</v>
      </c>
      <c r="H163" s="185">
        <f aca="true" t="shared" si="45" ref="H163:H177">K163</f>
        <v>560</v>
      </c>
      <c r="I163" s="103"/>
      <c r="J163" s="103"/>
      <c r="K163" s="103">
        <v>560</v>
      </c>
      <c r="L163" s="185">
        <f aca="true" t="shared" si="46" ref="L163:L177">P163</f>
        <v>0</v>
      </c>
      <c r="M163" s="103"/>
      <c r="N163" s="103"/>
      <c r="O163" s="103"/>
      <c r="P163" s="104"/>
    </row>
    <row r="164" spans="1:16" s="7" customFormat="1" ht="12.75">
      <c r="A164" s="692"/>
      <c r="B164" s="36" t="s">
        <v>19</v>
      </c>
      <c r="C164" s="37" t="s">
        <v>821</v>
      </c>
      <c r="D164" s="185">
        <f t="shared" si="41"/>
        <v>515</v>
      </c>
      <c r="E164" s="185">
        <f t="shared" si="42"/>
        <v>0</v>
      </c>
      <c r="F164" s="185">
        <f t="shared" si="43"/>
        <v>515</v>
      </c>
      <c r="G164" s="185">
        <f t="shared" si="44"/>
        <v>515</v>
      </c>
      <c r="H164" s="185">
        <f t="shared" si="45"/>
        <v>0</v>
      </c>
      <c r="I164" s="103"/>
      <c r="J164" s="103"/>
      <c r="K164" s="103"/>
      <c r="L164" s="185">
        <f t="shared" si="46"/>
        <v>515</v>
      </c>
      <c r="M164" s="103"/>
      <c r="N164" s="103"/>
      <c r="O164" s="103"/>
      <c r="P164" s="104">
        <v>515</v>
      </c>
    </row>
    <row r="165" spans="1:16" s="7" customFormat="1" ht="12.75">
      <c r="A165" s="692"/>
      <c r="B165" s="36" t="s">
        <v>19</v>
      </c>
      <c r="C165" s="37" t="s">
        <v>843</v>
      </c>
      <c r="D165" s="185">
        <f t="shared" si="41"/>
        <v>91</v>
      </c>
      <c r="E165" s="185">
        <f t="shared" si="42"/>
        <v>91</v>
      </c>
      <c r="F165" s="185">
        <f t="shared" si="43"/>
        <v>0</v>
      </c>
      <c r="G165" s="185">
        <f t="shared" si="44"/>
        <v>91</v>
      </c>
      <c r="H165" s="185">
        <f t="shared" si="45"/>
        <v>91</v>
      </c>
      <c r="I165" s="103"/>
      <c r="J165" s="103"/>
      <c r="K165" s="103">
        <v>91</v>
      </c>
      <c r="L165" s="185">
        <f t="shared" si="46"/>
        <v>0</v>
      </c>
      <c r="M165" s="103"/>
      <c r="N165" s="103"/>
      <c r="O165" s="103"/>
      <c r="P165" s="104"/>
    </row>
    <row r="166" spans="1:16" s="7" customFormat="1" ht="12.75">
      <c r="A166" s="692"/>
      <c r="B166" s="36" t="s">
        <v>291</v>
      </c>
      <c r="C166" s="37" t="s">
        <v>822</v>
      </c>
      <c r="D166" s="185">
        <f t="shared" si="41"/>
        <v>39797</v>
      </c>
      <c r="E166" s="185">
        <f t="shared" si="42"/>
        <v>0</v>
      </c>
      <c r="F166" s="185">
        <f t="shared" si="43"/>
        <v>39797</v>
      </c>
      <c r="G166" s="185">
        <f t="shared" si="44"/>
        <v>39797</v>
      </c>
      <c r="H166" s="185">
        <f t="shared" si="45"/>
        <v>0</v>
      </c>
      <c r="I166" s="103"/>
      <c r="J166" s="103"/>
      <c r="K166" s="103"/>
      <c r="L166" s="185">
        <f t="shared" si="46"/>
        <v>39797</v>
      </c>
      <c r="M166" s="103"/>
      <c r="N166" s="103"/>
      <c r="O166" s="103"/>
      <c r="P166" s="104">
        <v>39797</v>
      </c>
    </row>
    <row r="167" spans="1:16" s="7" customFormat="1" ht="12.75">
      <c r="A167" s="692"/>
      <c r="B167" s="36" t="s">
        <v>291</v>
      </c>
      <c r="C167" s="37" t="s">
        <v>844</v>
      </c>
      <c r="D167" s="185">
        <f t="shared" si="41"/>
        <v>7023</v>
      </c>
      <c r="E167" s="185">
        <f t="shared" si="42"/>
        <v>7023</v>
      </c>
      <c r="F167" s="185">
        <f t="shared" si="43"/>
        <v>0</v>
      </c>
      <c r="G167" s="185">
        <f t="shared" si="44"/>
        <v>7023</v>
      </c>
      <c r="H167" s="185">
        <f t="shared" si="45"/>
        <v>7023</v>
      </c>
      <c r="I167" s="103"/>
      <c r="J167" s="103"/>
      <c r="K167" s="103">
        <v>7023</v>
      </c>
      <c r="L167" s="185">
        <f t="shared" si="46"/>
        <v>0</v>
      </c>
      <c r="M167" s="103"/>
      <c r="N167" s="103"/>
      <c r="O167" s="103"/>
      <c r="P167" s="104"/>
    </row>
    <row r="168" spans="1:16" s="7" customFormat="1" ht="12.75">
      <c r="A168" s="692"/>
      <c r="B168" s="36" t="s">
        <v>21</v>
      </c>
      <c r="C168" s="37" t="s">
        <v>823</v>
      </c>
      <c r="D168" s="185">
        <f t="shared" si="41"/>
        <v>848</v>
      </c>
      <c r="E168" s="185">
        <f t="shared" si="42"/>
        <v>0</v>
      </c>
      <c r="F168" s="185">
        <f t="shared" si="43"/>
        <v>848</v>
      </c>
      <c r="G168" s="185">
        <f t="shared" si="44"/>
        <v>848</v>
      </c>
      <c r="H168" s="185">
        <f t="shared" si="45"/>
        <v>0</v>
      </c>
      <c r="I168" s="103"/>
      <c r="J168" s="103"/>
      <c r="K168" s="103"/>
      <c r="L168" s="185">
        <f t="shared" si="46"/>
        <v>848</v>
      </c>
      <c r="M168" s="103"/>
      <c r="N168" s="103"/>
      <c r="O168" s="103"/>
      <c r="P168" s="104">
        <v>848</v>
      </c>
    </row>
    <row r="169" spans="1:16" s="7" customFormat="1" ht="12.75">
      <c r="A169" s="692"/>
      <c r="B169" s="36" t="s">
        <v>21</v>
      </c>
      <c r="C169" s="37" t="s">
        <v>845</v>
      </c>
      <c r="D169" s="185">
        <f t="shared" si="41"/>
        <v>150</v>
      </c>
      <c r="E169" s="185">
        <f t="shared" si="42"/>
        <v>150</v>
      </c>
      <c r="F169" s="185">
        <f t="shared" si="43"/>
        <v>0</v>
      </c>
      <c r="G169" s="185">
        <f t="shared" si="44"/>
        <v>150</v>
      </c>
      <c r="H169" s="185">
        <f t="shared" si="45"/>
        <v>150</v>
      </c>
      <c r="I169" s="103"/>
      <c r="J169" s="103"/>
      <c r="K169" s="103">
        <v>150</v>
      </c>
      <c r="L169" s="185">
        <f t="shared" si="46"/>
        <v>0</v>
      </c>
      <c r="M169" s="103"/>
      <c r="N169" s="103"/>
      <c r="O169" s="103"/>
      <c r="P169" s="104"/>
    </row>
    <row r="170" spans="1:16" s="7" customFormat="1" ht="12.75">
      <c r="A170" s="692"/>
      <c r="B170" s="36" t="s">
        <v>238</v>
      </c>
      <c r="C170" s="37" t="s">
        <v>824</v>
      </c>
      <c r="D170" s="185">
        <f t="shared" si="41"/>
        <v>340</v>
      </c>
      <c r="E170" s="185">
        <f t="shared" si="42"/>
        <v>0</v>
      </c>
      <c r="F170" s="185">
        <f t="shared" si="43"/>
        <v>340</v>
      </c>
      <c r="G170" s="185">
        <f t="shared" si="44"/>
        <v>340</v>
      </c>
      <c r="H170" s="185">
        <f t="shared" si="45"/>
        <v>0</v>
      </c>
      <c r="I170" s="103"/>
      <c r="J170" s="103"/>
      <c r="K170" s="103"/>
      <c r="L170" s="185">
        <f t="shared" si="46"/>
        <v>340</v>
      </c>
      <c r="M170" s="103"/>
      <c r="N170" s="103"/>
      <c r="O170" s="103"/>
      <c r="P170" s="104">
        <v>340</v>
      </c>
    </row>
    <row r="171" spans="1:16" s="7" customFormat="1" ht="12.75">
      <c r="A171" s="692"/>
      <c r="B171" s="36" t="s">
        <v>238</v>
      </c>
      <c r="C171" s="37" t="s">
        <v>733</v>
      </c>
      <c r="D171" s="185">
        <f t="shared" si="41"/>
        <v>60</v>
      </c>
      <c r="E171" s="185">
        <f t="shared" si="42"/>
        <v>60</v>
      </c>
      <c r="F171" s="185">
        <f t="shared" si="43"/>
        <v>0</v>
      </c>
      <c r="G171" s="185">
        <f t="shared" si="44"/>
        <v>60</v>
      </c>
      <c r="H171" s="185">
        <f t="shared" si="45"/>
        <v>60</v>
      </c>
      <c r="I171" s="103"/>
      <c r="J171" s="103"/>
      <c r="K171" s="103">
        <v>60</v>
      </c>
      <c r="L171" s="185">
        <f t="shared" si="46"/>
        <v>0</v>
      </c>
      <c r="M171" s="103"/>
      <c r="N171" s="103"/>
      <c r="O171" s="103"/>
      <c r="P171" s="104"/>
    </row>
    <row r="172" spans="1:16" s="7" customFormat="1" ht="12.75">
      <c r="A172" s="692"/>
      <c r="B172" s="38" t="s">
        <v>116</v>
      </c>
      <c r="C172" s="37" t="s">
        <v>825</v>
      </c>
      <c r="D172" s="185">
        <f t="shared" si="41"/>
        <v>15709</v>
      </c>
      <c r="E172" s="185">
        <f t="shared" si="42"/>
        <v>0</v>
      </c>
      <c r="F172" s="185">
        <f t="shared" si="43"/>
        <v>15709</v>
      </c>
      <c r="G172" s="185">
        <f t="shared" si="44"/>
        <v>15709</v>
      </c>
      <c r="H172" s="185">
        <f t="shared" si="45"/>
        <v>0</v>
      </c>
      <c r="I172" s="103"/>
      <c r="J172" s="103"/>
      <c r="K172" s="103"/>
      <c r="L172" s="185">
        <f t="shared" si="46"/>
        <v>15709</v>
      </c>
      <c r="M172" s="103"/>
      <c r="N172" s="103"/>
      <c r="O172" s="103"/>
      <c r="P172" s="104">
        <v>15709</v>
      </c>
    </row>
    <row r="173" spans="1:16" s="7" customFormat="1" ht="12.75">
      <c r="A173" s="692"/>
      <c r="B173" s="38" t="s">
        <v>116</v>
      </c>
      <c r="C173" s="37" t="s">
        <v>846</v>
      </c>
      <c r="D173" s="185">
        <f t="shared" si="41"/>
        <v>2771</v>
      </c>
      <c r="E173" s="185">
        <f t="shared" si="42"/>
        <v>2771</v>
      </c>
      <c r="F173" s="185">
        <f t="shared" si="43"/>
        <v>0</v>
      </c>
      <c r="G173" s="185">
        <f t="shared" si="44"/>
        <v>2771</v>
      </c>
      <c r="H173" s="185">
        <f t="shared" si="45"/>
        <v>2771</v>
      </c>
      <c r="I173" s="103"/>
      <c r="J173" s="103"/>
      <c r="K173" s="103">
        <v>2771</v>
      </c>
      <c r="L173" s="185">
        <f t="shared" si="46"/>
        <v>0</v>
      </c>
      <c r="M173" s="103"/>
      <c r="N173" s="103"/>
      <c r="O173" s="103"/>
      <c r="P173" s="104"/>
    </row>
    <row r="174" spans="1:16" s="7" customFormat="1" ht="12.75">
      <c r="A174" s="692"/>
      <c r="B174" s="36" t="s">
        <v>250</v>
      </c>
      <c r="C174" s="37" t="s">
        <v>826</v>
      </c>
      <c r="D174" s="185">
        <f t="shared" si="41"/>
        <v>190</v>
      </c>
      <c r="E174" s="185">
        <f t="shared" si="42"/>
        <v>0</v>
      </c>
      <c r="F174" s="185">
        <f t="shared" si="43"/>
        <v>190</v>
      </c>
      <c r="G174" s="185">
        <f t="shared" si="44"/>
        <v>190</v>
      </c>
      <c r="H174" s="185">
        <f t="shared" si="45"/>
        <v>0</v>
      </c>
      <c r="I174" s="103"/>
      <c r="J174" s="103"/>
      <c r="K174" s="103"/>
      <c r="L174" s="185">
        <f t="shared" si="46"/>
        <v>190</v>
      </c>
      <c r="M174" s="103"/>
      <c r="N174" s="103"/>
      <c r="O174" s="103"/>
      <c r="P174" s="104">
        <v>190</v>
      </c>
    </row>
    <row r="175" spans="1:16" s="7" customFormat="1" ht="12.75">
      <c r="A175" s="692"/>
      <c r="B175" s="36" t="s">
        <v>250</v>
      </c>
      <c r="C175" s="37" t="s">
        <v>847</v>
      </c>
      <c r="D175" s="185">
        <f t="shared" si="41"/>
        <v>34</v>
      </c>
      <c r="E175" s="185">
        <f t="shared" si="42"/>
        <v>34</v>
      </c>
      <c r="F175" s="185">
        <f t="shared" si="43"/>
        <v>0</v>
      </c>
      <c r="G175" s="185">
        <f t="shared" si="44"/>
        <v>34</v>
      </c>
      <c r="H175" s="185">
        <f t="shared" si="45"/>
        <v>34</v>
      </c>
      <c r="I175" s="103"/>
      <c r="J175" s="103"/>
      <c r="K175" s="103">
        <v>34</v>
      </c>
      <c r="L175" s="185">
        <f t="shared" si="46"/>
        <v>0</v>
      </c>
      <c r="M175" s="103"/>
      <c r="N175" s="103"/>
      <c r="O175" s="103"/>
      <c r="P175" s="104"/>
    </row>
    <row r="176" spans="1:16" s="7" customFormat="1" ht="12.75">
      <c r="A176" s="692"/>
      <c r="B176" s="36" t="s">
        <v>991</v>
      </c>
      <c r="C176" s="37" t="s">
        <v>827</v>
      </c>
      <c r="D176" s="185">
        <f t="shared" si="41"/>
        <v>935</v>
      </c>
      <c r="E176" s="185">
        <f t="shared" si="42"/>
        <v>0</v>
      </c>
      <c r="F176" s="185">
        <f t="shared" si="43"/>
        <v>935</v>
      </c>
      <c r="G176" s="185">
        <f t="shared" si="44"/>
        <v>935</v>
      </c>
      <c r="H176" s="185">
        <f t="shared" si="45"/>
        <v>0</v>
      </c>
      <c r="I176" s="103"/>
      <c r="J176" s="103"/>
      <c r="K176" s="103"/>
      <c r="L176" s="185">
        <f t="shared" si="46"/>
        <v>935</v>
      </c>
      <c r="M176" s="103"/>
      <c r="N176" s="103"/>
      <c r="O176" s="103"/>
      <c r="P176" s="104">
        <v>935</v>
      </c>
    </row>
    <row r="177" spans="1:16" s="7" customFormat="1" ht="12.75">
      <c r="A177" s="693"/>
      <c r="B177" s="36" t="s">
        <v>991</v>
      </c>
      <c r="C177" s="37" t="s">
        <v>878</v>
      </c>
      <c r="D177" s="185">
        <f t="shared" si="41"/>
        <v>165</v>
      </c>
      <c r="E177" s="185">
        <f t="shared" si="42"/>
        <v>165</v>
      </c>
      <c r="F177" s="185">
        <f t="shared" si="43"/>
        <v>0</v>
      </c>
      <c r="G177" s="185">
        <f t="shared" si="44"/>
        <v>165</v>
      </c>
      <c r="H177" s="185">
        <f t="shared" si="45"/>
        <v>165</v>
      </c>
      <c r="I177" s="103"/>
      <c r="J177" s="103"/>
      <c r="K177" s="103">
        <v>165</v>
      </c>
      <c r="L177" s="185">
        <f t="shared" si="46"/>
        <v>0</v>
      </c>
      <c r="M177" s="103"/>
      <c r="N177" s="103"/>
      <c r="O177" s="103"/>
      <c r="P177" s="104"/>
    </row>
    <row r="178" spans="1:16" s="7" customFormat="1" ht="17.25" customHeight="1">
      <c r="A178" s="691" t="s">
        <v>879</v>
      </c>
      <c r="B178" s="704" t="s">
        <v>796</v>
      </c>
      <c r="C178" s="704"/>
      <c r="D178" s="704"/>
      <c r="E178" s="704"/>
      <c r="F178" s="704"/>
      <c r="G178" s="704"/>
      <c r="H178" s="704"/>
      <c r="I178" s="704"/>
      <c r="J178" s="704"/>
      <c r="K178" s="704"/>
      <c r="L178" s="704"/>
      <c r="M178" s="704"/>
      <c r="N178" s="704"/>
      <c r="O178" s="704"/>
      <c r="P178" s="705"/>
    </row>
    <row r="179" spans="1:16" s="7" customFormat="1" ht="12.75">
      <c r="A179" s="692"/>
      <c r="B179" s="702" t="s">
        <v>797</v>
      </c>
      <c r="C179" s="702"/>
      <c r="D179" s="702"/>
      <c r="E179" s="702"/>
      <c r="F179" s="702"/>
      <c r="G179" s="702"/>
      <c r="H179" s="702"/>
      <c r="I179" s="702"/>
      <c r="J179" s="702"/>
      <c r="K179" s="702"/>
      <c r="L179" s="702"/>
      <c r="M179" s="702"/>
      <c r="N179" s="702"/>
      <c r="O179" s="702"/>
      <c r="P179" s="703"/>
    </row>
    <row r="180" spans="1:16" s="7" customFormat="1" ht="12.75">
      <c r="A180" s="692"/>
      <c r="B180" s="700" t="s">
        <v>245</v>
      </c>
      <c r="C180" s="700"/>
      <c r="D180" s="700"/>
      <c r="E180" s="700"/>
      <c r="F180" s="700"/>
      <c r="G180" s="700"/>
      <c r="H180" s="700"/>
      <c r="I180" s="700"/>
      <c r="J180" s="700"/>
      <c r="K180" s="700"/>
      <c r="L180" s="700"/>
      <c r="M180" s="700"/>
      <c r="N180" s="700"/>
      <c r="O180" s="700"/>
      <c r="P180" s="701"/>
    </row>
    <row r="181" spans="1:16" s="7" customFormat="1" ht="12.75">
      <c r="A181" s="692"/>
      <c r="B181" s="707" t="s">
        <v>818</v>
      </c>
      <c r="C181" s="708"/>
      <c r="D181" s="708"/>
      <c r="E181" s="708"/>
      <c r="F181" s="708"/>
      <c r="G181" s="708"/>
      <c r="H181" s="708"/>
      <c r="I181" s="708"/>
      <c r="J181" s="708"/>
      <c r="K181" s="708"/>
      <c r="L181" s="708"/>
      <c r="M181" s="708"/>
      <c r="N181" s="708"/>
      <c r="O181" s="708"/>
      <c r="P181" s="709"/>
    </row>
    <row r="182" spans="1:16" s="7" customFormat="1" ht="12.75">
      <c r="A182" s="692"/>
      <c r="B182" s="305" t="s">
        <v>417</v>
      </c>
      <c r="C182" s="305" t="s">
        <v>819</v>
      </c>
      <c r="D182" s="425">
        <f>D183+D184</f>
        <v>256776</v>
      </c>
      <c r="E182" s="425">
        <f aca="true" t="shared" si="47" ref="E182:P182">E183+E184</f>
        <v>34679</v>
      </c>
      <c r="F182" s="425">
        <f t="shared" si="47"/>
        <v>222097</v>
      </c>
      <c r="G182" s="425">
        <f t="shared" si="47"/>
        <v>92007</v>
      </c>
      <c r="H182" s="425">
        <f t="shared" si="47"/>
        <v>13801</v>
      </c>
      <c r="I182" s="425">
        <f t="shared" si="47"/>
        <v>0</v>
      </c>
      <c r="J182" s="425">
        <f t="shared" si="47"/>
        <v>0</v>
      </c>
      <c r="K182" s="425">
        <f t="shared" si="47"/>
        <v>13801</v>
      </c>
      <c r="L182" s="425">
        <f t="shared" si="47"/>
        <v>78206</v>
      </c>
      <c r="M182" s="425">
        <f t="shared" si="47"/>
        <v>0</v>
      </c>
      <c r="N182" s="425">
        <f t="shared" si="47"/>
        <v>0</v>
      </c>
      <c r="O182" s="425">
        <f t="shared" si="47"/>
        <v>0</v>
      </c>
      <c r="P182" s="426">
        <f t="shared" si="47"/>
        <v>78206</v>
      </c>
    </row>
    <row r="183" spans="1:16" s="7" customFormat="1" ht="12.75">
      <c r="A183" s="692"/>
      <c r="B183" s="37" t="s">
        <v>169</v>
      </c>
      <c r="C183" s="37"/>
      <c r="D183" s="185">
        <f>E183+F183</f>
        <v>164769</v>
      </c>
      <c r="E183" s="185">
        <v>20878</v>
      </c>
      <c r="F183" s="185">
        <v>143891</v>
      </c>
      <c r="G183" s="185"/>
      <c r="H183" s="185"/>
      <c r="I183" s="103"/>
      <c r="J183" s="103"/>
      <c r="K183" s="103"/>
      <c r="L183" s="185"/>
      <c r="M183" s="103"/>
      <c r="N183" s="103"/>
      <c r="O183" s="103"/>
      <c r="P183" s="104"/>
    </row>
    <row r="184" spans="1:16" s="7" customFormat="1" ht="12.75">
      <c r="A184" s="692"/>
      <c r="B184" s="432" t="s">
        <v>698</v>
      </c>
      <c r="C184" s="432"/>
      <c r="D184" s="433">
        <f>E184+F184</f>
        <v>92007</v>
      </c>
      <c r="E184" s="433">
        <f>H184</f>
        <v>13801</v>
      </c>
      <c r="F184" s="433">
        <f>L184</f>
        <v>78206</v>
      </c>
      <c r="G184" s="433">
        <f>H184+L184</f>
        <v>92007</v>
      </c>
      <c r="H184" s="433">
        <f>K184</f>
        <v>13801</v>
      </c>
      <c r="I184" s="433">
        <f aca="true" t="shared" si="48" ref="I184:O184">SUM(I185:I199)</f>
        <v>0</v>
      </c>
      <c r="J184" s="433">
        <f t="shared" si="48"/>
        <v>0</v>
      </c>
      <c r="K184" s="433">
        <f>SUM(K185:K200)</f>
        <v>13801</v>
      </c>
      <c r="L184" s="433">
        <f>P184</f>
        <v>78206</v>
      </c>
      <c r="M184" s="433">
        <f t="shared" si="48"/>
        <v>0</v>
      </c>
      <c r="N184" s="433">
        <f t="shared" si="48"/>
        <v>0</v>
      </c>
      <c r="O184" s="433">
        <f t="shared" si="48"/>
        <v>0</v>
      </c>
      <c r="P184" s="443">
        <f>SUM(P185:P200)</f>
        <v>78206</v>
      </c>
    </row>
    <row r="185" spans="1:16" s="7" customFormat="1" ht="12.75">
      <c r="A185" s="692"/>
      <c r="B185" s="36" t="s">
        <v>95</v>
      </c>
      <c r="C185" s="37" t="s">
        <v>820</v>
      </c>
      <c r="D185" s="189">
        <f aca="true" t="shared" si="49" ref="D185:D200">E185+F185</f>
        <v>898</v>
      </c>
      <c r="E185" s="185">
        <f aca="true" t="shared" si="50" ref="E185:E200">H185</f>
        <v>0</v>
      </c>
      <c r="F185" s="185">
        <f aca="true" t="shared" si="51" ref="F185:F200">L185</f>
        <v>898</v>
      </c>
      <c r="G185" s="185">
        <f aca="true" t="shared" si="52" ref="G185:G200">H185+L185</f>
        <v>898</v>
      </c>
      <c r="H185" s="185">
        <f aca="true" t="shared" si="53" ref="H185:H200">K185</f>
        <v>0</v>
      </c>
      <c r="I185" s="103"/>
      <c r="J185" s="103"/>
      <c r="K185" s="103"/>
      <c r="L185" s="185">
        <f>P185</f>
        <v>898</v>
      </c>
      <c r="M185" s="103"/>
      <c r="N185" s="103"/>
      <c r="O185" s="103"/>
      <c r="P185" s="104">
        <v>898</v>
      </c>
    </row>
    <row r="186" spans="1:16" s="7" customFormat="1" ht="12.75">
      <c r="A186" s="692"/>
      <c r="B186" s="36" t="s">
        <v>95</v>
      </c>
      <c r="C186" s="37" t="s">
        <v>842</v>
      </c>
      <c r="D186" s="189">
        <f t="shared" si="49"/>
        <v>159</v>
      </c>
      <c r="E186" s="185">
        <f t="shared" si="50"/>
        <v>159</v>
      </c>
      <c r="F186" s="185">
        <f t="shared" si="51"/>
        <v>0</v>
      </c>
      <c r="G186" s="185">
        <f t="shared" si="52"/>
        <v>159</v>
      </c>
      <c r="H186" s="185">
        <f t="shared" si="53"/>
        <v>159</v>
      </c>
      <c r="I186" s="103"/>
      <c r="J186" s="103"/>
      <c r="K186" s="103">
        <v>159</v>
      </c>
      <c r="L186" s="185">
        <f aca="true" t="shared" si="54" ref="L186:L200">P186</f>
        <v>0</v>
      </c>
      <c r="M186" s="103"/>
      <c r="N186" s="103"/>
      <c r="O186" s="103"/>
      <c r="P186" s="104"/>
    </row>
    <row r="187" spans="1:16" s="7" customFormat="1" ht="12.75">
      <c r="A187" s="692"/>
      <c r="B187" s="36" t="s">
        <v>19</v>
      </c>
      <c r="C187" s="37" t="s">
        <v>821</v>
      </c>
      <c r="D187" s="189">
        <f t="shared" si="49"/>
        <v>146</v>
      </c>
      <c r="E187" s="185">
        <f t="shared" si="50"/>
        <v>0</v>
      </c>
      <c r="F187" s="185">
        <f t="shared" si="51"/>
        <v>146</v>
      </c>
      <c r="G187" s="185">
        <f t="shared" si="52"/>
        <v>146</v>
      </c>
      <c r="H187" s="185">
        <f t="shared" si="53"/>
        <v>0</v>
      </c>
      <c r="I187" s="103"/>
      <c r="J187" s="103"/>
      <c r="K187" s="103"/>
      <c r="L187" s="185">
        <f t="shared" si="54"/>
        <v>146</v>
      </c>
      <c r="M187" s="103"/>
      <c r="N187" s="103"/>
      <c r="O187" s="103"/>
      <c r="P187" s="104">
        <v>146</v>
      </c>
    </row>
    <row r="188" spans="1:16" s="7" customFormat="1" ht="12.75">
      <c r="A188" s="692"/>
      <c r="B188" s="36" t="s">
        <v>19</v>
      </c>
      <c r="C188" s="37" t="s">
        <v>843</v>
      </c>
      <c r="D188" s="189">
        <f t="shared" si="49"/>
        <v>26</v>
      </c>
      <c r="E188" s="185">
        <f t="shared" si="50"/>
        <v>26</v>
      </c>
      <c r="F188" s="185">
        <f t="shared" si="51"/>
        <v>0</v>
      </c>
      <c r="G188" s="185">
        <f t="shared" si="52"/>
        <v>26</v>
      </c>
      <c r="H188" s="185">
        <f t="shared" si="53"/>
        <v>26</v>
      </c>
      <c r="I188" s="103"/>
      <c r="J188" s="103"/>
      <c r="K188" s="103">
        <v>26</v>
      </c>
      <c r="L188" s="185">
        <f t="shared" si="54"/>
        <v>0</v>
      </c>
      <c r="M188" s="103"/>
      <c r="N188" s="103"/>
      <c r="O188" s="103"/>
      <c r="P188" s="104"/>
    </row>
    <row r="189" spans="1:16" s="7" customFormat="1" ht="12.75">
      <c r="A189" s="692"/>
      <c r="B189" s="36" t="s">
        <v>291</v>
      </c>
      <c r="C189" s="37" t="s">
        <v>822</v>
      </c>
      <c r="D189" s="189">
        <f t="shared" si="49"/>
        <v>19380</v>
      </c>
      <c r="E189" s="185">
        <f t="shared" si="50"/>
        <v>0</v>
      </c>
      <c r="F189" s="185">
        <f t="shared" si="51"/>
        <v>19380</v>
      </c>
      <c r="G189" s="185">
        <f t="shared" si="52"/>
        <v>19380</v>
      </c>
      <c r="H189" s="185">
        <f t="shared" si="53"/>
        <v>0</v>
      </c>
      <c r="I189" s="103"/>
      <c r="J189" s="103"/>
      <c r="K189" s="103"/>
      <c r="L189" s="185">
        <f t="shared" si="54"/>
        <v>19380</v>
      </c>
      <c r="M189" s="103"/>
      <c r="N189" s="103"/>
      <c r="O189" s="103"/>
      <c r="P189" s="104">
        <v>19380</v>
      </c>
    </row>
    <row r="190" spans="1:16" s="7" customFormat="1" ht="12.75">
      <c r="A190" s="692"/>
      <c r="B190" s="36" t="s">
        <v>291</v>
      </c>
      <c r="C190" s="37" t="s">
        <v>844</v>
      </c>
      <c r="D190" s="189">
        <f t="shared" si="49"/>
        <v>3420</v>
      </c>
      <c r="E190" s="185">
        <f t="shared" si="50"/>
        <v>3420</v>
      </c>
      <c r="F190" s="185">
        <f t="shared" si="51"/>
        <v>0</v>
      </c>
      <c r="G190" s="185">
        <f t="shared" si="52"/>
        <v>3420</v>
      </c>
      <c r="H190" s="185">
        <f t="shared" si="53"/>
        <v>3420</v>
      </c>
      <c r="I190" s="103"/>
      <c r="J190" s="103"/>
      <c r="K190" s="103">
        <v>3420</v>
      </c>
      <c r="L190" s="185">
        <f t="shared" si="54"/>
        <v>0</v>
      </c>
      <c r="M190" s="103"/>
      <c r="N190" s="103"/>
      <c r="O190" s="103"/>
      <c r="P190" s="104"/>
    </row>
    <row r="191" spans="1:16" s="7" customFormat="1" ht="12.75">
      <c r="A191" s="692"/>
      <c r="B191" s="36" t="s">
        <v>21</v>
      </c>
      <c r="C191" s="37" t="s">
        <v>823</v>
      </c>
      <c r="D191" s="189">
        <f t="shared" si="49"/>
        <v>1258</v>
      </c>
      <c r="E191" s="185">
        <f t="shared" si="50"/>
        <v>0</v>
      </c>
      <c r="F191" s="185">
        <f t="shared" si="51"/>
        <v>1258</v>
      </c>
      <c r="G191" s="185">
        <f t="shared" si="52"/>
        <v>1258</v>
      </c>
      <c r="H191" s="185">
        <f t="shared" si="53"/>
        <v>0</v>
      </c>
      <c r="I191" s="103"/>
      <c r="J191" s="103"/>
      <c r="K191" s="103"/>
      <c r="L191" s="185">
        <f t="shared" si="54"/>
        <v>1258</v>
      </c>
      <c r="M191" s="103"/>
      <c r="N191" s="103"/>
      <c r="O191" s="103"/>
      <c r="P191" s="104">
        <v>1258</v>
      </c>
    </row>
    <row r="192" spans="1:16" s="7" customFormat="1" ht="12.75">
      <c r="A192" s="692"/>
      <c r="B192" s="36" t="s">
        <v>21</v>
      </c>
      <c r="C192" s="37" t="s">
        <v>845</v>
      </c>
      <c r="D192" s="189">
        <f t="shared" si="49"/>
        <v>222</v>
      </c>
      <c r="E192" s="185">
        <f t="shared" si="50"/>
        <v>222</v>
      </c>
      <c r="F192" s="185">
        <f t="shared" si="51"/>
        <v>0</v>
      </c>
      <c r="G192" s="185">
        <f t="shared" si="52"/>
        <v>222</v>
      </c>
      <c r="H192" s="185">
        <f t="shared" si="53"/>
        <v>222</v>
      </c>
      <c r="I192" s="103"/>
      <c r="J192" s="103"/>
      <c r="K192" s="103">
        <v>222</v>
      </c>
      <c r="L192" s="185">
        <f t="shared" si="54"/>
        <v>0</v>
      </c>
      <c r="M192" s="103"/>
      <c r="N192" s="103"/>
      <c r="O192" s="103"/>
      <c r="P192" s="104"/>
    </row>
    <row r="193" spans="1:16" s="7" customFormat="1" ht="12.75">
      <c r="A193" s="692"/>
      <c r="B193" s="36" t="s">
        <v>238</v>
      </c>
      <c r="C193" s="37" t="s">
        <v>824</v>
      </c>
      <c r="D193" s="189">
        <f t="shared" si="49"/>
        <v>319</v>
      </c>
      <c r="E193" s="185">
        <f t="shared" si="50"/>
        <v>0</v>
      </c>
      <c r="F193" s="185">
        <f t="shared" si="51"/>
        <v>319</v>
      </c>
      <c r="G193" s="185">
        <f t="shared" si="52"/>
        <v>319</v>
      </c>
      <c r="H193" s="185">
        <f t="shared" si="53"/>
        <v>0</v>
      </c>
      <c r="I193" s="103"/>
      <c r="J193" s="103"/>
      <c r="K193" s="103"/>
      <c r="L193" s="185">
        <f t="shared" si="54"/>
        <v>319</v>
      </c>
      <c r="M193" s="103"/>
      <c r="N193" s="103"/>
      <c r="O193" s="103"/>
      <c r="P193" s="104">
        <v>319</v>
      </c>
    </row>
    <row r="194" spans="1:16" s="7" customFormat="1" ht="12.75">
      <c r="A194" s="692"/>
      <c r="B194" s="36" t="s">
        <v>238</v>
      </c>
      <c r="C194" s="37" t="s">
        <v>733</v>
      </c>
      <c r="D194" s="189">
        <f t="shared" si="49"/>
        <v>56</v>
      </c>
      <c r="E194" s="185">
        <f t="shared" si="50"/>
        <v>56</v>
      </c>
      <c r="F194" s="185">
        <f t="shared" si="51"/>
        <v>0</v>
      </c>
      <c r="G194" s="185">
        <f t="shared" si="52"/>
        <v>56</v>
      </c>
      <c r="H194" s="185">
        <f t="shared" si="53"/>
        <v>56</v>
      </c>
      <c r="I194" s="103"/>
      <c r="J194" s="103"/>
      <c r="K194" s="103">
        <v>56</v>
      </c>
      <c r="L194" s="185">
        <f t="shared" si="54"/>
        <v>0</v>
      </c>
      <c r="M194" s="103"/>
      <c r="N194" s="103"/>
      <c r="O194" s="103"/>
      <c r="P194" s="104"/>
    </row>
    <row r="195" spans="1:16" s="7" customFormat="1" ht="12.75">
      <c r="A195" s="692"/>
      <c r="B195" s="38" t="s">
        <v>116</v>
      </c>
      <c r="C195" s="37" t="s">
        <v>825</v>
      </c>
      <c r="D195" s="189">
        <f t="shared" si="49"/>
        <v>55798</v>
      </c>
      <c r="E195" s="185">
        <f t="shared" si="50"/>
        <v>0</v>
      </c>
      <c r="F195" s="185">
        <f t="shared" si="51"/>
        <v>55798</v>
      </c>
      <c r="G195" s="185">
        <f t="shared" si="52"/>
        <v>55798</v>
      </c>
      <c r="H195" s="185">
        <f t="shared" si="53"/>
        <v>0</v>
      </c>
      <c r="I195" s="103"/>
      <c r="J195" s="103"/>
      <c r="K195" s="103"/>
      <c r="L195" s="185">
        <f t="shared" si="54"/>
        <v>55798</v>
      </c>
      <c r="M195" s="103"/>
      <c r="N195" s="103"/>
      <c r="O195" s="103"/>
      <c r="P195" s="104">
        <v>55798</v>
      </c>
    </row>
    <row r="196" spans="1:16" s="7" customFormat="1" ht="12.75">
      <c r="A196" s="692"/>
      <c r="B196" s="38" t="s">
        <v>116</v>
      </c>
      <c r="C196" s="37" t="s">
        <v>846</v>
      </c>
      <c r="D196" s="189">
        <f t="shared" si="49"/>
        <v>9847</v>
      </c>
      <c r="E196" s="185">
        <f t="shared" si="50"/>
        <v>9847</v>
      </c>
      <c r="F196" s="185">
        <f t="shared" si="51"/>
        <v>0</v>
      </c>
      <c r="G196" s="185">
        <f t="shared" si="52"/>
        <v>9847</v>
      </c>
      <c r="H196" s="185">
        <f t="shared" si="53"/>
        <v>9847</v>
      </c>
      <c r="I196" s="103"/>
      <c r="J196" s="103"/>
      <c r="K196" s="103">
        <v>9847</v>
      </c>
      <c r="L196" s="185">
        <f t="shared" si="54"/>
        <v>0</v>
      </c>
      <c r="M196" s="103"/>
      <c r="N196" s="103"/>
      <c r="O196" s="103"/>
      <c r="P196" s="104"/>
    </row>
    <row r="197" spans="1:16" s="7" customFormat="1" ht="12.75">
      <c r="A197" s="692"/>
      <c r="B197" s="36" t="s">
        <v>250</v>
      </c>
      <c r="C197" s="37" t="s">
        <v>826</v>
      </c>
      <c r="D197" s="189">
        <f t="shared" si="49"/>
        <v>24</v>
      </c>
      <c r="E197" s="185">
        <f t="shared" si="50"/>
        <v>0</v>
      </c>
      <c r="F197" s="185">
        <f t="shared" si="51"/>
        <v>24</v>
      </c>
      <c r="G197" s="185">
        <f t="shared" si="52"/>
        <v>24</v>
      </c>
      <c r="H197" s="185">
        <f t="shared" si="53"/>
        <v>0</v>
      </c>
      <c r="I197" s="103"/>
      <c r="J197" s="103"/>
      <c r="K197" s="103"/>
      <c r="L197" s="185">
        <f t="shared" si="54"/>
        <v>24</v>
      </c>
      <c r="M197" s="103"/>
      <c r="N197" s="103"/>
      <c r="O197" s="103"/>
      <c r="P197" s="104">
        <v>24</v>
      </c>
    </row>
    <row r="198" spans="1:16" s="7" customFormat="1" ht="12.75">
      <c r="A198" s="692"/>
      <c r="B198" s="36" t="s">
        <v>250</v>
      </c>
      <c r="C198" s="37" t="s">
        <v>847</v>
      </c>
      <c r="D198" s="189">
        <f t="shared" si="49"/>
        <v>4</v>
      </c>
      <c r="E198" s="185">
        <f t="shared" si="50"/>
        <v>4</v>
      </c>
      <c r="F198" s="185">
        <f t="shared" si="51"/>
        <v>0</v>
      </c>
      <c r="G198" s="185">
        <f t="shared" si="52"/>
        <v>4</v>
      </c>
      <c r="H198" s="185">
        <f t="shared" si="53"/>
        <v>4</v>
      </c>
      <c r="I198" s="103"/>
      <c r="J198" s="103"/>
      <c r="K198" s="103">
        <v>4</v>
      </c>
      <c r="L198" s="185">
        <f t="shared" si="54"/>
        <v>0</v>
      </c>
      <c r="M198" s="103"/>
      <c r="N198" s="103"/>
      <c r="O198" s="103"/>
      <c r="P198" s="104"/>
    </row>
    <row r="199" spans="1:16" s="7" customFormat="1" ht="12.75">
      <c r="A199" s="692"/>
      <c r="B199" s="36" t="s">
        <v>991</v>
      </c>
      <c r="C199" s="37" t="s">
        <v>827</v>
      </c>
      <c r="D199" s="189">
        <f t="shared" si="49"/>
        <v>383</v>
      </c>
      <c r="E199" s="185">
        <f t="shared" si="50"/>
        <v>0</v>
      </c>
      <c r="F199" s="185">
        <f t="shared" si="51"/>
        <v>383</v>
      </c>
      <c r="G199" s="185">
        <f t="shared" si="52"/>
        <v>383</v>
      </c>
      <c r="H199" s="185">
        <f t="shared" si="53"/>
        <v>0</v>
      </c>
      <c r="I199" s="103"/>
      <c r="J199" s="103"/>
      <c r="K199" s="103"/>
      <c r="L199" s="185">
        <f t="shared" si="54"/>
        <v>383</v>
      </c>
      <c r="M199" s="103"/>
      <c r="N199" s="103"/>
      <c r="O199" s="103"/>
      <c r="P199" s="104">
        <v>383</v>
      </c>
    </row>
    <row r="200" spans="1:16" s="7" customFormat="1" ht="12" customHeight="1">
      <c r="A200" s="693"/>
      <c r="B200" s="36" t="s">
        <v>991</v>
      </c>
      <c r="C200" s="37" t="s">
        <v>878</v>
      </c>
      <c r="D200" s="189">
        <f t="shared" si="49"/>
        <v>67</v>
      </c>
      <c r="E200" s="185">
        <f t="shared" si="50"/>
        <v>67</v>
      </c>
      <c r="F200" s="185">
        <f t="shared" si="51"/>
        <v>0</v>
      </c>
      <c r="G200" s="185">
        <f t="shared" si="52"/>
        <v>67</v>
      </c>
      <c r="H200" s="185">
        <f t="shared" si="53"/>
        <v>67</v>
      </c>
      <c r="I200" s="103"/>
      <c r="J200" s="103"/>
      <c r="K200" s="103">
        <v>67</v>
      </c>
      <c r="L200" s="185">
        <f t="shared" si="54"/>
        <v>0</v>
      </c>
      <c r="M200" s="103"/>
      <c r="N200" s="103"/>
      <c r="O200" s="103"/>
      <c r="P200" s="104"/>
    </row>
    <row r="201" spans="1:16" s="7" customFormat="1" ht="16.5" customHeight="1">
      <c r="A201" s="691" t="s">
        <v>657</v>
      </c>
      <c r="B201" s="704" t="s">
        <v>796</v>
      </c>
      <c r="C201" s="704"/>
      <c r="D201" s="704"/>
      <c r="E201" s="704"/>
      <c r="F201" s="704"/>
      <c r="G201" s="704"/>
      <c r="H201" s="704"/>
      <c r="I201" s="704"/>
      <c r="J201" s="704"/>
      <c r="K201" s="704"/>
      <c r="L201" s="704"/>
      <c r="M201" s="704"/>
      <c r="N201" s="704"/>
      <c r="O201" s="704"/>
      <c r="P201" s="705"/>
    </row>
    <row r="202" spans="1:16" s="7" customFormat="1" ht="12" customHeight="1">
      <c r="A202" s="692"/>
      <c r="B202" s="702" t="s">
        <v>740</v>
      </c>
      <c r="C202" s="702"/>
      <c r="D202" s="702"/>
      <c r="E202" s="702"/>
      <c r="F202" s="702"/>
      <c r="G202" s="702"/>
      <c r="H202" s="702"/>
      <c r="I202" s="702"/>
      <c r="J202" s="702"/>
      <c r="K202" s="702"/>
      <c r="L202" s="702"/>
      <c r="M202" s="702"/>
      <c r="N202" s="702"/>
      <c r="O202" s="702"/>
      <c r="P202" s="703"/>
    </row>
    <row r="203" spans="1:16" s="7" customFormat="1" ht="12" customHeight="1">
      <c r="A203" s="692"/>
      <c r="B203" s="700" t="s">
        <v>741</v>
      </c>
      <c r="C203" s="700"/>
      <c r="D203" s="700"/>
      <c r="E203" s="700"/>
      <c r="F203" s="700"/>
      <c r="G203" s="700"/>
      <c r="H203" s="700"/>
      <c r="I203" s="700"/>
      <c r="J203" s="700"/>
      <c r="K203" s="700"/>
      <c r="L203" s="700"/>
      <c r="M203" s="700"/>
      <c r="N203" s="700"/>
      <c r="O203" s="700"/>
      <c r="P203" s="701"/>
    </row>
    <row r="204" spans="1:16" s="7" customFormat="1" ht="12" customHeight="1">
      <c r="A204" s="692"/>
      <c r="B204" s="702" t="s">
        <v>742</v>
      </c>
      <c r="C204" s="702"/>
      <c r="D204" s="702"/>
      <c r="E204" s="702"/>
      <c r="F204" s="702"/>
      <c r="G204" s="702"/>
      <c r="H204" s="702"/>
      <c r="I204" s="702"/>
      <c r="J204" s="702"/>
      <c r="K204" s="702"/>
      <c r="L204" s="702"/>
      <c r="M204" s="702"/>
      <c r="N204" s="702"/>
      <c r="O204" s="702"/>
      <c r="P204" s="703"/>
    </row>
    <row r="205" spans="1:16" s="7" customFormat="1" ht="12" customHeight="1">
      <c r="A205" s="692"/>
      <c r="B205" s="305" t="s">
        <v>417</v>
      </c>
      <c r="C205" s="305" t="s">
        <v>819</v>
      </c>
      <c r="D205" s="425">
        <f>D206+D207</f>
        <v>245307</v>
      </c>
      <c r="E205" s="425">
        <f aca="true" t="shared" si="55" ref="E205:P205">E206+E207</f>
        <v>36798</v>
      </c>
      <c r="F205" s="425">
        <f t="shared" si="55"/>
        <v>208509</v>
      </c>
      <c r="G205" s="425">
        <f t="shared" si="55"/>
        <v>80896</v>
      </c>
      <c r="H205" s="425">
        <f t="shared" si="55"/>
        <v>11324</v>
      </c>
      <c r="I205" s="425">
        <f t="shared" si="55"/>
        <v>0</v>
      </c>
      <c r="J205" s="425">
        <f t="shared" si="55"/>
        <v>0</v>
      </c>
      <c r="K205" s="425">
        <f t="shared" si="55"/>
        <v>11324</v>
      </c>
      <c r="L205" s="425">
        <f t="shared" si="55"/>
        <v>69572</v>
      </c>
      <c r="M205" s="425">
        <f t="shared" si="55"/>
        <v>0</v>
      </c>
      <c r="N205" s="425">
        <f t="shared" si="55"/>
        <v>0</v>
      </c>
      <c r="O205" s="425">
        <f t="shared" si="55"/>
        <v>0</v>
      </c>
      <c r="P205" s="426">
        <f t="shared" si="55"/>
        <v>69572</v>
      </c>
    </row>
    <row r="206" spans="1:16" s="438" customFormat="1" ht="12" customHeight="1">
      <c r="A206" s="692"/>
      <c r="B206" s="37" t="s">
        <v>169</v>
      </c>
      <c r="C206" s="436"/>
      <c r="D206" s="386">
        <f>E206+F206</f>
        <v>164411</v>
      </c>
      <c r="E206" s="386">
        <v>25474</v>
      </c>
      <c r="F206" s="386">
        <v>138937</v>
      </c>
      <c r="G206" s="386"/>
      <c r="H206" s="386"/>
      <c r="I206" s="386"/>
      <c r="J206" s="386"/>
      <c r="K206" s="386"/>
      <c r="L206" s="386"/>
      <c r="M206" s="386"/>
      <c r="N206" s="386"/>
      <c r="O206" s="386"/>
      <c r="P206" s="437"/>
    </row>
    <row r="207" spans="1:16" s="7" customFormat="1" ht="12" customHeight="1">
      <c r="A207" s="692"/>
      <c r="B207" s="39" t="s">
        <v>698</v>
      </c>
      <c r="C207" s="39"/>
      <c r="D207" s="188">
        <f>SUM(D208:D221)</f>
        <v>80896</v>
      </c>
      <c r="E207" s="188">
        <f>SUM(E208:E221)</f>
        <v>11324</v>
      </c>
      <c r="F207" s="188">
        <f>SUM(F208:F221)</f>
        <v>69572</v>
      </c>
      <c r="G207" s="188">
        <f>SUM(G208:G221)</f>
        <v>80896</v>
      </c>
      <c r="H207" s="188">
        <f>SUM(H208:H221)</f>
        <v>11324</v>
      </c>
      <c r="I207" s="115"/>
      <c r="J207" s="115"/>
      <c r="K207" s="115">
        <f>SUM(K208:K221)</f>
        <v>11324</v>
      </c>
      <c r="L207" s="188">
        <f>SUM(L208:L221)</f>
        <v>69572</v>
      </c>
      <c r="M207" s="115"/>
      <c r="N207" s="115"/>
      <c r="O207" s="115"/>
      <c r="P207" s="116">
        <f>SUM(P208:P221)</f>
        <v>69572</v>
      </c>
    </row>
    <row r="208" spans="1:16" s="7" customFormat="1" ht="12" customHeight="1">
      <c r="A208" s="692"/>
      <c r="B208" s="36" t="s">
        <v>95</v>
      </c>
      <c r="C208" s="37" t="s">
        <v>820</v>
      </c>
      <c r="D208" s="185">
        <f>E208+F208</f>
        <v>2616</v>
      </c>
      <c r="E208" s="185">
        <f>H208</f>
        <v>0</v>
      </c>
      <c r="F208" s="185">
        <f>L208</f>
        <v>2616</v>
      </c>
      <c r="G208" s="185">
        <f>H208+L208</f>
        <v>2616</v>
      </c>
      <c r="H208" s="185">
        <f>K208</f>
        <v>0</v>
      </c>
      <c r="I208" s="103"/>
      <c r="J208" s="103"/>
      <c r="K208" s="103"/>
      <c r="L208" s="185">
        <f>P208</f>
        <v>2616</v>
      </c>
      <c r="M208" s="103"/>
      <c r="N208" s="103"/>
      <c r="O208" s="103"/>
      <c r="P208" s="104">
        <v>2616</v>
      </c>
    </row>
    <row r="209" spans="1:16" s="7" customFormat="1" ht="12" customHeight="1">
      <c r="A209" s="692"/>
      <c r="B209" s="36" t="s">
        <v>95</v>
      </c>
      <c r="C209" s="37" t="s">
        <v>842</v>
      </c>
      <c r="D209" s="185">
        <f aca="true" t="shared" si="56" ref="D209:D221">E209+F209</f>
        <v>69</v>
      </c>
      <c r="E209" s="185">
        <f aca="true" t="shared" si="57" ref="E209:E221">H209</f>
        <v>69</v>
      </c>
      <c r="F209" s="185">
        <f aca="true" t="shared" si="58" ref="F209:F221">L209</f>
        <v>0</v>
      </c>
      <c r="G209" s="185">
        <f aca="true" t="shared" si="59" ref="G209:G221">H209+L209</f>
        <v>69</v>
      </c>
      <c r="H209" s="185">
        <f aca="true" t="shared" si="60" ref="H209:H221">K209</f>
        <v>69</v>
      </c>
      <c r="I209" s="103"/>
      <c r="J209" s="103"/>
      <c r="K209" s="103">
        <v>69</v>
      </c>
      <c r="L209" s="185">
        <f aca="true" t="shared" si="61" ref="L209:L221">P209</f>
        <v>0</v>
      </c>
      <c r="M209" s="103"/>
      <c r="N209" s="103"/>
      <c r="O209" s="103"/>
      <c r="P209" s="104"/>
    </row>
    <row r="210" spans="1:16" s="7" customFormat="1" ht="12" customHeight="1">
      <c r="A210" s="692"/>
      <c r="B210" s="36" t="s">
        <v>19</v>
      </c>
      <c r="C210" s="37" t="s">
        <v>821</v>
      </c>
      <c r="D210" s="185">
        <f t="shared" si="56"/>
        <v>357</v>
      </c>
      <c r="E210" s="185">
        <f t="shared" si="57"/>
        <v>0</v>
      </c>
      <c r="F210" s="185">
        <f t="shared" si="58"/>
        <v>357</v>
      </c>
      <c r="G210" s="185">
        <f t="shared" si="59"/>
        <v>357</v>
      </c>
      <c r="H210" s="185">
        <f t="shared" si="60"/>
        <v>0</v>
      </c>
      <c r="I210" s="103"/>
      <c r="J210" s="103"/>
      <c r="K210" s="103"/>
      <c r="L210" s="185">
        <f t="shared" si="61"/>
        <v>357</v>
      </c>
      <c r="M210" s="103"/>
      <c r="N210" s="103"/>
      <c r="O210" s="103"/>
      <c r="P210" s="104">
        <v>357</v>
      </c>
    </row>
    <row r="211" spans="1:16" s="7" customFormat="1" ht="12" customHeight="1">
      <c r="A211" s="692"/>
      <c r="B211" s="36" t="s">
        <v>19</v>
      </c>
      <c r="C211" s="37" t="s">
        <v>843</v>
      </c>
      <c r="D211" s="185">
        <f t="shared" si="56"/>
        <v>9</v>
      </c>
      <c r="E211" s="185">
        <f t="shared" si="57"/>
        <v>9</v>
      </c>
      <c r="F211" s="185">
        <f t="shared" si="58"/>
        <v>0</v>
      </c>
      <c r="G211" s="185">
        <f t="shared" si="59"/>
        <v>9</v>
      </c>
      <c r="H211" s="185">
        <f t="shared" si="60"/>
        <v>9</v>
      </c>
      <c r="I211" s="103"/>
      <c r="J211" s="103"/>
      <c r="K211" s="103">
        <v>9</v>
      </c>
      <c r="L211" s="185">
        <f t="shared" si="61"/>
        <v>0</v>
      </c>
      <c r="M211" s="103"/>
      <c r="N211" s="103"/>
      <c r="O211" s="103"/>
      <c r="P211" s="104"/>
    </row>
    <row r="212" spans="1:16" s="7" customFormat="1" ht="12" customHeight="1">
      <c r="A212" s="692"/>
      <c r="B212" s="36" t="s">
        <v>291</v>
      </c>
      <c r="C212" s="37" t="s">
        <v>822</v>
      </c>
      <c r="D212" s="185">
        <f t="shared" si="56"/>
        <v>53951</v>
      </c>
      <c r="E212" s="185">
        <f t="shared" si="57"/>
        <v>0</v>
      </c>
      <c r="F212" s="185">
        <f t="shared" si="58"/>
        <v>53951</v>
      </c>
      <c r="G212" s="185">
        <f t="shared" si="59"/>
        <v>53951</v>
      </c>
      <c r="H212" s="185">
        <f t="shared" si="60"/>
        <v>0</v>
      </c>
      <c r="I212" s="103"/>
      <c r="J212" s="103"/>
      <c r="K212" s="103"/>
      <c r="L212" s="185">
        <f t="shared" si="61"/>
        <v>53951</v>
      </c>
      <c r="M212" s="103"/>
      <c r="N212" s="103"/>
      <c r="O212" s="103"/>
      <c r="P212" s="104">
        <v>53951</v>
      </c>
    </row>
    <row r="213" spans="1:16" s="7" customFormat="1" ht="12" customHeight="1">
      <c r="A213" s="692"/>
      <c r="B213" s="36" t="s">
        <v>291</v>
      </c>
      <c r="C213" s="37" t="s">
        <v>844</v>
      </c>
      <c r="D213" s="185">
        <f t="shared" si="56"/>
        <v>1429</v>
      </c>
      <c r="E213" s="185">
        <f t="shared" si="57"/>
        <v>1429</v>
      </c>
      <c r="F213" s="185">
        <f t="shared" si="58"/>
        <v>0</v>
      </c>
      <c r="G213" s="185">
        <f t="shared" si="59"/>
        <v>1429</v>
      </c>
      <c r="H213" s="185">
        <f t="shared" si="60"/>
        <v>1429</v>
      </c>
      <c r="I213" s="103"/>
      <c r="J213" s="103"/>
      <c r="K213" s="103">
        <v>1429</v>
      </c>
      <c r="L213" s="185">
        <f t="shared" si="61"/>
        <v>0</v>
      </c>
      <c r="M213" s="103"/>
      <c r="N213" s="103"/>
      <c r="O213" s="103"/>
      <c r="P213" s="104"/>
    </row>
    <row r="214" spans="1:16" s="7" customFormat="1" ht="12" customHeight="1">
      <c r="A214" s="692"/>
      <c r="B214" s="36" t="s">
        <v>21</v>
      </c>
      <c r="C214" s="37" t="s">
        <v>823</v>
      </c>
      <c r="D214" s="185">
        <f t="shared" si="56"/>
        <v>2979</v>
      </c>
      <c r="E214" s="185">
        <f t="shared" si="57"/>
        <v>0</v>
      </c>
      <c r="F214" s="185">
        <f t="shared" si="58"/>
        <v>2979</v>
      </c>
      <c r="G214" s="185">
        <f t="shared" si="59"/>
        <v>2979</v>
      </c>
      <c r="H214" s="185">
        <f t="shared" si="60"/>
        <v>0</v>
      </c>
      <c r="I214" s="103"/>
      <c r="J214" s="103"/>
      <c r="K214" s="103"/>
      <c r="L214" s="185">
        <f t="shared" si="61"/>
        <v>2979</v>
      </c>
      <c r="M214" s="103"/>
      <c r="N214" s="103"/>
      <c r="O214" s="103"/>
      <c r="P214" s="104">
        <v>2979</v>
      </c>
    </row>
    <row r="215" spans="1:16" s="7" customFormat="1" ht="12" customHeight="1">
      <c r="A215" s="692"/>
      <c r="B215" s="36" t="s">
        <v>21</v>
      </c>
      <c r="C215" s="37" t="s">
        <v>845</v>
      </c>
      <c r="D215" s="185">
        <f t="shared" si="56"/>
        <v>79</v>
      </c>
      <c r="E215" s="185">
        <f t="shared" si="57"/>
        <v>79</v>
      </c>
      <c r="F215" s="185">
        <f t="shared" si="58"/>
        <v>0</v>
      </c>
      <c r="G215" s="185">
        <f t="shared" si="59"/>
        <v>79</v>
      </c>
      <c r="H215" s="185">
        <f t="shared" si="60"/>
        <v>79</v>
      </c>
      <c r="I215" s="103"/>
      <c r="J215" s="103"/>
      <c r="K215" s="103">
        <v>79</v>
      </c>
      <c r="L215" s="185">
        <f t="shared" si="61"/>
        <v>0</v>
      </c>
      <c r="M215" s="103"/>
      <c r="N215" s="103"/>
      <c r="O215" s="103"/>
      <c r="P215" s="104"/>
    </row>
    <row r="216" spans="1:16" s="7" customFormat="1" ht="12" customHeight="1">
      <c r="A216" s="692"/>
      <c r="B216" s="36" t="s">
        <v>116</v>
      </c>
      <c r="C216" s="37" t="s">
        <v>825</v>
      </c>
      <c r="D216" s="185">
        <f t="shared" si="56"/>
        <v>7891</v>
      </c>
      <c r="E216" s="185">
        <f t="shared" si="57"/>
        <v>0</v>
      </c>
      <c r="F216" s="185">
        <f t="shared" si="58"/>
        <v>7891</v>
      </c>
      <c r="G216" s="185">
        <f t="shared" si="59"/>
        <v>7891</v>
      </c>
      <c r="H216" s="185">
        <f t="shared" si="60"/>
        <v>0</v>
      </c>
      <c r="I216" s="103"/>
      <c r="J216" s="103"/>
      <c r="K216" s="103"/>
      <c r="L216" s="185">
        <f t="shared" si="61"/>
        <v>7891</v>
      </c>
      <c r="M216" s="103"/>
      <c r="N216" s="103"/>
      <c r="O216" s="103"/>
      <c r="P216" s="104">
        <v>7891</v>
      </c>
    </row>
    <row r="217" spans="1:16" s="7" customFormat="1" ht="12" customHeight="1">
      <c r="A217" s="692"/>
      <c r="B217" s="36" t="s">
        <v>116</v>
      </c>
      <c r="C217" s="37" t="s">
        <v>846</v>
      </c>
      <c r="D217" s="185">
        <f t="shared" si="56"/>
        <v>9469</v>
      </c>
      <c r="E217" s="185">
        <f t="shared" si="57"/>
        <v>9469</v>
      </c>
      <c r="F217" s="185">
        <f t="shared" si="58"/>
        <v>0</v>
      </c>
      <c r="G217" s="185">
        <f t="shared" si="59"/>
        <v>9469</v>
      </c>
      <c r="H217" s="185">
        <f t="shared" si="60"/>
        <v>9469</v>
      </c>
      <c r="I217" s="103"/>
      <c r="J217" s="103"/>
      <c r="K217" s="103">
        <v>9469</v>
      </c>
      <c r="L217" s="185">
        <f t="shared" si="61"/>
        <v>0</v>
      </c>
      <c r="M217" s="103"/>
      <c r="N217" s="103"/>
      <c r="O217" s="103"/>
      <c r="P217" s="104"/>
    </row>
    <row r="218" spans="1:16" s="7" customFormat="1" ht="12" customHeight="1">
      <c r="A218" s="692"/>
      <c r="B218" s="36" t="s">
        <v>250</v>
      </c>
      <c r="C218" s="37" t="s">
        <v>826</v>
      </c>
      <c r="D218" s="185">
        <f t="shared" si="56"/>
        <v>25</v>
      </c>
      <c r="E218" s="185">
        <f t="shared" si="57"/>
        <v>0</v>
      </c>
      <c r="F218" s="185">
        <f t="shared" si="58"/>
        <v>25</v>
      </c>
      <c r="G218" s="185">
        <f t="shared" si="59"/>
        <v>25</v>
      </c>
      <c r="H218" s="185">
        <f t="shared" si="60"/>
        <v>0</v>
      </c>
      <c r="I218" s="103"/>
      <c r="J218" s="103"/>
      <c r="K218" s="103"/>
      <c r="L218" s="185">
        <f t="shared" si="61"/>
        <v>25</v>
      </c>
      <c r="M218" s="103"/>
      <c r="N218" s="103"/>
      <c r="O218" s="103"/>
      <c r="P218" s="104">
        <v>25</v>
      </c>
    </row>
    <row r="219" spans="1:16" s="7" customFormat="1" ht="12" customHeight="1">
      <c r="A219" s="692"/>
      <c r="B219" s="36" t="s">
        <v>250</v>
      </c>
      <c r="C219" s="37" t="s">
        <v>847</v>
      </c>
      <c r="D219" s="185">
        <f t="shared" si="56"/>
        <v>222</v>
      </c>
      <c r="E219" s="185">
        <f t="shared" si="57"/>
        <v>222</v>
      </c>
      <c r="F219" s="185">
        <f t="shared" si="58"/>
        <v>0</v>
      </c>
      <c r="G219" s="185">
        <f t="shared" si="59"/>
        <v>222</v>
      </c>
      <c r="H219" s="185">
        <f t="shared" si="60"/>
        <v>222</v>
      </c>
      <c r="I219" s="103"/>
      <c r="J219" s="103"/>
      <c r="K219" s="103">
        <v>222</v>
      </c>
      <c r="L219" s="185">
        <f t="shared" si="61"/>
        <v>0</v>
      </c>
      <c r="M219" s="103"/>
      <c r="N219" s="103"/>
      <c r="O219" s="103"/>
      <c r="P219" s="104"/>
    </row>
    <row r="220" spans="1:16" s="7" customFormat="1" ht="12" customHeight="1">
      <c r="A220" s="692"/>
      <c r="B220" s="36" t="s">
        <v>991</v>
      </c>
      <c r="C220" s="37" t="s">
        <v>827</v>
      </c>
      <c r="D220" s="185">
        <f t="shared" si="56"/>
        <v>1753</v>
      </c>
      <c r="E220" s="185">
        <f t="shared" si="57"/>
        <v>0</v>
      </c>
      <c r="F220" s="185">
        <f t="shared" si="58"/>
        <v>1753</v>
      </c>
      <c r="G220" s="185">
        <f t="shared" si="59"/>
        <v>1753</v>
      </c>
      <c r="H220" s="185">
        <f t="shared" si="60"/>
        <v>0</v>
      </c>
      <c r="I220" s="103"/>
      <c r="J220" s="103"/>
      <c r="K220" s="103"/>
      <c r="L220" s="185">
        <f t="shared" si="61"/>
        <v>1753</v>
      </c>
      <c r="M220" s="103"/>
      <c r="N220" s="103"/>
      <c r="O220" s="103"/>
      <c r="P220" s="104">
        <v>1753</v>
      </c>
    </row>
    <row r="221" spans="1:16" s="7" customFormat="1" ht="12" customHeight="1">
      <c r="A221" s="693"/>
      <c r="B221" s="36" t="s">
        <v>991</v>
      </c>
      <c r="C221" s="37" t="s">
        <v>878</v>
      </c>
      <c r="D221" s="185">
        <f t="shared" si="56"/>
        <v>47</v>
      </c>
      <c r="E221" s="185">
        <f t="shared" si="57"/>
        <v>47</v>
      </c>
      <c r="F221" s="185">
        <f t="shared" si="58"/>
        <v>0</v>
      </c>
      <c r="G221" s="185">
        <f t="shared" si="59"/>
        <v>47</v>
      </c>
      <c r="H221" s="185">
        <f t="shared" si="60"/>
        <v>47</v>
      </c>
      <c r="I221" s="103"/>
      <c r="J221" s="103"/>
      <c r="K221" s="103">
        <v>47</v>
      </c>
      <c r="L221" s="185">
        <f t="shared" si="61"/>
        <v>0</v>
      </c>
      <c r="M221" s="103"/>
      <c r="N221" s="103"/>
      <c r="O221" s="103"/>
      <c r="P221" s="104"/>
    </row>
    <row r="222" spans="1:16" s="7" customFormat="1" ht="17.25" customHeight="1">
      <c r="A222" s="691" t="s">
        <v>658</v>
      </c>
      <c r="B222" s="704" t="s">
        <v>743</v>
      </c>
      <c r="C222" s="704"/>
      <c r="D222" s="704"/>
      <c r="E222" s="704"/>
      <c r="F222" s="704"/>
      <c r="G222" s="704"/>
      <c r="H222" s="704"/>
      <c r="I222" s="704"/>
      <c r="J222" s="704"/>
      <c r="K222" s="704"/>
      <c r="L222" s="704"/>
      <c r="M222" s="704"/>
      <c r="N222" s="704"/>
      <c r="O222" s="704"/>
      <c r="P222" s="705"/>
    </row>
    <row r="223" spans="1:16" s="7" customFormat="1" ht="12" customHeight="1">
      <c r="A223" s="692"/>
      <c r="B223" s="702" t="s">
        <v>744</v>
      </c>
      <c r="C223" s="702"/>
      <c r="D223" s="702"/>
      <c r="E223" s="702"/>
      <c r="F223" s="702"/>
      <c r="G223" s="702"/>
      <c r="H223" s="702"/>
      <c r="I223" s="702"/>
      <c r="J223" s="702"/>
      <c r="K223" s="702"/>
      <c r="L223" s="702"/>
      <c r="M223" s="702"/>
      <c r="N223" s="702"/>
      <c r="O223" s="702"/>
      <c r="P223" s="703"/>
    </row>
    <row r="224" spans="1:16" s="7" customFormat="1" ht="12" customHeight="1">
      <c r="A224" s="692"/>
      <c r="B224" s="700" t="s">
        <v>745</v>
      </c>
      <c r="C224" s="700"/>
      <c r="D224" s="700"/>
      <c r="E224" s="700"/>
      <c r="F224" s="700"/>
      <c r="G224" s="700"/>
      <c r="H224" s="700"/>
      <c r="I224" s="700"/>
      <c r="J224" s="700"/>
      <c r="K224" s="700"/>
      <c r="L224" s="700"/>
      <c r="M224" s="700"/>
      <c r="N224" s="700"/>
      <c r="O224" s="700"/>
      <c r="P224" s="701"/>
    </row>
    <row r="225" spans="1:16" s="7" customFormat="1" ht="12" customHeight="1">
      <c r="A225" s="692"/>
      <c r="B225" s="702" t="s">
        <v>746</v>
      </c>
      <c r="C225" s="702"/>
      <c r="D225" s="702"/>
      <c r="E225" s="702"/>
      <c r="F225" s="702"/>
      <c r="G225" s="702"/>
      <c r="H225" s="702"/>
      <c r="I225" s="702"/>
      <c r="J225" s="702"/>
      <c r="K225" s="702"/>
      <c r="L225" s="702"/>
      <c r="M225" s="702"/>
      <c r="N225" s="702"/>
      <c r="O225" s="702"/>
      <c r="P225" s="703"/>
    </row>
    <row r="226" spans="1:16" s="7" customFormat="1" ht="12" customHeight="1">
      <c r="A226" s="692"/>
      <c r="B226" s="305" t="s">
        <v>417</v>
      </c>
      <c r="C226" s="305" t="s">
        <v>819</v>
      </c>
      <c r="D226" s="425">
        <f>D227+D228+D243+D244</f>
        <v>287663</v>
      </c>
      <c r="E226" s="425">
        <f aca="true" t="shared" si="62" ref="E226:P226">E227+E228+E243+E244</f>
        <v>43147</v>
      </c>
      <c r="F226" s="425">
        <f t="shared" si="62"/>
        <v>244516</v>
      </c>
      <c r="G226" s="425">
        <f t="shared" si="62"/>
        <v>98680</v>
      </c>
      <c r="H226" s="425">
        <f t="shared" si="62"/>
        <v>14800</v>
      </c>
      <c r="I226" s="425">
        <f t="shared" si="62"/>
        <v>0</v>
      </c>
      <c r="J226" s="425">
        <f t="shared" si="62"/>
        <v>0</v>
      </c>
      <c r="K226" s="425">
        <f t="shared" si="62"/>
        <v>14800</v>
      </c>
      <c r="L226" s="425">
        <f t="shared" si="62"/>
        <v>83880</v>
      </c>
      <c r="M226" s="425">
        <f t="shared" si="62"/>
        <v>0</v>
      </c>
      <c r="N226" s="425">
        <f t="shared" si="62"/>
        <v>0</v>
      </c>
      <c r="O226" s="425">
        <f t="shared" si="62"/>
        <v>0</v>
      </c>
      <c r="P226" s="426">
        <f t="shared" si="62"/>
        <v>83880</v>
      </c>
    </row>
    <row r="227" spans="1:16" s="438" customFormat="1" ht="12" customHeight="1">
      <c r="A227" s="692"/>
      <c r="B227" s="37" t="s">
        <v>169</v>
      </c>
      <c r="C227" s="436"/>
      <c r="D227" s="386">
        <f>E227+F227</f>
        <v>44200</v>
      </c>
      <c r="E227" s="386">
        <v>6630</v>
      </c>
      <c r="F227" s="386">
        <v>37570</v>
      </c>
      <c r="G227" s="386"/>
      <c r="H227" s="386"/>
      <c r="I227" s="386"/>
      <c r="J227" s="386"/>
      <c r="K227" s="386"/>
      <c r="L227" s="386"/>
      <c r="M227" s="386"/>
      <c r="N227" s="386"/>
      <c r="O227" s="386"/>
      <c r="P227" s="437"/>
    </row>
    <row r="228" spans="1:16" s="7" customFormat="1" ht="12" customHeight="1">
      <c r="A228" s="692"/>
      <c r="B228" s="39" t="s">
        <v>698</v>
      </c>
      <c r="C228" s="39"/>
      <c r="D228" s="188">
        <f>E228+F228</f>
        <v>98680</v>
      </c>
      <c r="E228" s="188">
        <f>H228</f>
        <v>14800</v>
      </c>
      <c r="F228" s="188">
        <f>L228</f>
        <v>83880</v>
      </c>
      <c r="G228" s="188">
        <f>H228+L228</f>
        <v>98680</v>
      </c>
      <c r="H228" s="188">
        <f>K228</f>
        <v>14800</v>
      </c>
      <c r="I228" s="188">
        <f aca="true" t="shared" si="63" ref="I228:P228">SUM(I229:I242)</f>
        <v>0</v>
      </c>
      <c r="J228" s="188">
        <f t="shared" si="63"/>
        <v>0</v>
      </c>
      <c r="K228" s="188">
        <f t="shared" si="63"/>
        <v>14800</v>
      </c>
      <c r="L228" s="188">
        <f t="shared" si="63"/>
        <v>83880</v>
      </c>
      <c r="M228" s="188">
        <f t="shared" si="63"/>
        <v>0</v>
      </c>
      <c r="N228" s="188">
        <f t="shared" si="63"/>
        <v>0</v>
      </c>
      <c r="O228" s="188">
        <f t="shared" si="63"/>
        <v>0</v>
      </c>
      <c r="P228" s="343">
        <f t="shared" si="63"/>
        <v>83880</v>
      </c>
    </row>
    <row r="229" spans="1:16" s="7" customFormat="1" ht="12" customHeight="1">
      <c r="A229" s="692"/>
      <c r="B229" s="36" t="s">
        <v>95</v>
      </c>
      <c r="C229" s="37" t="s">
        <v>820</v>
      </c>
      <c r="D229" s="185">
        <f>E229+F229</f>
        <v>7246</v>
      </c>
      <c r="E229" s="185">
        <f aca="true" t="shared" si="64" ref="E229:E242">H229</f>
        <v>0</v>
      </c>
      <c r="F229" s="185">
        <f aca="true" t="shared" si="65" ref="F229:F242">L229</f>
        <v>7246</v>
      </c>
      <c r="G229" s="185">
        <f>H229+L229</f>
        <v>7246</v>
      </c>
      <c r="H229" s="185">
        <f>K229</f>
        <v>0</v>
      </c>
      <c r="I229" s="103"/>
      <c r="J229" s="103"/>
      <c r="K229" s="103"/>
      <c r="L229" s="185">
        <f>P229</f>
        <v>7246</v>
      </c>
      <c r="M229" s="103"/>
      <c r="N229" s="103"/>
      <c r="O229" s="103"/>
      <c r="P229" s="104">
        <v>7246</v>
      </c>
    </row>
    <row r="230" spans="1:16" s="7" customFormat="1" ht="12" customHeight="1">
      <c r="A230" s="692"/>
      <c r="B230" s="36" t="s">
        <v>95</v>
      </c>
      <c r="C230" s="37" t="s">
        <v>842</v>
      </c>
      <c r="D230" s="185">
        <f aca="true" t="shared" si="66" ref="D230:D244">E230+F230</f>
        <v>1278</v>
      </c>
      <c r="E230" s="185">
        <f t="shared" si="64"/>
        <v>1278</v>
      </c>
      <c r="F230" s="185">
        <f t="shared" si="65"/>
        <v>0</v>
      </c>
      <c r="G230" s="185">
        <f aca="true" t="shared" si="67" ref="G230:G242">H230+L230</f>
        <v>1278</v>
      </c>
      <c r="H230" s="185">
        <f aca="true" t="shared" si="68" ref="H230:H242">K230</f>
        <v>1278</v>
      </c>
      <c r="I230" s="103"/>
      <c r="J230" s="103"/>
      <c r="K230" s="103">
        <v>1278</v>
      </c>
      <c r="L230" s="185">
        <f aca="true" t="shared" si="69" ref="L230:L244">P230</f>
        <v>0</v>
      </c>
      <c r="M230" s="103"/>
      <c r="N230" s="103"/>
      <c r="O230" s="103"/>
      <c r="P230" s="104"/>
    </row>
    <row r="231" spans="1:16" s="7" customFormat="1" ht="12" customHeight="1">
      <c r="A231" s="692"/>
      <c r="B231" s="36" t="s">
        <v>19</v>
      </c>
      <c r="C231" s="37" t="s">
        <v>821</v>
      </c>
      <c r="D231" s="185">
        <f t="shared" si="66"/>
        <v>1148</v>
      </c>
      <c r="E231" s="185">
        <f t="shared" si="64"/>
        <v>0</v>
      </c>
      <c r="F231" s="185">
        <f t="shared" si="65"/>
        <v>1148</v>
      </c>
      <c r="G231" s="185">
        <f t="shared" si="67"/>
        <v>1148</v>
      </c>
      <c r="H231" s="185">
        <f t="shared" si="68"/>
        <v>0</v>
      </c>
      <c r="I231" s="103"/>
      <c r="J231" s="103"/>
      <c r="K231" s="103"/>
      <c r="L231" s="185">
        <f t="shared" si="69"/>
        <v>1148</v>
      </c>
      <c r="M231" s="103"/>
      <c r="N231" s="103"/>
      <c r="O231" s="103"/>
      <c r="P231" s="104">
        <v>1148</v>
      </c>
    </row>
    <row r="232" spans="1:16" s="7" customFormat="1" ht="12" customHeight="1">
      <c r="A232" s="692"/>
      <c r="B232" s="36" t="s">
        <v>19</v>
      </c>
      <c r="C232" s="37" t="s">
        <v>843</v>
      </c>
      <c r="D232" s="185">
        <f t="shared" si="66"/>
        <v>202</v>
      </c>
      <c r="E232" s="185">
        <f t="shared" si="64"/>
        <v>202</v>
      </c>
      <c r="F232" s="185">
        <f t="shared" si="65"/>
        <v>0</v>
      </c>
      <c r="G232" s="185">
        <f t="shared" si="67"/>
        <v>202</v>
      </c>
      <c r="H232" s="185">
        <f t="shared" si="68"/>
        <v>202</v>
      </c>
      <c r="I232" s="103"/>
      <c r="J232" s="103"/>
      <c r="K232" s="103">
        <v>202</v>
      </c>
      <c r="L232" s="185">
        <f t="shared" si="69"/>
        <v>0</v>
      </c>
      <c r="M232" s="103"/>
      <c r="N232" s="103"/>
      <c r="O232" s="103"/>
      <c r="P232" s="104"/>
    </row>
    <row r="233" spans="1:16" s="7" customFormat="1" ht="12" customHeight="1">
      <c r="A233" s="692"/>
      <c r="B233" s="36" t="s">
        <v>291</v>
      </c>
      <c r="C233" s="37" t="s">
        <v>822</v>
      </c>
      <c r="D233" s="185">
        <f t="shared" si="66"/>
        <v>46858</v>
      </c>
      <c r="E233" s="185">
        <f t="shared" si="64"/>
        <v>0</v>
      </c>
      <c r="F233" s="185">
        <f t="shared" si="65"/>
        <v>46858</v>
      </c>
      <c r="G233" s="185">
        <f t="shared" si="67"/>
        <v>46858</v>
      </c>
      <c r="H233" s="185">
        <f t="shared" si="68"/>
        <v>0</v>
      </c>
      <c r="I233" s="103"/>
      <c r="J233" s="103"/>
      <c r="K233" s="103"/>
      <c r="L233" s="185">
        <f t="shared" si="69"/>
        <v>46858</v>
      </c>
      <c r="M233" s="103"/>
      <c r="N233" s="103"/>
      <c r="O233" s="103"/>
      <c r="P233" s="104">
        <v>46858</v>
      </c>
    </row>
    <row r="234" spans="1:16" s="7" customFormat="1" ht="12" customHeight="1">
      <c r="A234" s="692"/>
      <c r="B234" s="36" t="s">
        <v>291</v>
      </c>
      <c r="C234" s="37" t="s">
        <v>844</v>
      </c>
      <c r="D234" s="185">
        <f t="shared" si="66"/>
        <v>8268</v>
      </c>
      <c r="E234" s="185">
        <f t="shared" si="64"/>
        <v>8268</v>
      </c>
      <c r="F234" s="185">
        <f t="shared" si="65"/>
        <v>0</v>
      </c>
      <c r="G234" s="185">
        <f t="shared" si="67"/>
        <v>8268</v>
      </c>
      <c r="H234" s="185">
        <f t="shared" si="68"/>
        <v>8268</v>
      </c>
      <c r="I234" s="103"/>
      <c r="J234" s="103"/>
      <c r="K234" s="103">
        <v>8268</v>
      </c>
      <c r="L234" s="185">
        <f t="shared" si="69"/>
        <v>0</v>
      </c>
      <c r="M234" s="103"/>
      <c r="N234" s="103"/>
      <c r="O234" s="103"/>
      <c r="P234" s="104"/>
    </row>
    <row r="235" spans="1:16" s="7" customFormat="1" ht="12" customHeight="1">
      <c r="A235" s="692"/>
      <c r="B235" s="36" t="s">
        <v>21</v>
      </c>
      <c r="C235" s="37" t="s">
        <v>823</v>
      </c>
      <c r="D235" s="185">
        <f t="shared" si="66"/>
        <v>2040</v>
      </c>
      <c r="E235" s="185">
        <f t="shared" si="64"/>
        <v>0</v>
      </c>
      <c r="F235" s="185">
        <f t="shared" si="65"/>
        <v>2040</v>
      </c>
      <c r="G235" s="185">
        <f t="shared" si="67"/>
        <v>2040</v>
      </c>
      <c r="H235" s="185">
        <f t="shared" si="68"/>
        <v>0</v>
      </c>
      <c r="I235" s="103"/>
      <c r="J235" s="103"/>
      <c r="K235" s="103"/>
      <c r="L235" s="185">
        <f t="shared" si="69"/>
        <v>2040</v>
      </c>
      <c r="M235" s="103"/>
      <c r="N235" s="103"/>
      <c r="O235" s="103"/>
      <c r="P235" s="104">
        <v>2040</v>
      </c>
    </row>
    <row r="236" spans="1:16" s="7" customFormat="1" ht="12" customHeight="1">
      <c r="A236" s="692"/>
      <c r="B236" s="36" t="s">
        <v>21</v>
      </c>
      <c r="C236" s="37" t="s">
        <v>845</v>
      </c>
      <c r="D236" s="185">
        <f t="shared" si="66"/>
        <v>360</v>
      </c>
      <c r="E236" s="185">
        <f t="shared" si="64"/>
        <v>360</v>
      </c>
      <c r="F236" s="185">
        <f t="shared" si="65"/>
        <v>0</v>
      </c>
      <c r="G236" s="185">
        <f t="shared" si="67"/>
        <v>360</v>
      </c>
      <c r="H236" s="185">
        <f t="shared" si="68"/>
        <v>360</v>
      </c>
      <c r="I236" s="103"/>
      <c r="J236" s="103"/>
      <c r="K236" s="103">
        <v>360</v>
      </c>
      <c r="L236" s="185">
        <f t="shared" si="69"/>
        <v>0</v>
      </c>
      <c r="M236" s="103"/>
      <c r="N236" s="103"/>
      <c r="O236" s="103"/>
      <c r="P236" s="104"/>
    </row>
    <row r="237" spans="1:16" s="7" customFormat="1" ht="12" customHeight="1">
      <c r="A237" s="692"/>
      <c r="B237" s="36" t="s">
        <v>116</v>
      </c>
      <c r="C237" s="37" t="s">
        <v>825</v>
      </c>
      <c r="D237" s="185">
        <f t="shared" si="66"/>
        <v>25262</v>
      </c>
      <c r="E237" s="185">
        <f t="shared" si="64"/>
        <v>0</v>
      </c>
      <c r="F237" s="185">
        <f t="shared" si="65"/>
        <v>25262</v>
      </c>
      <c r="G237" s="185">
        <f t="shared" si="67"/>
        <v>25262</v>
      </c>
      <c r="H237" s="185">
        <f t="shared" si="68"/>
        <v>0</v>
      </c>
      <c r="I237" s="103"/>
      <c r="J237" s="103"/>
      <c r="K237" s="103"/>
      <c r="L237" s="185">
        <f t="shared" si="69"/>
        <v>25262</v>
      </c>
      <c r="M237" s="103"/>
      <c r="N237" s="103"/>
      <c r="O237" s="103"/>
      <c r="P237" s="104">
        <v>25262</v>
      </c>
    </row>
    <row r="238" spans="1:16" s="7" customFormat="1" ht="12" customHeight="1">
      <c r="A238" s="692"/>
      <c r="B238" s="36" t="s">
        <v>116</v>
      </c>
      <c r="C238" s="37" t="s">
        <v>846</v>
      </c>
      <c r="D238" s="185">
        <f t="shared" si="66"/>
        <v>4458</v>
      </c>
      <c r="E238" s="185">
        <f t="shared" si="64"/>
        <v>4458</v>
      </c>
      <c r="F238" s="185">
        <f t="shared" si="65"/>
        <v>0</v>
      </c>
      <c r="G238" s="185">
        <f t="shared" si="67"/>
        <v>4458</v>
      </c>
      <c r="H238" s="185">
        <f t="shared" si="68"/>
        <v>4458</v>
      </c>
      <c r="I238" s="103"/>
      <c r="J238" s="103"/>
      <c r="K238" s="103">
        <v>4458</v>
      </c>
      <c r="L238" s="185">
        <f t="shared" si="69"/>
        <v>0</v>
      </c>
      <c r="M238" s="103"/>
      <c r="N238" s="103"/>
      <c r="O238" s="103"/>
      <c r="P238" s="104"/>
    </row>
    <row r="239" spans="1:16" s="7" customFormat="1" ht="12" customHeight="1">
      <c r="A239" s="692"/>
      <c r="B239" s="36" t="s">
        <v>990</v>
      </c>
      <c r="C239" s="37" t="s">
        <v>747</v>
      </c>
      <c r="D239" s="185">
        <f t="shared" si="66"/>
        <v>476</v>
      </c>
      <c r="E239" s="185">
        <f t="shared" si="64"/>
        <v>0</v>
      </c>
      <c r="F239" s="185">
        <f t="shared" si="65"/>
        <v>476</v>
      </c>
      <c r="G239" s="185">
        <f t="shared" si="67"/>
        <v>476</v>
      </c>
      <c r="H239" s="185">
        <f t="shared" si="68"/>
        <v>0</v>
      </c>
      <c r="I239" s="103"/>
      <c r="J239" s="103"/>
      <c r="K239" s="103"/>
      <c r="L239" s="185">
        <f t="shared" si="69"/>
        <v>476</v>
      </c>
      <c r="M239" s="103"/>
      <c r="N239" s="103"/>
      <c r="O239" s="103"/>
      <c r="P239" s="104">
        <v>476</v>
      </c>
    </row>
    <row r="240" spans="1:16" s="7" customFormat="1" ht="12" customHeight="1">
      <c r="A240" s="692"/>
      <c r="B240" s="36" t="s">
        <v>990</v>
      </c>
      <c r="C240" s="37" t="s">
        <v>748</v>
      </c>
      <c r="D240" s="185">
        <f t="shared" si="66"/>
        <v>84</v>
      </c>
      <c r="E240" s="185">
        <f t="shared" si="64"/>
        <v>84</v>
      </c>
      <c r="F240" s="185">
        <f t="shared" si="65"/>
        <v>0</v>
      </c>
      <c r="G240" s="185">
        <f t="shared" si="67"/>
        <v>84</v>
      </c>
      <c r="H240" s="185">
        <f t="shared" si="68"/>
        <v>84</v>
      </c>
      <c r="I240" s="103"/>
      <c r="J240" s="103"/>
      <c r="K240" s="103">
        <v>84</v>
      </c>
      <c r="L240" s="185">
        <f t="shared" si="69"/>
        <v>0</v>
      </c>
      <c r="M240" s="103"/>
      <c r="N240" s="103"/>
      <c r="O240" s="103"/>
      <c r="P240" s="104"/>
    </row>
    <row r="241" spans="1:16" s="7" customFormat="1" ht="12" customHeight="1">
      <c r="A241" s="692"/>
      <c r="B241" s="36" t="s">
        <v>250</v>
      </c>
      <c r="C241" s="37" t="s">
        <v>826</v>
      </c>
      <c r="D241" s="185">
        <f t="shared" si="66"/>
        <v>850</v>
      </c>
      <c r="E241" s="185">
        <f t="shared" si="64"/>
        <v>0</v>
      </c>
      <c r="F241" s="185">
        <f t="shared" si="65"/>
        <v>850</v>
      </c>
      <c r="G241" s="185">
        <f t="shared" si="67"/>
        <v>850</v>
      </c>
      <c r="H241" s="185">
        <f t="shared" si="68"/>
        <v>0</v>
      </c>
      <c r="I241" s="103"/>
      <c r="J241" s="103"/>
      <c r="K241" s="103"/>
      <c r="L241" s="185">
        <f t="shared" si="69"/>
        <v>850</v>
      </c>
      <c r="M241" s="103"/>
      <c r="N241" s="103"/>
      <c r="O241" s="103"/>
      <c r="P241" s="104">
        <v>850</v>
      </c>
    </row>
    <row r="242" spans="1:16" s="7" customFormat="1" ht="12" customHeight="1">
      <c r="A242" s="692"/>
      <c r="B242" s="36" t="s">
        <v>250</v>
      </c>
      <c r="C242" s="37" t="s">
        <v>847</v>
      </c>
      <c r="D242" s="185">
        <f t="shared" si="66"/>
        <v>150</v>
      </c>
      <c r="E242" s="185">
        <f t="shared" si="64"/>
        <v>150</v>
      </c>
      <c r="F242" s="185">
        <f t="shared" si="65"/>
        <v>0</v>
      </c>
      <c r="G242" s="185">
        <f t="shared" si="67"/>
        <v>150</v>
      </c>
      <c r="H242" s="185">
        <f t="shared" si="68"/>
        <v>150</v>
      </c>
      <c r="I242" s="103"/>
      <c r="J242" s="103"/>
      <c r="K242" s="103">
        <v>150</v>
      </c>
      <c r="L242" s="185">
        <f t="shared" si="69"/>
        <v>0</v>
      </c>
      <c r="M242" s="103"/>
      <c r="N242" s="103"/>
      <c r="O242" s="103"/>
      <c r="P242" s="104"/>
    </row>
    <row r="243" spans="1:16" s="7" customFormat="1" ht="12" customHeight="1">
      <c r="A243" s="692"/>
      <c r="B243" s="37" t="s">
        <v>832</v>
      </c>
      <c r="C243" s="37"/>
      <c r="D243" s="185">
        <f t="shared" si="66"/>
        <v>98680</v>
      </c>
      <c r="E243" s="185">
        <v>14802</v>
      </c>
      <c r="F243" s="185">
        <v>83878</v>
      </c>
      <c r="G243" s="185"/>
      <c r="H243" s="185"/>
      <c r="I243" s="103"/>
      <c r="J243" s="103"/>
      <c r="K243" s="103"/>
      <c r="L243" s="185">
        <f t="shared" si="69"/>
        <v>0</v>
      </c>
      <c r="M243" s="103"/>
      <c r="N243" s="103"/>
      <c r="O243" s="103"/>
      <c r="P243" s="104"/>
    </row>
    <row r="244" spans="1:16" s="7" customFormat="1" ht="12" customHeight="1">
      <c r="A244" s="693"/>
      <c r="B244" s="37" t="s">
        <v>833</v>
      </c>
      <c r="C244" s="37"/>
      <c r="D244" s="185">
        <f t="shared" si="66"/>
        <v>46103</v>
      </c>
      <c r="E244" s="185">
        <v>6915</v>
      </c>
      <c r="F244" s="185">
        <v>39188</v>
      </c>
      <c r="G244" s="185"/>
      <c r="H244" s="185"/>
      <c r="I244" s="103"/>
      <c r="J244" s="103"/>
      <c r="K244" s="103"/>
      <c r="L244" s="185">
        <f t="shared" si="69"/>
        <v>0</v>
      </c>
      <c r="M244" s="103"/>
      <c r="N244" s="103"/>
      <c r="O244" s="103"/>
      <c r="P244" s="104"/>
    </row>
    <row r="245" spans="1:16" s="7" customFormat="1" ht="16.5" customHeight="1">
      <c r="A245" s="691" t="s">
        <v>659</v>
      </c>
      <c r="B245" s="704" t="s">
        <v>796</v>
      </c>
      <c r="C245" s="704"/>
      <c r="D245" s="704"/>
      <c r="E245" s="704"/>
      <c r="F245" s="704"/>
      <c r="G245" s="704"/>
      <c r="H245" s="704"/>
      <c r="I245" s="704"/>
      <c r="J245" s="704"/>
      <c r="K245" s="704"/>
      <c r="L245" s="704"/>
      <c r="M245" s="704"/>
      <c r="N245" s="704"/>
      <c r="O245" s="704"/>
      <c r="P245" s="705"/>
    </row>
    <row r="246" spans="1:16" s="7" customFormat="1" ht="12" customHeight="1">
      <c r="A246" s="692"/>
      <c r="B246" s="702" t="s">
        <v>749</v>
      </c>
      <c r="C246" s="702"/>
      <c r="D246" s="702"/>
      <c r="E246" s="702"/>
      <c r="F246" s="702"/>
      <c r="G246" s="702"/>
      <c r="H246" s="702"/>
      <c r="I246" s="702"/>
      <c r="J246" s="702"/>
      <c r="K246" s="702"/>
      <c r="L246" s="702"/>
      <c r="M246" s="702"/>
      <c r="N246" s="702"/>
      <c r="O246" s="702"/>
      <c r="P246" s="703"/>
    </row>
    <row r="247" spans="1:16" s="7" customFormat="1" ht="12" customHeight="1">
      <c r="A247" s="692"/>
      <c r="B247" s="700" t="s">
        <v>750</v>
      </c>
      <c r="C247" s="700"/>
      <c r="D247" s="700"/>
      <c r="E247" s="700"/>
      <c r="F247" s="700"/>
      <c r="G247" s="700"/>
      <c r="H247" s="700"/>
      <c r="I247" s="700"/>
      <c r="J247" s="700"/>
      <c r="K247" s="700"/>
      <c r="L247" s="700"/>
      <c r="M247" s="700"/>
      <c r="N247" s="700"/>
      <c r="O247" s="700"/>
      <c r="P247" s="701"/>
    </row>
    <row r="248" spans="1:16" s="7" customFormat="1" ht="12" customHeight="1">
      <c r="A248" s="692"/>
      <c r="B248" s="702" t="s">
        <v>742</v>
      </c>
      <c r="C248" s="702"/>
      <c r="D248" s="702"/>
      <c r="E248" s="702"/>
      <c r="F248" s="702"/>
      <c r="G248" s="702"/>
      <c r="H248" s="702"/>
      <c r="I248" s="702"/>
      <c r="J248" s="702"/>
      <c r="K248" s="702"/>
      <c r="L248" s="702"/>
      <c r="M248" s="702"/>
      <c r="N248" s="702"/>
      <c r="O248" s="702"/>
      <c r="P248" s="703"/>
    </row>
    <row r="249" spans="1:16" s="7" customFormat="1" ht="12" customHeight="1">
      <c r="A249" s="692"/>
      <c r="B249" s="305" t="s">
        <v>417</v>
      </c>
      <c r="C249" s="305" t="s">
        <v>819</v>
      </c>
      <c r="D249" s="425">
        <f>D250+D251</f>
        <v>50000</v>
      </c>
      <c r="E249" s="425">
        <f aca="true" t="shared" si="70" ref="E249:P249">E250+E251</f>
        <v>7500</v>
      </c>
      <c r="F249" s="425">
        <f t="shared" si="70"/>
        <v>42500</v>
      </c>
      <c r="G249" s="425">
        <f t="shared" si="70"/>
        <v>13730</v>
      </c>
      <c r="H249" s="425">
        <f t="shared" si="70"/>
        <v>2059</v>
      </c>
      <c r="I249" s="425">
        <f t="shared" si="70"/>
        <v>0</v>
      </c>
      <c r="J249" s="425">
        <f t="shared" si="70"/>
        <v>0</v>
      </c>
      <c r="K249" s="425">
        <f t="shared" si="70"/>
        <v>2059</v>
      </c>
      <c r="L249" s="425">
        <f t="shared" si="70"/>
        <v>11671</v>
      </c>
      <c r="M249" s="425">
        <f t="shared" si="70"/>
        <v>0</v>
      </c>
      <c r="N249" s="425">
        <f t="shared" si="70"/>
        <v>0</v>
      </c>
      <c r="O249" s="425">
        <f t="shared" si="70"/>
        <v>0</v>
      </c>
      <c r="P249" s="426">
        <f t="shared" si="70"/>
        <v>11671</v>
      </c>
    </row>
    <row r="250" spans="1:16" s="438" customFormat="1" ht="12" customHeight="1">
      <c r="A250" s="692"/>
      <c r="B250" s="37" t="s">
        <v>169</v>
      </c>
      <c r="C250" s="436"/>
      <c r="D250" s="386">
        <f>E250+F250</f>
        <v>36270</v>
      </c>
      <c r="E250" s="386">
        <v>5441</v>
      </c>
      <c r="F250" s="386">
        <v>30829</v>
      </c>
      <c r="G250" s="386"/>
      <c r="H250" s="386"/>
      <c r="I250" s="386"/>
      <c r="J250" s="386"/>
      <c r="K250" s="386"/>
      <c r="L250" s="386"/>
      <c r="M250" s="386"/>
      <c r="N250" s="386"/>
      <c r="O250" s="386"/>
      <c r="P250" s="437"/>
    </row>
    <row r="251" spans="1:16" s="7" customFormat="1" ht="12" customHeight="1">
      <c r="A251" s="692"/>
      <c r="B251" s="39" t="s">
        <v>698</v>
      </c>
      <c r="C251" s="39"/>
      <c r="D251" s="188">
        <f aca="true" t="shared" si="71" ref="D251:P251">SUM(D252:D259)</f>
        <v>13730</v>
      </c>
      <c r="E251" s="188">
        <f t="shared" si="71"/>
        <v>2059</v>
      </c>
      <c r="F251" s="188">
        <f t="shared" si="71"/>
        <v>11671</v>
      </c>
      <c r="G251" s="188">
        <f t="shared" si="71"/>
        <v>13730</v>
      </c>
      <c r="H251" s="188">
        <f t="shared" si="71"/>
        <v>2059</v>
      </c>
      <c r="I251" s="188">
        <f t="shared" si="71"/>
        <v>0</v>
      </c>
      <c r="J251" s="188">
        <f t="shared" si="71"/>
        <v>0</v>
      </c>
      <c r="K251" s="188">
        <f t="shared" si="71"/>
        <v>2059</v>
      </c>
      <c r="L251" s="188">
        <f t="shared" si="71"/>
        <v>11671</v>
      </c>
      <c r="M251" s="188">
        <f t="shared" si="71"/>
        <v>0</v>
      </c>
      <c r="N251" s="188">
        <f t="shared" si="71"/>
        <v>0</v>
      </c>
      <c r="O251" s="188">
        <f t="shared" si="71"/>
        <v>0</v>
      </c>
      <c r="P251" s="343">
        <f t="shared" si="71"/>
        <v>11671</v>
      </c>
    </row>
    <row r="252" spans="1:16" s="7" customFormat="1" ht="12" customHeight="1">
      <c r="A252" s="692"/>
      <c r="B252" s="36" t="s">
        <v>95</v>
      </c>
      <c r="C252" s="37" t="s">
        <v>820</v>
      </c>
      <c r="D252" s="185">
        <f>E252+F252</f>
        <v>557</v>
      </c>
      <c r="E252" s="185">
        <f>H252</f>
        <v>0</v>
      </c>
      <c r="F252" s="185">
        <f>L252</f>
        <v>557</v>
      </c>
      <c r="G252" s="185">
        <f>H252+L252</f>
        <v>557</v>
      </c>
      <c r="H252" s="185">
        <f>K252</f>
        <v>0</v>
      </c>
      <c r="I252" s="103"/>
      <c r="J252" s="103"/>
      <c r="K252" s="103"/>
      <c r="L252" s="185">
        <f>P252</f>
        <v>557</v>
      </c>
      <c r="M252" s="103"/>
      <c r="N252" s="103"/>
      <c r="O252" s="103"/>
      <c r="P252" s="104">
        <v>557</v>
      </c>
    </row>
    <row r="253" spans="1:16" s="7" customFormat="1" ht="12" customHeight="1">
      <c r="A253" s="692"/>
      <c r="B253" s="36" t="s">
        <v>95</v>
      </c>
      <c r="C253" s="37" t="s">
        <v>842</v>
      </c>
      <c r="D253" s="185">
        <f aca="true" t="shared" si="72" ref="D253:D259">E253+F253</f>
        <v>98</v>
      </c>
      <c r="E253" s="185">
        <f aca="true" t="shared" si="73" ref="E253:E259">H253</f>
        <v>98</v>
      </c>
      <c r="F253" s="185">
        <f aca="true" t="shared" si="74" ref="F253:F259">L253</f>
        <v>0</v>
      </c>
      <c r="G253" s="185">
        <f aca="true" t="shared" si="75" ref="G253:G259">H253+L253</f>
        <v>98</v>
      </c>
      <c r="H253" s="185">
        <f aca="true" t="shared" si="76" ref="H253:H259">K253</f>
        <v>98</v>
      </c>
      <c r="I253" s="103"/>
      <c r="J253" s="103"/>
      <c r="K253" s="103">
        <v>98</v>
      </c>
      <c r="L253" s="185">
        <f aca="true" t="shared" si="77" ref="L253:L259">P253</f>
        <v>0</v>
      </c>
      <c r="M253" s="103"/>
      <c r="N253" s="103"/>
      <c r="O253" s="103"/>
      <c r="P253" s="104"/>
    </row>
    <row r="254" spans="1:16" s="7" customFormat="1" ht="12" customHeight="1">
      <c r="A254" s="692"/>
      <c r="B254" s="36" t="s">
        <v>19</v>
      </c>
      <c r="C254" s="37" t="s">
        <v>821</v>
      </c>
      <c r="D254" s="185">
        <f t="shared" si="72"/>
        <v>91</v>
      </c>
      <c r="E254" s="185">
        <f t="shared" si="73"/>
        <v>0</v>
      </c>
      <c r="F254" s="185">
        <f t="shared" si="74"/>
        <v>91</v>
      </c>
      <c r="G254" s="185">
        <f t="shared" si="75"/>
        <v>91</v>
      </c>
      <c r="H254" s="185">
        <f t="shared" si="76"/>
        <v>0</v>
      </c>
      <c r="I254" s="103"/>
      <c r="J254" s="103"/>
      <c r="K254" s="103"/>
      <c r="L254" s="185">
        <f t="shared" si="77"/>
        <v>91</v>
      </c>
      <c r="M254" s="103"/>
      <c r="N254" s="103"/>
      <c r="O254" s="103"/>
      <c r="P254" s="104">
        <v>91</v>
      </c>
    </row>
    <row r="255" spans="1:16" s="7" customFormat="1" ht="12" customHeight="1">
      <c r="A255" s="692"/>
      <c r="B255" s="36" t="s">
        <v>19</v>
      </c>
      <c r="C255" s="37" t="s">
        <v>843</v>
      </c>
      <c r="D255" s="185">
        <f t="shared" si="72"/>
        <v>16</v>
      </c>
      <c r="E255" s="185">
        <f t="shared" si="73"/>
        <v>16</v>
      </c>
      <c r="F255" s="185">
        <f t="shared" si="74"/>
        <v>0</v>
      </c>
      <c r="G255" s="185">
        <f t="shared" si="75"/>
        <v>16</v>
      </c>
      <c r="H255" s="185">
        <f t="shared" si="76"/>
        <v>16</v>
      </c>
      <c r="I255" s="103"/>
      <c r="J255" s="103"/>
      <c r="K255" s="103">
        <v>16</v>
      </c>
      <c r="L255" s="185">
        <f t="shared" si="77"/>
        <v>0</v>
      </c>
      <c r="M255" s="103"/>
      <c r="N255" s="103"/>
      <c r="O255" s="103"/>
      <c r="P255" s="104"/>
    </row>
    <row r="256" spans="1:16" s="7" customFormat="1" ht="12" customHeight="1">
      <c r="A256" s="692"/>
      <c r="B256" s="36" t="s">
        <v>291</v>
      </c>
      <c r="C256" s="37" t="s">
        <v>822</v>
      </c>
      <c r="D256" s="185">
        <f t="shared" si="72"/>
        <v>3687</v>
      </c>
      <c r="E256" s="185">
        <f t="shared" si="73"/>
        <v>0</v>
      </c>
      <c r="F256" s="185">
        <f t="shared" si="74"/>
        <v>3687</v>
      </c>
      <c r="G256" s="185">
        <f t="shared" si="75"/>
        <v>3687</v>
      </c>
      <c r="H256" s="185">
        <f t="shared" si="76"/>
        <v>0</v>
      </c>
      <c r="I256" s="103"/>
      <c r="J256" s="103"/>
      <c r="K256" s="103"/>
      <c r="L256" s="185">
        <f t="shared" si="77"/>
        <v>3687</v>
      </c>
      <c r="M256" s="103"/>
      <c r="N256" s="103"/>
      <c r="O256" s="103"/>
      <c r="P256" s="104">
        <v>3687</v>
      </c>
    </row>
    <row r="257" spans="1:16" s="7" customFormat="1" ht="12" customHeight="1">
      <c r="A257" s="692"/>
      <c r="B257" s="36" t="s">
        <v>291</v>
      </c>
      <c r="C257" s="37" t="s">
        <v>844</v>
      </c>
      <c r="D257" s="185">
        <f t="shared" si="72"/>
        <v>651</v>
      </c>
      <c r="E257" s="185">
        <f t="shared" si="73"/>
        <v>651</v>
      </c>
      <c r="F257" s="185">
        <f t="shared" si="74"/>
        <v>0</v>
      </c>
      <c r="G257" s="185">
        <f t="shared" si="75"/>
        <v>651</v>
      </c>
      <c r="H257" s="185">
        <f t="shared" si="76"/>
        <v>651</v>
      </c>
      <c r="I257" s="103"/>
      <c r="J257" s="103"/>
      <c r="K257" s="103">
        <v>651</v>
      </c>
      <c r="L257" s="185">
        <f t="shared" si="77"/>
        <v>0</v>
      </c>
      <c r="M257" s="103"/>
      <c r="N257" s="103"/>
      <c r="O257" s="103"/>
      <c r="P257" s="104"/>
    </row>
    <row r="258" spans="1:16" s="7" customFormat="1" ht="12" customHeight="1">
      <c r="A258" s="692"/>
      <c r="B258" s="36" t="s">
        <v>116</v>
      </c>
      <c r="C258" s="37" t="s">
        <v>825</v>
      </c>
      <c r="D258" s="185">
        <f t="shared" si="72"/>
        <v>7336</v>
      </c>
      <c r="E258" s="185">
        <f t="shared" si="73"/>
        <v>0</v>
      </c>
      <c r="F258" s="185">
        <f t="shared" si="74"/>
        <v>7336</v>
      </c>
      <c r="G258" s="185">
        <f t="shared" si="75"/>
        <v>7336</v>
      </c>
      <c r="H258" s="185">
        <f t="shared" si="76"/>
        <v>0</v>
      </c>
      <c r="I258" s="103"/>
      <c r="J258" s="103"/>
      <c r="K258" s="103"/>
      <c r="L258" s="185">
        <f t="shared" si="77"/>
        <v>7336</v>
      </c>
      <c r="M258" s="103"/>
      <c r="N258" s="103"/>
      <c r="O258" s="103"/>
      <c r="P258" s="104">
        <v>7336</v>
      </c>
    </row>
    <row r="259" spans="1:16" s="7" customFormat="1" ht="12" customHeight="1">
      <c r="A259" s="693"/>
      <c r="B259" s="36" t="s">
        <v>116</v>
      </c>
      <c r="C259" s="37" t="s">
        <v>846</v>
      </c>
      <c r="D259" s="185">
        <f t="shared" si="72"/>
        <v>1294</v>
      </c>
      <c r="E259" s="185">
        <f t="shared" si="73"/>
        <v>1294</v>
      </c>
      <c r="F259" s="185">
        <f t="shared" si="74"/>
        <v>0</v>
      </c>
      <c r="G259" s="185">
        <f t="shared" si="75"/>
        <v>1294</v>
      </c>
      <c r="H259" s="185">
        <f t="shared" si="76"/>
        <v>1294</v>
      </c>
      <c r="I259" s="103"/>
      <c r="J259" s="103"/>
      <c r="K259" s="103">
        <v>1294</v>
      </c>
      <c r="L259" s="185">
        <f t="shared" si="77"/>
        <v>0</v>
      </c>
      <c r="M259" s="103"/>
      <c r="N259" s="103"/>
      <c r="O259" s="103"/>
      <c r="P259" s="104"/>
    </row>
    <row r="260" spans="1:16" s="7" customFormat="1" ht="18" customHeight="1">
      <c r="A260" s="691" t="s">
        <v>660</v>
      </c>
      <c r="B260" s="704" t="s">
        <v>796</v>
      </c>
      <c r="C260" s="704"/>
      <c r="D260" s="704"/>
      <c r="E260" s="704"/>
      <c r="F260" s="704"/>
      <c r="G260" s="704"/>
      <c r="H260" s="704"/>
      <c r="I260" s="704"/>
      <c r="J260" s="704"/>
      <c r="K260" s="704"/>
      <c r="L260" s="704"/>
      <c r="M260" s="704"/>
      <c r="N260" s="704"/>
      <c r="O260" s="704"/>
      <c r="P260" s="705"/>
    </row>
    <row r="261" spans="1:16" s="7" customFormat="1" ht="12" customHeight="1">
      <c r="A261" s="692"/>
      <c r="B261" s="702" t="s">
        <v>740</v>
      </c>
      <c r="C261" s="702"/>
      <c r="D261" s="702"/>
      <c r="E261" s="702"/>
      <c r="F261" s="702"/>
      <c r="G261" s="702"/>
      <c r="H261" s="702"/>
      <c r="I261" s="702"/>
      <c r="J261" s="702"/>
      <c r="K261" s="702"/>
      <c r="L261" s="702"/>
      <c r="M261" s="702"/>
      <c r="N261" s="702"/>
      <c r="O261" s="702"/>
      <c r="P261" s="703"/>
    </row>
    <row r="262" spans="1:16" s="7" customFormat="1" ht="12" customHeight="1">
      <c r="A262" s="692"/>
      <c r="B262" s="700" t="s">
        <v>661</v>
      </c>
      <c r="C262" s="700"/>
      <c r="D262" s="700"/>
      <c r="E262" s="700"/>
      <c r="F262" s="700"/>
      <c r="G262" s="700"/>
      <c r="H262" s="700"/>
      <c r="I262" s="700"/>
      <c r="J262" s="700"/>
      <c r="K262" s="700"/>
      <c r="L262" s="700"/>
      <c r="M262" s="700"/>
      <c r="N262" s="700"/>
      <c r="O262" s="700"/>
      <c r="P262" s="701"/>
    </row>
    <row r="263" spans="1:16" s="7" customFormat="1" ht="12" customHeight="1">
      <c r="A263" s="692"/>
      <c r="B263" s="702" t="s">
        <v>742</v>
      </c>
      <c r="C263" s="702"/>
      <c r="D263" s="702"/>
      <c r="E263" s="702"/>
      <c r="F263" s="702"/>
      <c r="G263" s="702"/>
      <c r="H263" s="702"/>
      <c r="I263" s="702"/>
      <c r="J263" s="702"/>
      <c r="K263" s="702"/>
      <c r="L263" s="702"/>
      <c r="M263" s="702"/>
      <c r="N263" s="702"/>
      <c r="O263" s="702"/>
      <c r="P263" s="703"/>
    </row>
    <row r="264" spans="1:16" s="7" customFormat="1" ht="12" customHeight="1">
      <c r="A264" s="692"/>
      <c r="B264" s="305" t="s">
        <v>417</v>
      </c>
      <c r="C264" s="305" t="s">
        <v>819</v>
      </c>
      <c r="D264" s="425">
        <f>D280+D265</f>
        <v>123310</v>
      </c>
      <c r="E264" s="425">
        <f aca="true" t="shared" si="78" ref="E264:P264">E280+E265</f>
        <v>13710</v>
      </c>
      <c r="F264" s="425">
        <f t="shared" si="78"/>
        <v>109600</v>
      </c>
      <c r="G264" s="425">
        <f t="shared" si="78"/>
        <v>90330</v>
      </c>
      <c r="H264" s="425">
        <f t="shared" si="78"/>
        <v>13550</v>
      </c>
      <c r="I264" s="425">
        <f t="shared" si="78"/>
        <v>0</v>
      </c>
      <c r="J264" s="425">
        <f t="shared" si="78"/>
        <v>0</v>
      </c>
      <c r="K264" s="425">
        <f t="shared" si="78"/>
        <v>13550</v>
      </c>
      <c r="L264" s="425">
        <f t="shared" si="78"/>
        <v>76780</v>
      </c>
      <c r="M264" s="425">
        <f t="shared" si="78"/>
        <v>0</v>
      </c>
      <c r="N264" s="425">
        <f t="shared" si="78"/>
        <v>0</v>
      </c>
      <c r="O264" s="425">
        <f t="shared" si="78"/>
        <v>0</v>
      </c>
      <c r="P264" s="426">
        <f t="shared" si="78"/>
        <v>76780</v>
      </c>
    </row>
    <row r="265" spans="1:16" s="7" customFormat="1" ht="12" customHeight="1">
      <c r="A265" s="692"/>
      <c r="B265" s="39" t="s">
        <v>698</v>
      </c>
      <c r="C265" s="39"/>
      <c r="D265" s="188">
        <f>SUM(D266:D279)</f>
        <v>90330</v>
      </c>
      <c r="E265" s="188">
        <f>SUM(E266:E279)</f>
        <v>13550</v>
      </c>
      <c r="F265" s="188">
        <f>SUM(F266:F279)</f>
        <v>76780</v>
      </c>
      <c r="G265" s="188">
        <f>SUM(G266:G279)</f>
        <v>90330</v>
      </c>
      <c r="H265" s="188">
        <f>SUM(H266:H279)</f>
        <v>13550</v>
      </c>
      <c r="I265" s="115"/>
      <c r="J265" s="115"/>
      <c r="K265" s="115">
        <f>SUM(K266:K279)</f>
        <v>13550</v>
      </c>
      <c r="L265" s="188">
        <f>SUM(L266:L279)</f>
        <v>76780</v>
      </c>
      <c r="M265" s="115"/>
      <c r="N265" s="115"/>
      <c r="O265" s="115"/>
      <c r="P265" s="116">
        <f>SUM(P266:P279)</f>
        <v>76780</v>
      </c>
    </row>
    <row r="266" spans="1:16" s="7" customFormat="1" ht="12" customHeight="1">
      <c r="A266" s="692"/>
      <c r="B266" s="36" t="s">
        <v>95</v>
      </c>
      <c r="C266" s="37" t="s">
        <v>820</v>
      </c>
      <c r="D266" s="185">
        <f>E266+F266</f>
        <v>4445</v>
      </c>
      <c r="E266" s="185">
        <f>H266</f>
        <v>0</v>
      </c>
      <c r="F266" s="185">
        <f>L266</f>
        <v>4445</v>
      </c>
      <c r="G266" s="185">
        <f>H266+L266</f>
        <v>4445</v>
      </c>
      <c r="H266" s="185">
        <f>K266</f>
        <v>0</v>
      </c>
      <c r="I266" s="103"/>
      <c r="J266" s="103"/>
      <c r="K266" s="103"/>
      <c r="L266" s="185">
        <f>P266</f>
        <v>4445</v>
      </c>
      <c r="M266" s="103"/>
      <c r="N266" s="103"/>
      <c r="O266" s="103"/>
      <c r="P266" s="104">
        <v>4445</v>
      </c>
    </row>
    <row r="267" spans="1:16" s="7" customFormat="1" ht="12" customHeight="1">
      <c r="A267" s="692"/>
      <c r="B267" s="36" t="s">
        <v>95</v>
      </c>
      <c r="C267" s="37" t="s">
        <v>842</v>
      </c>
      <c r="D267" s="185">
        <f aca="true" t="shared" si="79" ref="D267:D279">E267+F267</f>
        <v>784</v>
      </c>
      <c r="E267" s="185">
        <f aca="true" t="shared" si="80" ref="E267:E279">H267</f>
        <v>784</v>
      </c>
      <c r="F267" s="185">
        <f aca="true" t="shared" si="81" ref="F267:F279">L267</f>
        <v>0</v>
      </c>
      <c r="G267" s="185">
        <f aca="true" t="shared" si="82" ref="G267:G279">H267+L267</f>
        <v>784</v>
      </c>
      <c r="H267" s="185">
        <f aca="true" t="shared" si="83" ref="H267:H279">K267</f>
        <v>784</v>
      </c>
      <c r="I267" s="103"/>
      <c r="J267" s="103"/>
      <c r="K267" s="103">
        <v>784</v>
      </c>
      <c r="L267" s="185">
        <f aca="true" t="shared" si="84" ref="L267:L279">P267</f>
        <v>0</v>
      </c>
      <c r="M267" s="103"/>
      <c r="N267" s="103"/>
      <c r="O267" s="103"/>
      <c r="P267" s="104"/>
    </row>
    <row r="268" spans="1:16" s="7" customFormat="1" ht="12" customHeight="1">
      <c r="A268" s="692"/>
      <c r="B268" s="36" t="s">
        <v>19</v>
      </c>
      <c r="C268" s="37" t="s">
        <v>821</v>
      </c>
      <c r="D268" s="185">
        <f t="shared" si="79"/>
        <v>717</v>
      </c>
      <c r="E268" s="185">
        <f t="shared" si="80"/>
        <v>0</v>
      </c>
      <c r="F268" s="185">
        <f t="shared" si="81"/>
        <v>717</v>
      </c>
      <c r="G268" s="185">
        <f t="shared" si="82"/>
        <v>717</v>
      </c>
      <c r="H268" s="185">
        <f t="shared" si="83"/>
        <v>0</v>
      </c>
      <c r="I268" s="103"/>
      <c r="J268" s="103"/>
      <c r="K268" s="103"/>
      <c r="L268" s="185">
        <f t="shared" si="84"/>
        <v>717</v>
      </c>
      <c r="M268" s="103"/>
      <c r="N268" s="103"/>
      <c r="O268" s="103"/>
      <c r="P268" s="104">
        <v>717</v>
      </c>
    </row>
    <row r="269" spans="1:16" s="7" customFormat="1" ht="12" customHeight="1">
      <c r="A269" s="692"/>
      <c r="B269" s="36" t="s">
        <v>19</v>
      </c>
      <c r="C269" s="37" t="s">
        <v>843</v>
      </c>
      <c r="D269" s="185">
        <f t="shared" si="79"/>
        <v>127</v>
      </c>
      <c r="E269" s="185">
        <f t="shared" si="80"/>
        <v>127</v>
      </c>
      <c r="F269" s="185">
        <f t="shared" si="81"/>
        <v>0</v>
      </c>
      <c r="G269" s="185">
        <f t="shared" si="82"/>
        <v>127</v>
      </c>
      <c r="H269" s="185">
        <f t="shared" si="83"/>
        <v>127</v>
      </c>
      <c r="I269" s="103"/>
      <c r="J269" s="103"/>
      <c r="K269" s="103">
        <v>127</v>
      </c>
      <c r="L269" s="185">
        <f t="shared" si="84"/>
        <v>0</v>
      </c>
      <c r="M269" s="103"/>
      <c r="N269" s="103"/>
      <c r="O269" s="103"/>
      <c r="P269" s="104"/>
    </row>
    <row r="270" spans="1:16" s="7" customFormat="1" ht="12" customHeight="1">
      <c r="A270" s="692"/>
      <c r="B270" s="36" t="s">
        <v>291</v>
      </c>
      <c r="C270" s="37" t="s">
        <v>822</v>
      </c>
      <c r="D270" s="185">
        <f t="shared" si="79"/>
        <v>29263</v>
      </c>
      <c r="E270" s="185">
        <f t="shared" si="80"/>
        <v>0</v>
      </c>
      <c r="F270" s="185">
        <f t="shared" si="81"/>
        <v>29263</v>
      </c>
      <c r="G270" s="185">
        <f t="shared" si="82"/>
        <v>29263</v>
      </c>
      <c r="H270" s="185">
        <f t="shared" si="83"/>
        <v>0</v>
      </c>
      <c r="I270" s="103"/>
      <c r="J270" s="103"/>
      <c r="K270" s="103"/>
      <c r="L270" s="185">
        <f t="shared" si="84"/>
        <v>29263</v>
      </c>
      <c r="M270" s="103"/>
      <c r="N270" s="103"/>
      <c r="O270" s="103"/>
      <c r="P270" s="104">
        <v>29263</v>
      </c>
    </row>
    <row r="271" spans="1:16" s="7" customFormat="1" ht="12" customHeight="1">
      <c r="A271" s="692"/>
      <c r="B271" s="36" t="s">
        <v>291</v>
      </c>
      <c r="C271" s="37" t="s">
        <v>844</v>
      </c>
      <c r="D271" s="185">
        <f t="shared" si="79"/>
        <v>5164</v>
      </c>
      <c r="E271" s="185">
        <f t="shared" si="80"/>
        <v>5164</v>
      </c>
      <c r="F271" s="185">
        <f t="shared" si="81"/>
        <v>0</v>
      </c>
      <c r="G271" s="185">
        <f t="shared" si="82"/>
        <v>5164</v>
      </c>
      <c r="H271" s="185">
        <f t="shared" si="83"/>
        <v>5164</v>
      </c>
      <c r="I271" s="103"/>
      <c r="J271" s="103"/>
      <c r="K271" s="103">
        <v>5164</v>
      </c>
      <c r="L271" s="185">
        <f t="shared" si="84"/>
        <v>0</v>
      </c>
      <c r="M271" s="103"/>
      <c r="N271" s="103"/>
      <c r="O271" s="103"/>
      <c r="P271" s="104"/>
    </row>
    <row r="272" spans="1:16" s="7" customFormat="1" ht="12" customHeight="1">
      <c r="A272" s="692"/>
      <c r="B272" s="36" t="s">
        <v>21</v>
      </c>
      <c r="C272" s="37" t="s">
        <v>823</v>
      </c>
      <c r="D272" s="185">
        <f t="shared" si="79"/>
        <v>15074</v>
      </c>
      <c r="E272" s="185">
        <f t="shared" si="80"/>
        <v>0</v>
      </c>
      <c r="F272" s="185">
        <f t="shared" si="81"/>
        <v>15074</v>
      </c>
      <c r="G272" s="185">
        <f t="shared" si="82"/>
        <v>15074</v>
      </c>
      <c r="H272" s="185">
        <f t="shared" si="83"/>
        <v>0</v>
      </c>
      <c r="I272" s="103"/>
      <c r="J272" s="103"/>
      <c r="K272" s="103"/>
      <c r="L272" s="185">
        <f t="shared" si="84"/>
        <v>15074</v>
      </c>
      <c r="M272" s="103"/>
      <c r="N272" s="103"/>
      <c r="O272" s="103"/>
      <c r="P272" s="104">
        <v>15074</v>
      </c>
    </row>
    <row r="273" spans="1:16" s="7" customFormat="1" ht="12" customHeight="1">
      <c r="A273" s="692"/>
      <c r="B273" s="36" t="s">
        <v>21</v>
      </c>
      <c r="C273" s="37" t="s">
        <v>845</v>
      </c>
      <c r="D273" s="185">
        <f t="shared" si="79"/>
        <v>2660</v>
      </c>
      <c r="E273" s="185">
        <f t="shared" si="80"/>
        <v>2660</v>
      </c>
      <c r="F273" s="185">
        <f t="shared" si="81"/>
        <v>0</v>
      </c>
      <c r="G273" s="185">
        <f t="shared" si="82"/>
        <v>2660</v>
      </c>
      <c r="H273" s="185">
        <f t="shared" si="83"/>
        <v>2660</v>
      </c>
      <c r="I273" s="103"/>
      <c r="J273" s="103"/>
      <c r="K273" s="103">
        <v>2660</v>
      </c>
      <c r="L273" s="185">
        <f t="shared" si="84"/>
        <v>0</v>
      </c>
      <c r="M273" s="103"/>
      <c r="N273" s="103"/>
      <c r="O273" s="103"/>
      <c r="P273" s="104"/>
    </row>
    <row r="274" spans="1:16" s="7" customFormat="1" ht="12" customHeight="1">
      <c r="A274" s="692"/>
      <c r="B274" s="36" t="s">
        <v>116</v>
      </c>
      <c r="C274" s="37" t="s">
        <v>825</v>
      </c>
      <c r="D274" s="185">
        <f t="shared" si="79"/>
        <v>26545</v>
      </c>
      <c r="E274" s="185">
        <f t="shared" si="80"/>
        <v>0</v>
      </c>
      <c r="F274" s="185">
        <f t="shared" si="81"/>
        <v>26545</v>
      </c>
      <c r="G274" s="185">
        <f t="shared" si="82"/>
        <v>26545</v>
      </c>
      <c r="H274" s="185">
        <f t="shared" si="83"/>
        <v>0</v>
      </c>
      <c r="I274" s="103"/>
      <c r="J274" s="103"/>
      <c r="K274" s="103"/>
      <c r="L274" s="185">
        <f t="shared" si="84"/>
        <v>26545</v>
      </c>
      <c r="M274" s="103"/>
      <c r="N274" s="103"/>
      <c r="O274" s="103"/>
      <c r="P274" s="104">
        <v>26545</v>
      </c>
    </row>
    <row r="275" spans="1:16" s="7" customFormat="1" ht="12" customHeight="1">
      <c r="A275" s="692"/>
      <c r="B275" s="36" t="s">
        <v>116</v>
      </c>
      <c r="C275" s="37" t="s">
        <v>846</v>
      </c>
      <c r="D275" s="185">
        <f t="shared" si="79"/>
        <v>4685</v>
      </c>
      <c r="E275" s="185">
        <f t="shared" si="80"/>
        <v>4685</v>
      </c>
      <c r="F275" s="185">
        <f t="shared" si="81"/>
        <v>0</v>
      </c>
      <c r="G275" s="185">
        <f t="shared" si="82"/>
        <v>4685</v>
      </c>
      <c r="H275" s="185">
        <f t="shared" si="83"/>
        <v>4685</v>
      </c>
      <c r="I275" s="103"/>
      <c r="J275" s="103"/>
      <c r="K275" s="103">
        <v>4685</v>
      </c>
      <c r="L275" s="185">
        <f t="shared" si="84"/>
        <v>0</v>
      </c>
      <c r="M275" s="103"/>
      <c r="N275" s="103"/>
      <c r="O275" s="103"/>
      <c r="P275" s="104"/>
    </row>
    <row r="276" spans="1:16" s="7" customFormat="1" ht="12" customHeight="1">
      <c r="A276" s="692"/>
      <c r="B276" s="36" t="s">
        <v>250</v>
      </c>
      <c r="C276" s="37" t="s">
        <v>826</v>
      </c>
      <c r="D276" s="185">
        <f t="shared" si="79"/>
        <v>82</v>
      </c>
      <c r="E276" s="185">
        <f t="shared" si="80"/>
        <v>0</v>
      </c>
      <c r="F276" s="185">
        <f t="shared" si="81"/>
        <v>82</v>
      </c>
      <c r="G276" s="185">
        <f t="shared" si="82"/>
        <v>82</v>
      </c>
      <c r="H276" s="185">
        <f t="shared" si="83"/>
        <v>0</v>
      </c>
      <c r="I276" s="103"/>
      <c r="J276" s="103"/>
      <c r="K276" s="103"/>
      <c r="L276" s="185">
        <f t="shared" si="84"/>
        <v>82</v>
      </c>
      <c r="M276" s="103"/>
      <c r="N276" s="103"/>
      <c r="O276" s="103"/>
      <c r="P276" s="104">
        <v>82</v>
      </c>
    </row>
    <row r="277" spans="1:16" s="7" customFormat="1" ht="12" customHeight="1">
      <c r="A277" s="692"/>
      <c r="B277" s="36" t="s">
        <v>250</v>
      </c>
      <c r="C277" s="37" t="s">
        <v>847</v>
      </c>
      <c r="D277" s="185">
        <f t="shared" si="79"/>
        <v>14</v>
      </c>
      <c r="E277" s="185">
        <f t="shared" si="80"/>
        <v>14</v>
      </c>
      <c r="F277" s="185">
        <f t="shared" si="81"/>
        <v>0</v>
      </c>
      <c r="G277" s="185">
        <f t="shared" si="82"/>
        <v>14</v>
      </c>
      <c r="H277" s="185">
        <f t="shared" si="83"/>
        <v>14</v>
      </c>
      <c r="I277" s="103"/>
      <c r="J277" s="103"/>
      <c r="K277" s="103">
        <v>14</v>
      </c>
      <c r="L277" s="185">
        <f t="shared" si="84"/>
        <v>0</v>
      </c>
      <c r="M277" s="103"/>
      <c r="N277" s="103"/>
      <c r="O277" s="103"/>
      <c r="P277" s="104"/>
    </row>
    <row r="278" spans="1:16" s="7" customFormat="1" ht="12" customHeight="1">
      <c r="A278" s="692"/>
      <c r="B278" s="36" t="s">
        <v>991</v>
      </c>
      <c r="C278" s="37" t="s">
        <v>827</v>
      </c>
      <c r="D278" s="185">
        <f t="shared" si="79"/>
        <v>654</v>
      </c>
      <c r="E278" s="185">
        <f t="shared" si="80"/>
        <v>0</v>
      </c>
      <c r="F278" s="185">
        <f t="shared" si="81"/>
        <v>654</v>
      </c>
      <c r="G278" s="185">
        <f t="shared" si="82"/>
        <v>654</v>
      </c>
      <c r="H278" s="185">
        <f t="shared" si="83"/>
        <v>0</v>
      </c>
      <c r="I278" s="103"/>
      <c r="J278" s="103"/>
      <c r="K278" s="103"/>
      <c r="L278" s="185">
        <f t="shared" si="84"/>
        <v>654</v>
      </c>
      <c r="M278" s="103"/>
      <c r="N278" s="103"/>
      <c r="O278" s="103"/>
      <c r="P278" s="104">
        <v>654</v>
      </c>
    </row>
    <row r="279" spans="1:16" s="7" customFormat="1" ht="12" customHeight="1">
      <c r="A279" s="692"/>
      <c r="B279" s="36" t="s">
        <v>991</v>
      </c>
      <c r="C279" s="37" t="s">
        <v>878</v>
      </c>
      <c r="D279" s="185">
        <f t="shared" si="79"/>
        <v>116</v>
      </c>
      <c r="E279" s="185">
        <f t="shared" si="80"/>
        <v>116</v>
      </c>
      <c r="F279" s="185">
        <f t="shared" si="81"/>
        <v>0</v>
      </c>
      <c r="G279" s="185">
        <f t="shared" si="82"/>
        <v>116</v>
      </c>
      <c r="H279" s="185">
        <f t="shared" si="83"/>
        <v>116</v>
      </c>
      <c r="I279" s="103"/>
      <c r="J279" s="103"/>
      <c r="K279" s="103">
        <v>116</v>
      </c>
      <c r="L279" s="185">
        <f t="shared" si="84"/>
        <v>0</v>
      </c>
      <c r="M279" s="103"/>
      <c r="N279" s="103"/>
      <c r="O279" s="103"/>
      <c r="P279" s="104"/>
    </row>
    <row r="280" spans="1:16" s="7" customFormat="1" ht="12" customHeight="1">
      <c r="A280" s="693"/>
      <c r="B280" s="36" t="s">
        <v>832</v>
      </c>
      <c r="C280" s="37"/>
      <c r="D280" s="185">
        <f>E280+F280</f>
        <v>32980</v>
      </c>
      <c r="E280" s="185">
        <v>160</v>
      </c>
      <c r="F280" s="185">
        <v>32820</v>
      </c>
      <c r="G280" s="185"/>
      <c r="H280" s="185"/>
      <c r="I280" s="103"/>
      <c r="J280" s="103"/>
      <c r="K280" s="103"/>
      <c r="L280" s="185"/>
      <c r="M280" s="103"/>
      <c r="N280" s="103"/>
      <c r="O280" s="103"/>
      <c r="P280" s="104"/>
    </row>
    <row r="281" spans="1:16" s="7" customFormat="1" ht="15.75" customHeight="1">
      <c r="A281" s="691" t="s">
        <v>662</v>
      </c>
      <c r="B281" s="704" t="s">
        <v>829</v>
      </c>
      <c r="C281" s="704"/>
      <c r="D281" s="704"/>
      <c r="E281" s="704"/>
      <c r="F281" s="704"/>
      <c r="G281" s="704"/>
      <c r="H281" s="704"/>
      <c r="I281" s="704"/>
      <c r="J281" s="704"/>
      <c r="K281" s="704"/>
      <c r="L281" s="704"/>
      <c r="M281" s="704"/>
      <c r="N281" s="704"/>
      <c r="O281" s="704"/>
      <c r="P281" s="705"/>
    </row>
    <row r="282" spans="1:16" s="7" customFormat="1" ht="12" customHeight="1">
      <c r="A282" s="692"/>
      <c r="B282" s="702" t="s">
        <v>59</v>
      </c>
      <c r="C282" s="702"/>
      <c r="D282" s="702"/>
      <c r="E282" s="702"/>
      <c r="F282" s="702"/>
      <c r="G282" s="702"/>
      <c r="H282" s="702"/>
      <c r="I282" s="702"/>
      <c r="J282" s="702"/>
      <c r="K282" s="702"/>
      <c r="L282" s="702"/>
      <c r="M282" s="702"/>
      <c r="N282" s="702"/>
      <c r="O282" s="702"/>
      <c r="P282" s="703"/>
    </row>
    <row r="283" spans="1:16" s="7" customFormat="1" ht="12" customHeight="1">
      <c r="A283" s="692"/>
      <c r="B283" s="700" t="s">
        <v>58</v>
      </c>
      <c r="C283" s="700"/>
      <c r="D283" s="700"/>
      <c r="E283" s="700"/>
      <c r="F283" s="700"/>
      <c r="G283" s="700"/>
      <c r="H283" s="700"/>
      <c r="I283" s="700"/>
      <c r="J283" s="700"/>
      <c r="K283" s="700"/>
      <c r="L283" s="700"/>
      <c r="M283" s="700"/>
      <c r="N283" s="700"/>
      <c r="O283" s="700"/>
      <c r="P283" s="701"/>
    </row>
    <row r="284" spans="1:16" s="7" customFormat="1" ht="12" customHeight="1">
      <c r="A284" s="692"/>
      <c r="B284" s="305" t="s">
        <v>417</v>
      </c>
      <c r="C284" s="305" t="s">
        <v>835</v>
      </c>
      <c r="D284" s="425">
        <f>D285+D286+D292+D293+D294</f>
        <v>295299</v>
      </c>
      <c r="E284" s="425">
        <f aca="true" t="shared" si="85" ref="E284:P284">E285+E286+E292+E293+E294</f>
        <v>0</v>
      </c>
      <c r="F284" s="425">
        <f t="shared" si="85"/>
        <v>295299</v>
      </c>
      <c r="G284" s="425">
        <f t="shared" si="85"/>
        <v>58169</v>
      </c>
      <c r="H284" s="425">
        <f t="shared" si="85"/>
        <v>0</v>
      </c>
      <c r="I284" s="425">
        <f t="shared" si="85"/>
        <v>0</v>
      </c>
      <c r="J284" s="425">
        <f t="shared" si="85"/>
        <v>0</v>
      </c>
      <c r="K284" s="425">
        <f t="shared" si="85"/>
        <v>0</v>
      </c>
      <c r="L284" s="425">
        <f t="shared" si="85"/>
        <v>58169</v>
      </c>
      <c r="M284" s="425">
        <f t="shared" si="85"/>
        <v>0</v>
      </c>
      <c r="N284" s="425">
        <f t="shared" si="85"/>
        <v>0</v>
      </c>
      <c r="O284" s="425">
        <f t="shared" si="85"/>
        <v>0</v>
      </c>
      <c r="P284" s="426">
        <f t="shared" si="85"/>
        <v>58169</v>
      </c>
    </row>
    <row r="285" spans="1:16" s="7" customFormat="1" ht="12" customHeight="1">
      <c r="A285" s="692"/>
      <c r="B285" s="37" t="s">
        <v>169</v>
      </c>
      <c r="C285" s="37"/>
      <c r="D285" s="185">
        <f>F285</f>
        <v>84151</v>
      </c>
      <c r="E285" s="185"/>
      <c r="F285" s="185">
        <v>84151</v>
      </c>
      <c r="G285" s="185"/>
      <c r="H285" s="185"/>
      <c r="I285" s="103"/>
      <c r="J285" s="103"/>
      <c r="K285" s="103"/>
      <c r="L285" s="185"/>
      <c r="M285" s="103"/>
      <c r="N285" s="103"/>
      <c r="O285" s="103"/>
      <c r="P285" s="104"/>
    </row>
    <row r="286" spans="1:16" s="7" customFormat="1" ht="12" customHeight="1">
      <c r="A286" s="692"/>
      <c r="B286" s="39" t="s">
        <v>698</v>
      </c>
      <c r="C286" s="39"/>
      <c r="D286" s="188">
        <f aca="true" t="shared" si="86" ref="D286:D294">F286</f>
        <v>58169</v>
      </c>
      <c r="E286" s="188"/>
      <c r="F286" s="188">
        <f aca="true" t="shared" si="87" ref="F286:F291">G286</f>
        <v>58169</v>
      </c>
      <c r="G286" s="188">
        <f aca="true" t="shared" si="88" ref="G286:G291">L286</f>
        <v>58169</v>
      </c>
      <c r="H286" s="188"/>
      <c r="I286" s="115"/>
      <c r="J286" s="115"/>
      <c r="K286" s="115"/>
      <c r="L286" s="188">
        <f aca="true" t="shared" si="89" ref="L286:L291">P286</f>
        <v>58169</v>
      </c>
      <c r="M286" s="115"/>
      <c r="N286" s="115"/>
      <c r="O286" s="115"/>
      <c r="P286" s="116">
        <f>SUM(P287:P291)</f>
        <v>58169</v>
      </c>
    </row>
    <row r="287" spans="1:16" s="7" customFormat="1" ht="12" customHeight="1">
      <c r="A287" s="692"/>
      <c r="B287" s="37" t="s">
        <v>291</v>
      </c>
      <c r="C287" s="37" t="s">
        <v>830</v>
      </c>
      <c r="D287" s="185">
        <f t="shared" si="86"/>
        <v>38400</v>
      </c>
      <c r="E287" s="185"/>
      <c r="F287" s="185">
        <f t="shared" si="87"/>
        <v>38400</v>
      </c>
      <c r="G287" s="185">
        <f t="shared" si="88"/>
        <v>38400</v>
      </c>
      <c r="H287" s="185"/>
      <c r="I287" s="103"/>
      <c r="J287" s="103"/>
      <c r="K287" s="103"/>
      <c r="L287" s="185">
        <f t="shared" si="89"/>
        <v>38400</v>
      </c>
      <c r="M287" s="103"/>
      <c r="N287" s="103"/>
      <c r="O287" s="103"/>
      <c r="P287" s="104">
        <v>38400</v>
      </c>
    </row>
    <row r="288" spans="1:16" s="7" customFormat="1" ht="12" customHeight="1">
      <c r="A288" s="692"/>
      <c r="B288" s="37" t="s">
        <v>17</v>
      </c>
      <c r="C288" s="37" t="s">
        <v>831</v>
      </c>
      <c r="D288" s="185">
        <f t="shared" si="86"/>
        <v>2870</v>
      </c>
      <c r="E288" s="185"/>
      <c r="F288" s="185">
        <f t="shared" si="87"/>
        <v>2870</v>
      </c>
      <c r="G288" s="185">
        <f t="shared" si="88"/>
        <v>2870</v>
      </c>
      <c r="H288" s="185"/>
      <c r="I288" s="103"/>
      <c r="J288" s="103"/>
      <c r="K288" s="103"/>
      <c r="L288" s="185">
        <f t="shared" si="89"/>
        <v>2870</v>
      </c>
      <c r="M288" s="103"/>
      <c r="N288" s="103"/>
      <c r="O288" s="103"/>
      <c r="P288" s="104">
        <v>2870</v>
      </c>
    </row>
    <row r="289" spans="1:16" s="7" customFormat="1" ht="12" customHeight="1">
      <c r="A289" s="692"/>
      <c r="B289" s="36" t="s">
        <v>95</v>
      </c>
      <c r="C289" s="37" t="s">
        <v>820</v>
      </c>
      <c r="D289" s="185">
        <f t="shared" si="86"/>
        <v>7527</v>
      </c>
      <c r="E289" s="185"/>
      <c r="F289" s="185">
        <f t="shared" si="87"/>
        <v>7527</v>
      </c>
      <c r="G289" s="185">
        <f t="shared" si="88"/>
        <v>7527</v>
      </c>
      <c r="H289" s="185"/>
      <c r="I289" s="103"/>
      <c r="J289" s="103"/>
      <c r="K289" s="103"/>
      <c r="L289" s="185">
        <f t="shared" si="89"/>
        <v>7527</v>
      </c>
      <c r="M289" s="103"/>
      <c r="N289" s="103"/>
      <c r="O289" s="103"/>
      <c r="P289" s="104">
        <v>7527</v>
      </c>
    </row>
    <row r="290" spans="1:16" s="7" customFormat="1" ht="12" customHeight="1">
      <c r="A290" s="692"/>
      <c r="B290" s="36" t="s">
        <v>19</v>
      </c>
      <c r="C290" s="37" t="s">
        <v>821</v>
      </c>
      <c r="D290" s="185">
        <f t="shared" si="86"/>
        <v>1212</v>
      </c>
      <c r="E290" s="185"/>
      <c r="F290" s="185">
        <f t="shared" si="87"/>
        <v>1212</v>
      </c>
      <c r="G290" s="185">
        <f t="shared" si="88"/>
        <v>1212</v>
      </c>
      <c r="H290" s="185"/>
      <c r="I290" s="103"/>
      <c r="J290" s="103"/>
      <c r="K290" s="103"/>
      <c r="L290" s="185">
        <f t="shared" si="89"/>
        <v>1212</v>
      </c>
      <c r="M290" s="103"/>
      <c r="N290" s="103"/>
      <c r="O290" s="103"/>
      <c r="P290" s="104">
        <v>1212</v>
      </c>
    </row>
    <row r="291" spans="1:16" s="7" customFormat="1" ht="12" customHeight="1">
      <c r="A291" s="692"/>
      <c r="B291" s="36" t="s">
        <v>291</v>
      </c>
      <c r="C291" s="37" t="s">
        <v>822</v>
      </c>
      <c r="D291" s="185">
        <f t="shared" si="86"/>
        <v>8160</v>
      </c>
      <c r="E291" s="185"/>
      <c r="F291" s="185">
        <f t="shared" si="87"/>
        <v>8160</v>
      </c>
      <c r="G291" s="185">
        <f t="shared" si="88"/>
        <v>8160</v>
      </c>
      <c r="H291" s="185"/>
      <c r="I291" s="103"/>
      <c r="J291" s="103"/>
      <c r="K291" s="103"/>
      <c r="L291" s="185">
        <f t="shared" si="89"/>
        <v>8160</v>
      </c>
      <c r="M291" s="103"/>
      <c r="N291" s="103"/>
      <c r="O291" s="103"/>
      <c r="P291" s="104">
        <v>8160</v>
      </c>
    </row>
    <row r="292" spans="1:16" s="7" customFormat="1" ht="12" customHeight="1">
      <c r="A292" s="692"/>
      <c r="B292" s="36" t="s">
        <v>832</v>
      </c>
      <c r="C292" s="37"/>
      <c r="D292" s="185">
        <f t="shared" si="86"/>
        <v>51652</v>
      </c>
      <c r="E292" s="185"/>
      <c r="F292" s="185">
        <v>51652</v>
      </c>
      <c r="G292" s="185"/>
      <c r="H292" s="185"/>
      <c r="I292" s="103"/>
      <c r="J292" s="103"/>
      <c r="K292" s="103"/>
      <c r="L292" s="185"/>
      <c r="M292" s="103"/>
      <c r="N292" s="103"/>
      <c r="O292" s="103"/>
      <c r="P292" s="104"/>
    </row>
    <row r="293" spans="1:16" s="7" customFormat="1" ht="12" customHeight="1">
      <c r="A293" s="692"/>
      <c r="B293" s="37" t="s">
        <v>833</v>
      </c>
      <c r="C293" s="37"/>
      <c r="D293" s="185">
        <f t="shared" si="86"/>
        <v>51888</v>
      </c>
      <c r="E293" s="185"/>
      <c r="F293" s="185">
        <v>51888</v>
      </c>
      <c r="G293" s="185"/>
      <c r="H293" s="185"/>
      <c r="I293" s="103"/>
      <c r="J293" s="103"/>
      <c r="K293" s="103"/>
      <c r="L293" s="185"/>
      <c r="M293" s="103"/>
      <c r="N293" s="103"/>
      <c r="O293" s="103"/>
      <c r="P293" s="104"/>
    </row>
    <row r="294" spans="1:16" s="7" customFormat="1" ht="12" customHeight="1">
      <c r="A294" s="693"/>
      <c r="B294" s="37" t="s">
        <v>834</v>
      </c>
      <c r="C294" s="37"/>
      <c r="D294" s="185">
        <f t="shared" si="86"/>
        <v>49439</v>
      </c>
      <c r="E294" s="185"/>
      <c r="F294" s="185">
        <v>49439</v>
      </c>
      <c r="G294" s="185"/>
      <c r="H294" s="185"/>
      <c r="I294" s="103"/>
      <c r="J294" s="103"/>
      <c r="K294" s="103"/>
      <c r="L294" s="185"/>
      <c r="M294" s="103"/>
      <c r="N294" s="103"/>
      <c r="O294" s="103"/>
      <c r="P294" s="104"/>
    </row>
    <row r="295" spans="1:16" s="7" customFormat="1" ht="12" customHeight="1">
      <c r="A295" s="691" t="s">
        <v>663</v>
      </c>
      <c r="B295" s="694" t="s">
        <v>873</v>
      </c>
      <c r="C295" s="694"/>
      <c r="D295" s="694"/>
      <c r="E295" s="694"/>
      <c r="F295" s="694"/>
      <c r="G295" s="694"/>
      <c r="H295" s="694"/>
      <c r="I295" s="694"/>
      <c r="J295" s="694"/>
      <c r="K295" s="694"/>
      <c r="L295" s="694"/>
      <c r="M295" s="694"/>
      <c r="N295" s="694"/>
      <c r="O295" s="694"/>
      <c r="P295" s="695"/>
    </row>
    <row r="296" spans="1:16" s="7" customFormat="1" ht="12" customHeight="1">
      <c r="A296" s="692"/>
      <c r="B296" s="696" t="s">
        <v>246</v>
      </c>
      <c r="C296" s="696"/>
      <c r="D296" s="696"/>
      <c r="E296" s="696"/>
      <c r="F296" s="696"/>
      <c r="G296" s="696"/>
      <c r="H296" s="696"/>
      <c r="I296" s="696"/>
      <c r="J296" s="696"/>
      <c r="K296" s="696"/>
      <c r="L296" s="696"/>
      <c r="M296" s="696"/>
      <c r="N296" s="696"/>
      <c r="O296" s="696"/>
      <c r="P296" s="697"/>
    </row>
    <row r="297" spans="1:16" s="7" customFormat="1" ht="12" customHeight="1">
      <c r="A297" s="692"/>
      <c r="B297" s="696" t="s">
        <v>751</v>
      </c>
      <c r="C297" s="696"/>
      <c r="D297" s="696"/>
      <c r="E297" s="696"/>
      <c r="F297" s="696"/>
      <c r="G297" s="696"/>
      <c r="H297" s="696"/>
      <c r="I297" s="696"/>
      <c r="J297" s="696"/>
      <c r="K297" s="696"/>
      <c r="L297" s="696"/>
      <c r="M297" s="696"/>
      <c r="N297" s="696"/>
      <c r="O297" s="696"/>
      <c r="P297" s="697"/>
    </row>
    <row r="298" spans="1:16" s="7" customFormat="1" ht="12" customHeight="1">
      <c r="A298" s="692"/>
      <c r="B298" s="698" t="s">
        <v>247</v>
      </c>
      <c r="C298" s="698"/>
      <c r="D298" s="698"/>
      <c r="E298" s="698"/>
      <c r="F298" s="698"/>
      <c r="G298" s="698"/>
      <c r="H298" s="698"/>
      <c r="I298" s="698"/>
      <c r="J298" s="698"/>
      <c r="K298" s="698"/>
      <c r="L298" s="698"/>
      <c r="M298" s="698"/>
      <c r="N298" s="698"/>
      <c r="O298" s="698"/>
      <c r="P298" s="699"/>
    </row>
    <row r="299" spans="1:16" s="7" customFormat="1" ht="12" customHeight="1">
      <c r="A299" s="692"/>
      <c r="B299" s="696" t="s">
        <v>742</v>
      </c>
      <c r="C299" s="696"/>
      <c r="D299" s="696"/>
      <c r="E299" s="696"/>
      <c r="F299" s="696"/>
      <c r="G299" s="696"/>
      <c r="H299" s="696"/>
      <c r="I299" s="696"/>
      <c r="J299" s="696"/>
      <c r="K299" s="696"/>
      <c r="L299" s="696"/>
      <c r="M299" s="696"/>
      <c r="N299" s="696"/>
      <c r="O299" s="696"/>
      <c r="P299" s="697"/>
    </row>
    <row r="300" spans="1:16" s="7" customFormat="1" ht="12" customHeight="1">
      <c r="A300" s="692"/>
      <c r="B300" s="431" t="s">
        <v>417</v>
      </c>
      <c r="C300" s="305" t="s">
        <v>835</v>
      </c>
      <c r="D300" s="425">
        <f>D301+D302+D325</f>
        <v>701175</v>
      </c>
      <c r="E300" s="425">
        <f aca="true" t="shared" si="90" ref="E300:P300">E301+E302+E325</f>
        <v>150492</v>
      </c>
      <c r="F300" s="425">
        <f t="shared" si="90"/>
        <v>550683</v>
      </c>
      <c r="G300" s="425">
        <f t="shared" si="90"/>
        <v>574442</v>
      </c>
      <c r="H300" s="425">
        <f t="shared" si="90"/>
        <v>86139</v>
      </c>
      <c r="I300" s="425">
        <f t="shared" si="90"/>
        <v>0</v>
      </c>
      <c r="J300" s="425">
        <f t="shared" si="90"/>
        <v>0</v>
      </c>
      <c r="K300" s="425">
        <f t="shared" si="90"/>
        <v>86139</v>
      </c>
      <c r="L300" s="425">
        <f t="shared" si="90"/>
        <v>488303</v>
      </c>
      <c r="M300" s="425">
        <f t="shared" si="90"/>
        <v>0</v>
      </c>
      <c r="N300" s="425">
        <f t="shared" si="90"/>
        <v>0</v>
      </c>
      <c r="O300" s="425">
        <f t="shared" si="90"/>
        <v>0</v>
      </c>
      <c r="P300" s="426">
        <f t="shared" si="90"/>
        <v>488303</v>
      </c>
    </row>
    <row r="301" spans="1:16" s="7" customFormat="1" ht="12" customHeight="1">
      <c r="A301" s="692"/>
      <c r="B301" s="37" t="s">
        <v>169</v>
      </c>
      <c r="C301" s="436"/>
      <c r="D301" s="185">
        <f>E301+F301</f>
        <v>64777</v>
      </c>
      <c r="E301" s="185">
        <v>55060</v>
      </c>
      <c r="F301" s="185">
        <v>9717</v>
      </c>
      <c r="G301" s="185"/>
      <c r="H301" s="185">
        <f>K301</f>
        <v>0</v>
      </c>
      <c r="I301" s="103"/>
      <c r="J301" s="103"/>
      <c r="K301" s="103"/>
      <c r="L301" s="185"/>
      <c r="M301" s="103"/>
      <c r="N301" s="103"/>
      <c r="O301" s="103"/>
      <c r="P301" s="104"/>
    </row>
    <row r="302" spans="1:16" s="7" customFormat="1" ht="12" customHeight="1">
      <c r="A302" s="692"/>
      <c r="B302" s="35" t="s">
        <v>698</v>
      </c>
      <c r="C302" s="39"/>
      <c r="D302" s="433">
        <f>E302+F302</f>
        <v>574442</v>
      </c>
      <c r="E302" s="433">
        <f>H302</f>
        <v>86139</v>
      </c>
      <c r="F302" s="433">
        <f>L302</f>
        <v>488303</v>
      </c>
      <c r="G302" s="433">
        <f>H302+L302</f>
        <v>574442</v>
      </c>
      <c r="H302" s="433">
        <f aca="true" t="shared" si="91" ref="H302:H324">K302</f>
        <v>86139</v>
      </c>
      <c r="I302" s="466"/>
      <c r="J302" s="466"/>
      <c r="K302" s="466">
        <f>SUM(K303:K324)</f>
        <v>86139</v>
      </c>
      <c r="L302" s="433">
        <f>P302</f>
        <v>488303</v>
      </c>
      <c r="M302" s="466"/>
      <c r="N302" s="466"/>
      <c r="O302" s="466"/>
      <c r="P302" s="467">
        <f>SUM(P303:P324)</f>
        <v>488303</v>
      </c>
    </row>
    <row r="303" spans="1:16" s="7" customFormat="1" ht="12" customHeight="1">
      <c r="A303" s="692"/>
      <c r="B303" s="37" t="s">
        <v>221</v>
      </c>
      <c r="C303" s="37" t="s">
        <v>514</v>
      </c>
      <c r="D303" s="185">
        <f aca="true" t="shared" si="92" ref="D303:D325">E303+F303</f>
        <v>231820</v>
      </c>
      <c r="E303" s="185">
        <f aca="true" t="shared" si="93" ref="E303:E324">H303</f>
        <v>0</v>
      </c>
      <c r="F303" s="185">
        <f aca="true" t="shared" si="94" ref="F303:F324">L303</f>
        <v>231820</v>
      </c>
      <c r="G303" s="185">
        <f aca="true" t="shared" si="95" ref="G303:G324">H303+L303</f>
        <v>231820</v>
      </c>
      <c r="H303" s="185">
        <f t="shared" si="91"/>
        <v>0</v>
      </c>
      <c r="I303" s="103"/>
      <c r="J303" s="103"/>
      <c r="K303" s="103"/>
      <c r="L303" s="185">
        <f aca="true" t="shared" si="96" ref="L303:L324">P303</f>
        <v>231820</v>
      </c>
      <c r="M303" s="103"/>
      <c r="N303" s="103"/>
      <c r="O303" s="103"/>
      <c r="P303" s="104">
        <v>231820</v>
      </c>
    </row>
    <row r="304" spans="1:16" s="7" customFormat="1" ht="12" customHeight="1">
      <c r="A304" s="692"/>
      <c r="B304" s="37" t="s">
        <v>221</v>
      </c>
      <c r="C304" s="37" t="s">
        <v>515</v>
      </c>
      <c r="D304" s="185">
        <f t="shared" si="92"/>
        <v>40909</v>
      </c>
      <c r="E304" s="185">
        <f t="shared" si="93"/>
        <v>40909</v>
      </c>
      <c r="F304" s="185">
        <f t="shared" si="94"/>
        <v>0</v>
      </c>
      <c r="G304" s="185">
        <f t="shared" si="95"/>
        <v>40909</v>
      </c>
      <c r="H304" s="185">
        <f t="shared" si="91"/>
        <v>40909</v>
      </c>
      <c r="I304" s="103"/>
      <c r="J304" s="103"/>
      <c r="K304" s="103">
        <v>40909</v>
      </c>
      <c r="L304" s="185">
        <f t="shared" si="96"/>
        <v>0</v>
      </c>
      <c r="M304" s="103"/>
      <c r="N304" s="103"/>
      <c r="O304" s="103"/>
      <c r="P304" s="104"/>
    </row>
    <row r="305" spans="1:16" s="7" customFormat="1" ht="12" customHeight="1">
      <c r="A305" s="692"/>
      <c r="B305" s="36" t="s">
        <v>291</v>
      </c>
      <c r="C305" s="37" t="s">
        <v>830</v>
      </c>
      <c r="D305" s="185">
        <f t="shared" si="92"/>
        <v>7370</v>
      </c>
      <c r="E305" s="185">
        <f t="shared" si="93"/>
        <v>0</v>
      </c>
      <c r="F305" s="185">
        <f t="shared" si="94"/>
        <v>7370</v>
      </c>
      <c r="G305" s="185">
        <f t="shared" si="95"/>
        <v>7370</v>
      </c>
      <c r="H305" s="185">
        <f t="shared" si="91"/>
        <v>0</v>
      </c>
      <c r="I305" s="103"/>
      <c r="J305" s="103"/>
      <c r="K305" s="103"/>
      <c r="L305" s="185">
        <f t="shared" si="96"/>
        <v>7370</v>
      </c>
      <c r="M305" s="103"/>
      <c r="N305" s="103"/>
      <c r="O305" s="103"/>
      <c r="P305" s="104">
        <v>7370</v>
      </c>
    </row>
    <row r="306" spans="1:16" s="7" customFormat="1" ht="12" customHeight="1">
      <c r="A306" s="692"/>
      <c r="B306" s="36" t="s">
        <v>291</v>
      </c>
      <c r="C306" s="37" t="s">
        <v>838</v>
      </c>
      <c r="D306" s="185">
        <f t="shared" si="92"/>
        <v>1301</v>
      </c>
      <c r="E306" s="185">
        <f t="shared" si="93"/>
        <v>1301</v>
      </c>
      <c r="F306" s="185">
        <f t="shared" si="94"/>
        <v>0</v>
      </c>
      <c r="G306" s="185">
        <f t="shared" si="95"/>
        <v>1301</v>
      </c>
      <c r="H306" s="185">
        <f t="shared" si="91"/>
        <v>1301</v>
      </c>
      <c r="I306" s="103"/>
      <c r="J306" s="103"/>
      <c r="K306" s="103">
        <v>1301</v>
      </c>
      <c r="L306" s="185">
        <f t="shared" si="96"/>
        <v>0</v>
      </c>
      <c r="M306" s="103"/>
      <c r="N306" s="103"/>
      <c r="O306" s="103"/>
      <c r="P306" s="104"/>
    </row>
    <row r="307" spans="1:16" s="7" customFormat="1" ht="12" customHeight="1">
      <c r="A307" s="692"/>
      <c r="B307" s="36" t="s">
        <v>95</v>
      </c>
      <c r="C307" s="37" t="s">
        <v>820</v>
      </c>
      <c r="D307" s="185">
        <f t="shared" si="92"/>
        <v>55659</v>
      </c>
      <c r="E307" s="185">
        <f t="shared" si="93"/>
        <v>0</v>
      </c>
      <c r="F307" s="185">
        <f t="shared" si="94"/>
        <v>55659</v>
      </c>
      <c r="G307" s="185">
        <f t="shared" si="95"/>
        <v>55659</v>
      </c>
      <c r="H307" s="185">
        <f t="shared" si="91"/>
        <v>0</v>
      </c>
      <c r="I307" s="103"/>
      <c r="J307" s="103"/>
      <c r="K307" s="103"/>
      <c r="L307" s="185">
        <f t="shared" si="96"/>
        <v>55659</v>
      </c>
      <c r="M307" s="103"/>
      <c r="N307" s="103"/>
      <c r="O307" s="103"/>
      <c r="P307" s="104">
        <v>55659</v>
      </c>
    </row>
    <row r="308" spans="1:16" s="7" customFormat="1" ht="12" customHeight="1">
      <c r="A308" s="692"/>
      <c r="B308" s="36" t="s">
        <v>95</v>
      </c>
      <c r="C308" s="37" t="s">
        <v>842</v>
      </c>
      <c r="D308" s="185">
        <f t="shared" si="92"/>
        <v>9821</v>
      </c>
      <c r="E308" s="185">
        <f t="shared" si="93"/>
        <v>9821</v>
      </c>
      <c r="F308" s="185">
        <f t="shared" si="94"/>
        <v>0</v>
      </c>
      <c r="G308" s="185">
        <f t="shared" si="95"/>
        <v>9821</v>
      </c>
      <c r="H308" s="185">
        <f t="shared" si="91"/>
        <v>9821</v>
      </c>
      <c r="I308" s="103"/>
      <c r="J308" s="103"/>
      <c r="K308" s="103">
        <v>9821</v>
      </c>
      <c r="L308" s="185">
        <f t="shared" si="96"/>
        <v>0</v>
      </c>
      <c r="M308" s="103"/>
      <c r="N308" s="103"/>
      <c r="O308" s="103"/>
      <c r="P308" s="104"/>
    </row>
    <row r="309" spans="1:16" s="7" customFormat="1" ht="12" customHeight="1">
      <c r="A309" s="692"/>
      <c r="B309" s="36" t="s">
        <v>19</v>
      </c>
      <c r="C309" s="37" t="s">
        <v>821</v>
      </c>
      <c r="D309" s="185">
        <f t="shared" si="92"/>
        <v>2254</v>
      </c>
      <c r="E309" s="185">
        <f t="shared" si="93"/>
        <v>0</v>
      </c>
      <c r="F309" s="185">
        <f t="shared" si="94"/>
        <v>2254</v>
      </c>
      <c r="G309" s="185">
        <f t="shared" si="95"/>
        <v>2254</v>
      </c>
      <c r="H309" s="185">
        <f t="shared" si="91"/>
        <v>0</v>
      </c>
      <c r="I309" s="103"/>
      <c r="J309" s="103"/>
      <c r="K309" s="103"/>
      <c r="L309" s="185">
        <f t="shared" si="96"/>
        <v>2254</v>
      </c>
      <c r="M309" s="103"/>
      <c r="N309" s="103"/>
      <c r="O309" s="103"/>
      <c r="P309" s="104">
        <v>2254</v>
      </c>
    </row>
    <row r="310" spans="1:16" s="7" customFormat="1" ht="12" customHeight="1">
      <c r="A310" s="692"/>
      <c r="B310" s="36" t="s">
        <v>19</v>
      </c>
      <c r="C310" s="37" t="s">
        <v>843</v>
      </c>
      <c r="D310" s="185">
        <f t="shared" si="92"/>
        <v>366</v>
      </c>
      <c r="E310" s="185">
        <f t="shared" si="93"/>
        <v>366</v>
      </c>
      <c r="F310" s="185">
        <f t="shared" si="94"/>
        <v>0</v>
      </c>
      <c r="G310" s="185">
        <f t="shared" si="95"/>
        <v>366</v>
      </c>
      <c r="H310" s="185">
        <f t="shared" si="91"/>
        <v>366</v>
      </c>
      <c r="I310" s="103"/>
      <c r="J310" s="103"/>
      <c r="K310" s="103">
        <v>366</v>
      </c>
      <c r="L310" s="185">
        <f t="shared" si="96"/>
        <v>0</v>
      </c>
      <c r="M310" s="103"/>
      <c r="N310" s="103"/>
      <c r="O310" s="103"/>
      <c r="P310" s="104"/>
    </row>
    <row r="311" spans="1:16" s="7" customFormat="1" ht="12" customHeight="1">
      <c r="A311" s="692"/>
      <c r="B311" s="36" t="s">
        <v>291</v>
      </c>
      <c r="C311" s="37" t="s">
        <v>822</v>
      </c>
      <c r="D311" s="185">
        <f t="shared" si="92"/>
        <v>91508</v>
      </c>
      <c r="E311" s="185">
        <f t="shared" si="93"/>
        <v>0</v>
      </c>
      <c r="F311" s="185">
        <f t="shared" si="94"/>
        <v>91508</v>
      </c>
      <c r="G311" s="185">
        <f t="shared" si="95"/>
        <v>91508</v>
      </c>
      <c r="H311" s="185">
        <f t="shared" si="91"/>
        <v>0</v>
      </c>
      <c r="I311" s="103"/>
      <c r="J311" s="103"/>
      <c r="K311" s="103"/>
      <c r="L311" s="185">
        <f t="shared" si="96"/>
        <v>91508</v>
      </c>
      <c r="M311" s="103"/>
      <c r="N311" s="103"/>
      <c r="O311" s="103"/>
      <c r="P311" s="104">
        <v>91508</v>
      </c>
    </row>
    <row r="312" spans="1:16" s="7" customFormat="1" ht="12" customHeight="1">
      <c r="A312" s="692"/>
      <c r="B312" s="36" t="s">
        <v>291</v>
      </c>
      <c r="C312" s="37" t="s">
        <v>844</v>
      </c>
      <c r="D312" s="185">
        <f t="shared" si="92"/>
        <v>16149</v>
      </c>
      <c r="E312" s="185">
        <f t="shared" si="93"/>
        <v>16149</v>
      </c>
      <c r="F312" s="185">
        <f t="shared" si="94"/>
        <v>0</v>
      </c>
      <c r="G312" s="185">
        <f t="shared" si="95"/>
        <v>16149</v>
      </c>
      <c r="H312" s="185">
        <f t="shared" si="91"/>
        <v>16149</v>
      </c>
      <c r="I312" s="103"/>
      <c r="J312" s="103"/>
      <c r="K312" s="103">
        <v>16149</v>
      </c>
      <c r="L312" s="185">
        <f t="shared" si="96"/>
        <v>0</v>
      </c>
      <c r="M312" s="103"/>
      <c r="N312" s="103"/>
      <c r="O312" s="103"/>
      <c r="P312" s="104"/>
    </row>
    <row r="313" spans="1:16" s="7" customFormat="1" ht="12" customHeight="1">
      <c r="A313" s="692"/>
      <c r="B313" s="36" t="s">
        <v>21</v>
      </c>
      <c r="C313" s="37" t="s">
        <v>823</v>
      </c>
      <c r="D313" s="185">
        <f t="shared" si="92"/>
        <v>935</v>
      </c>
      <c r="E313" s="185">
        <f t="shared" si="93"/>
        <v>0</v>
      </c>
      <c r="F313" s="185">
        <f t="shared" si="94"/>
        <v>935</v>
      </c>
      <c r="G313" s="185">
        <f t="shared" si="95"/>
        <v>935</v>
      </c>
      <c r="H313" s="185">
        <f t="shared" si="91"/>
        <v>0</v>
      </c>
      <c r="I313" s="103"/>
      <c r="J313" s="103"/>
      <c r="K313" s="103"/>
      <c r="L313" s="185">
        <f t="shared" si="96"/>
        <v>935</v>
      </c>
      <c r="M313" s="103"/>
      <c r="N313" s="103"/>
      <c r="O313" s="103"/>
      <c r="P313" s="104">
        <v>935</v>
      </c>
    </row>
    <row r="314" spans="1:16" s="7" customFormat="1" ht="12" customHeight="1">
      <c r="A314" s="692"/>
      <c r="B314" s="36" t="s">
        <v>21</v>
      </c>
      <c r="C314" s="37" t="s">
        <v>845</v>
      </c>
      <c r="D314" s="185">
        <f t="shared" si="92"/>
        <v>165</v>
      </c>
      <c r="E314" s="185">
        <f t="shared" si="93"/>
        <v>165</v>
      </c>
      <c r="F314" s="185">
        <f t="shared" si="94"/>
        <v>0</v>
      </c>
      <c r="G314" s="185">
        <f t="shared" si="95"/>
        <v>165</v>
      </c>
      <c r="H314" s="185">
        <f t="shared" si="91"/>
        <v>165</v>
      </c>
      <c r="I314" s="103"/>
      <c r="J314" s="103"/>
      <c r="K314" s="103">
        <v>165</v>
      </c>
      <c r="L314" s="185">
        <f t="shared" si="96"/>
        <v>0</v>
      </c>
      <c r="M314" s="103"/>
      <c r="N314" s="103"/>
      <c r="O314" s="103"/>
      <c r="P314" s="104"/>
    </row>
    <row r="315" spans="1:16" s="7" customFormat="1" ht="12" customHeight="1">
      <c r="A315" s="692"/>
      <c r="B315" s="36" t="s">
        <v>102</v>
      </c>
      <c r="C315" s="37" t="s">
        <v>512</v>
      </c>
      <c r="D315" s="185">
        <f t="shared" si="92"/>
        <v>952</v>
      </c>
      <c r="E315" s="185">
        <f t="shared" si="93"/>
        <v>0</v>
      </c>
      <c r="F315" s="185">
        <f t="shared" si="94"/>
        <v>952</v>
      </c>
      <c r="G315" s="185">
        <f t="shared" si="95"/>
        <v>952</v>
      </c>
      <c r="H315" s="185">
        <f t="shared" si="91"/>
        <v>0</v>
      </c>
      <c r="I315" s="103"/>
      <c r="J315" s="103"/>
      <c r="K315" s="103"/>
      <c r="L315" s="185">
        <f t="shared" si="96"/>
        <v>952</v>
      </c>
      <c r="M315" s="103"/>
      <c r="N315" s="103"/>
      <c r="O315" s="103"/>
      <c r="P315" s="104">
        <v>952</v>
      </c>
    </row>
    <row r="316" spans="1:16" s="7" customFormat="1" ht="12" customHeight="1">
      <c r="A316" s="692"/>
      <c r="B316" s="36" t="s">
        <v>102</v>
      </c>
      <c r="C316" s="37" t="s">
        <v>513</v>
      </c>
      <c r="D316" s="185">
        <f t="shared" si="92"/>
        <v>168</v>
      </c>
      <c r="E316" s="185">
        <f t="shared" si="93"/>
        <v>168</v>
      </c>
      <c r="F316" s="185">
        <f t="shared" si="94"/>
        <v>0</v>
      </c>
      <c r="G316" s="185">
        <f t="shared" si="95"/>
        <v>168</v>
      </c>
      <c r="H316" s="185">
        <f t="shared" si="91"/>
        <v>168</v>
      </c>
      <c r="I316" s="103"/>
      <c r="J316" s="103"/>
      <c r="K316" s="103">
        <v>168</v>
      </c>
      <c r="L316" s="185">
        <f t="shared" si="96"/>
        <v>0</v>
      </c>
      <c r="M316" s="103"/>
      <c r="N316" s="103"/>
      <c r="O316" s="103"/>
      <c r="P316" s="104"/>
    </row>
    <row r="317" spans="1:16" s="7" customFormat="1" ht="12" customHeight="1">
      <c r="A317" s="692"/>
      <c r="B317" s="36" t="s">
        <v>116</v>
      </c>
      <c r="C317" s="37" t="s">
        <v>825</v>
      </c>
      <c r="D317" s="185">
        <f t="shared" si="92"/>
        <v>93120</v>
      </c>
      <c r="E317" s="185">
        <f t="shared" si="93"/>
        <v>0</v>
      </c>
      <c r="F317" s="185">
        <f t="shared" si="94"/>
        <v>93120</v>
      </c>
      <c r="G317" s="185">
        <f t="shared" si="95"/>
        <v>93120</v>
      </c>
      <c r="H317" s="185">
        <f t="shared" si="91"/>
        <v>0</v>
      </c>
      <c r="I317" s="103"/>
      <c r="J317" s="103"/>
      <c r="K317" s="103"/>
      <c r="L317" s="185">
        <f t="shared" si="96"/>
        <v>93120</v>
      </c>
      <c r="M317" s="103"/>
      <c r="N317" s="103"/>
      <c r="O317" s="103"/>
      <c r="P317" s="104">
        <v>93120</v>
      </c>
    </row>
    <row r="318" spans="1:16" s="7" customFormat="1" ht="12" customHeight="1">
      <c r="A318" s="692"/>
      <c r="B318" s="36" t="s">
        <v>116</v>
      </c>
      <c r="C318" s="37" t="s">
        <v>846</v>
      </c>
      <c r="D318" s="185">
        <f t="shared" si="92"/>
        <v>16433</v>
      </c>
      <c r="E318" s="185">
        <f t="shared" si="93"/>
        <v>16433</v>
      </c>
      <c r="F318" s="185">
        <f t="shared" si="94"/>
        <v>0</v>
      </c>
      <c r="G318" s="185">
        <f t="shared" si="95"/>
        <v>16433</v>
      </c>
      <c r="H318" s="185">
        <f t="shared" si="91"/>
        <v>16433</v>
      </c>
      <c r="I318" s="103"/>
      <c r="J318" s="103"/>
      <c r="K318" s="103">
        <v>16433</v>
      </c>
      <c r="L318" s="185">
        <f t="shared" si="96"/>
        <v>0</v>
      </c>
      <c r="M318" s="103"/>
      <c r="N318" s="103"/>
      <c r="O318" s="103"/>
      <c r="P318" s="104"/>
    </row>
    <row r="319" spans="1:16" s="7" customFormat="1" ht="12" customHeight="1">
      <c r="A319" s="692"/>
      <c r="B319" s="36" t="s">
        <v>522</v>
      </c>
      <c r="C319" s="37" t="s">
        <v>752</v>
      </c>
      <c r="D319" s="185">
        <f t="shared" si="92"/>
        <v>3060</v>
      </c>
      <c r="E319" s="185">
        <f t="shared" si="93"/>
        <v>0</v>
      </c>
      <c r="F319" s="185">
        <f t="shared" si="94"/>
        <v>3060</v>
      </c>
      <c r="G319" s="185">
        <f t="shared" si="95"/>
        <v>3060</v>
      </c>
      <c r="H319" s="185">
        <f t="shared" si="91"/>
        <v>0</v>
      </c>
      <c r="I319" s="103"/>
      <c r="J319" s="103"/>
      <c r="K319" s="103"/>
      <c r="L319" s="185">
        <f t="shared" si="96"/>
        <v>3060</v>
      </c>
      <c r="M319" s="103"/>
      <c r="N319" s="103"/>
      <c r="O319" s="103"/>
      <c r="P319" s="104">
        <v>3060</v>
      </c>
    </row>
    <row r="320" spans="1:16" s="7" customFormat="1" ht="12" customHeight="1">
      <c r="A320" s="692"/>
      <c r="B320" s="36" t="s">
        <v>522</v>
      </c>
      <c r="C320" s="37" t="s">
        <v>753</v>
      </c>
      <c r="D320" s="185">
        <f t="shared" si="92"/>
        <v>540</v>
      </c>
      <c r="E320" s="185">
        <f t="shared" si="93"/>
        <v>540</v>
      </c>
      <c r="F320" s="185">
        <f t="shared" si="94"/>
        <v>0</v>
      </c>
      <c r="G320" s="185">
        <f t="shared" si="95"/>
        <v>540</v>
      </c>
      <c r="H320" s="185">
        <f t="shared" si="91"/>
        <v>540</v>
      </c>
      <c r="I320" s="103"/>
      <c r="J320" s="103"/>
      <c r="K320" s="103">
        <v>540</v>
      </c>
      <c r="L320" s="185">
        <f t="shared" si="96"/>
        <v>0</v>
      </c>
      <c r="M320" s="103"/>
      <c r="N320" s="103"/>
      <c r="O320" s="103"/>
      <c r="P320" s="104"/>
    </row>
    <row r="321" spans="1:16" s="7" customFormat="1" ht="12" customHeight="1">
      <c r="A321" s="692"/>
      <c r="B321" s="36" t="s">
        <v>250</v>
      </c>
      <c r="C321" s="37" t="s">
        <v>826</v>
      </c>
      <c r="D321" s="185">
        <f t="shared" si="92"/>
        <v>265</v>
      </c>
      <c r="E321" s="185">
        <f t="shared" si="93"/>
        <v>0</v>
      </c>
      <c r="F321" s="185">
        <f t="shared" si="94"/>
        <v>265</v>
      </c>
      <c r="G321" s="185">
        <f t="shared" si="95"/>
        <v>265</v>
      </c>
      <c r="H321" s="185">
        <f t="shared" si="91"/>
        <v>0</v>
      </c>
      <c r="I321" s="103"/>
      <c r="J321" s="103"/>
      <c r="K321" s="103"/>
      <c r="L321" s="185">
        <f t="shared" si="96"/>
        <v>265</v>
      </c>
      <c r="M321" s="103"/>
      <c r="N321" s="103"/>
      <c r="O321" s="103"/>
      <c r="P321" s="104">
        <v>265</v>
      </c>
    </row>
    <row r="322" spans="1:16" s="7" customFormat="1" ht="12" customHeight="1">
      <c r="A322" s="692"/>
      <c r="B322" s="36" t="s">
        <v>250</v>
      </c>
      <c r="C322" s="37" t="s">
        <v>847</v>
      </c>
      <c r="D322" s="185">
        <f t="shared" si="92"/>
        <v>47</v>
      </c>
      <c r="E322" s="185">
        <f t="shared" si="93"/>
        <v>47</v>
      </c>
      <c r="F322" s="185">
        <f t="shared" si="94"/>
        <v>0</v>
      </c>
      <c r="G322" s="185">
        <f t="shared" si="95"/>
        <v>47</v>
      </c>
      <c r="H322" s="185">
        <f t="shared" si="91"/>
        <v>47</v>
      </c>
      <c r="I322" s="103"/>
      <c r="J322" s="103"/>
      <c r="K322" s="103">
        <v>47</v>
      </c>
      <c r="L322" s="185">
        <f t="shared" si="96"/>
        <v>0</v>
      </c>
      <c r="M322" s="103"/>
      <c r="N322" s="103"/>
      <c r="O322" s="103"/>
      <c r="P322" s="104"/>
    </row>
    <row r="323" spans="1:16" s="7" customFormat="1" ht="12" customHeight="1">
      <c r="A323" s="692"/>
      <c r="B323" s="36" t="s">
        <v>991</v>
      </c>
      <c r="C323" s="37" t="s">
        <v>827</v>
      </c>
      <c r="D323" s="185">
        <f t="shared" si="92"/>
        <v>1360</v>
      </c>
      <c r="E323" s="185">
        <f t="shared" si="93"/>
        <v>0</v>
      </c>
      <c r="F323" s="185">
        <f t="shared" si="94"/>
        <v>1360</v>
      </c>
      <c r="G323" s="185">
        <f t="shared" si="95"/>
        <v>1360</v>
      </c>
      <c r="H323" s="185">
        <f t="shared" si="91"/>
        <v>0</v>
      </c>
      <c r="I323" s="103"/>
      <c r="J323" s="103"/>
      <c r="K323" s="103"/>
      <c r="L323" s="185">
        <f t="shared" si="96"/>
        <v>1360</v>
      </c>
      <c r="M323" s="103"/>
      <c r="N323" s="103"/>
      <c r="O323" s="103"/>
      <c r="P323" s="104">
        <v>1360</v>
      </c>
    </row>
    <row r="324" spans="1:16" s="7" customFormat="1" ht="12" customHeight="1">
      <c r="A324" s="692"/>
      <c r="B324" s="36" t="s">
        <v>991</v>
      </c>
      <c r="C324" s="37" t="s">
        <v>878</v>
      </c>
      <c r="D324" s="185">
        <f t="shared" si="92"/>
        <v>240</v>
      </c>
      <c r="E324" s="185">
        <f t="shared" si="93"/>
        <v>240</v>
      </c>
      <c r="F324" s="185">
        <f t="shared" si="94"/>
        <v>0</v>
      </c>
      <c r="G324" s="185">
        <f t="shared" si="95"/>
        <v>240</v>
      </c>
      <c r="H324" s="185">
        <f t="shared" si="91"/>
        <v>240</v>
      </c>
      <c r="I324" s="103"/>
      <c r="J324" s="103"/>
      <c r="K324" s="103">
        <v>240</v>
      </c>
      <c r="L324" s="185">
        <f t="shared" si="96"/>
        <v>0</v>
      </c>
      <c r="M324" s="103"/>
      <c r="N324" s="103"/>
      <c r="O324" s="103"/>
      <c r="P324" s="104"/>
    </row>
    <row r="325" spans="1:16" s="7" customFormat="1" ht="12" customHeight="1">
      <c r="A325" s="693"/>
      <c r="B325" s="36" t="s">
        <v>832</v>
      </c>
      <c r="C325" s="37"/>
      <c r="D325" s="185">
        <f t="shared" si="92"/>
        <v>61956</v>
      </c>
      <c r="E325" s="185">
        <v>9293</v>
      </c>
      <c r="F325" s="185">
        <v>52663</v>
      </c>
      <c r="G325" s="185"/>
      <c r="H325" s="185"/>
      <c r="I325" s="103"/>
      <c r="J325" s="103"/>
      <c r="K325" s="103"/>
      <c r="L325" s="185"/>
      <c r="M325" s="103"/>
      <c r="N325" s="103"/>
      <c r="O325" s="103"/>
      <c r="P325" s="104"/>
    </row>
    <row r="326" spans="1:16" s="7" customFormat="1" ht="12" customHeight="1">
      <c r="A326" s="691" t="s">
        <v>516</v>
      </c>
      <c r="B326" s="694" t="s">
        <v>51</v>
      </c>
      <c r="C326" s="694"/>
      <c r="D326" s="694"/>
      <c r="E326" s="694"/>
      <c r="F326" s="694"/>
      <c r="G326" s="694"/>
      <c r="H326" s="694"/>
      <c r="I326" s="694"/>
      <c r="J326" s="694"/>
      <c r="K326" s="694"/>
      <c r="L326" s="694"/>
      <c r="M326" s="694"/>
      <c r="N326" s="694"/>
      <c r="O326" s="694"/>
      <c r="P326" s="695"/>
    </row>
    <row r="327" spans="1:16" s="7" customFormat="1" ht="12" customHeight="1">
      <c r="A327" s="692"/>
      <c r="B327" s="696" t="s">
        <v>52</v>
      </c>
      <c r="C327" s="696"/>
      <c r="D327" s="696"/>
      <c r="E327" s="696"/>
      <c r="F327" s="696"/>
      <c r="G327" s="696"/>
      <c r="H327" s="696"/>
      <c r="I327" s="696"/>
      <c r="J327" s="696"/>
      <c r="K327" s="696"/>
      <c r="L327" s="696"/>
      <c r="M327" s="696"/>
      <c r="N327" s="696"/>
      <c r="O327" s="696"/>
      <c r="P327" s="697"/>
    </row>
    <row r="328" spans="1:16" s="7" customFormat="1" ht="12" customHeight="1">
      <c r="A328" s="692"/>
      <c r="B328" s="698" t="s">
        <v>53</v>
      </c>
      <c r="C328" s="698"/>
      <c r="D328" s="698"/>
      <c r="E328" s="698"/>
      <c r="F328" s="698"/>
      <c r="G328" s="698"/>
      <c r="H328" s="698"/>
      <c r="I328" s="698"/>
      <c r="J328" s="698"/>
      <c r="K328" s="698"/>
      <c r="L328" s="698"/>
      <c r="M328" s="698"/>
      <c r="N328" s="698"/>
      <c r="O328" s="698"/>
      <c r="P328" s="699"/>
    </row>
    <row r="329" spans="1:16" s="7" customFormat="1" ht="12" customHeight="1">
      <c r="A329" s="692"/>
      <c r="B329" s="696" t="s">
        <v>742</v>
      </c>
      <c r="C329" s="696"/>
      <c r="D329" s="696"/>
      <c r="E329" s="696"/>
      <c r="F329" s="696"/>
      <c r="G329" s="696"/>
      <c r="H329" s="696"/>
      <c r="I329" s="696"/>
      <c r="J329" s="696"/>
      <c r="K329" s="696"/>
      <c r="L329" s="696"/>
      <c r="M329" s="696"/>
      <c r="N329" s="696"/>
      <c r="O329" s="696"/>
      <c r="P329" s="697"/>
    </row>
    <row r="330" spans="1:16" s="7" customFormat="1" ht="12" customHeight="1">
      <c r="A330" s="692"/>
      <c r="B330" s="390" t="s">
        <v>417</v>
      </c>
      <c r="C330" s="482" t="s">
        <v>837</v>
      </c>
      <c r="D330" s="483">
        <f aca="true" t="shared" si="97" ref="D330:P330">SUM(D331:D344)</f>
        <v>50000</v>
      </c>
      <c r="E330" s="483">
        <f t="shared" si="97"/>
        <v>7500</v>
      </c>
      <c r="F330" s="483">
        <f t="shared" si="97"/>
        <v>42500</v>
      </c>
      <c r="G330" s="483">
        <f t="shared" si="97"/>
        <v>50000</v>
      </c>
      <c r="H330" s="483">
        <f t="shared" si="97"/>
        <v>7500</v>
      </c>
      <c r="I330" s="483">
        <f t="shared" si="97"/>
        <v>0</v>
      </c>
      <c r="J330" s="483">
        <f t="shared" si="97"/>
        <v>0</v>
      </c>
      <c r="K330" s="483">
        <f t="shared" si="97"/>
        <v>7500</v>
      </c>
      <c r="L330" s="483">
        <f t="shared" si="97"/>
        <v>42500</v>
      </c>
      <c r="M330" s="483">
        <f t="shared" si="97"/>
        <v>0</v>
      </c>
      <c r="N330" s="483">
        <f t="shared" si="97"/>
        <v>0</v>
      </c>
      <c r="O330" s="483">
        <f t="shared" si="97"/>
        <v>0</v>
      </c>
      <c r="P330" s="484">
        <f t="shared" si="97"/>
        <v>42500</v>
      </c>
    </row>
    <row r="331" spans="1:16" s="7" customFormat="1" ht="12" customHeight="1">
      <c r="A331" s="692"/>
      <c r="B331" s="36" t="s">
        <v>95</v>
      </c>
      <c r="C331" s="37" t="s">
        <v>820</v>
      </c>
      <c r="D331" s="469">
        <f>E331+F331</f>
        <v>2207</v>
      </c>
      <c r="E331" s="469">
        <f>H331</f>
        <v>0</v>
      </c>
      <c r="F331" s="469">
        <f>L331</f>
        <v>2207</v>
      </c>
      <c r="G331" s="469">
        <f>H331+L331</f>
        <v>2207</v>
      </c>
      <c r="H331" s="469">
        <f>K331</f>
        <v>0</v>
      </c>
      <c r="I331" s="459"/>
      <c r="J331" s="459"/>
      <c r="K331" s="459"/>
      <c r="L331" s="469">
        <f>P331</f>
        <v>2207</v>
      </c>
      <c r="M331" s="459"/>
      <c r="N331" s="459"/>
      <c r="O331" s="459"/>
      <c r="P331" s="470">
        <v>2207</v>
      </c>
    </row>
    <row r="332" spans="1:16" s="7" customFormat="1" ht="12" customHeight="1">
      <c r="A332" s="692"/>
      <c r="B332" s="36" t="s">
        <v>95</v>
      </c>
      <c r="C332" s="37" t="s">
        <v>842</v>
      </c>
      <c r="D332" s="469">
        <f aca="true" t="shared" si="98" ref="D332:D344">E332+F332</f>
        <v>389</v>
      </c>
      <c r="E332" s="469">
        <f aca="true" t="shared" si="99" ref="E332:E344">H332</f>
        <v>389</v>
      </c>
      <c r="F332" s="469">
        <f aca="true" t="shared" si="100" ref="F332:F344">L332</f>
        <v>0</v>
      </c>
      <c r="G332" s="469">
        <f aca="true" t="shared" si="101" ref="G332:G344">H332+L332</f>
        <v>389</v>
      </c>
      <c r="H332" s="469">
        <f aca="true" t="shared" si="102" ref="H332:H344">K332</f>
        <v>389</v>
      </c>
      <c r="I332" s="459"/>
      <c r="J332" s="459"/>
      <c r="K332" s="459">
        <v>389</v>
      </c>
      <c r="L332" s="469">
        <f aca="true" t="shared" si="103" ref="L332:L344">P332</f>
        <v>0</v>
      </c>
      <c r="M332" s="459"/>
      <c r="N332" s="459"/>
      <c r="O332" s="459"/>
      <c r="P332" s="470"/>
    </row>
    <row r="333" spans="1:16" s="7" customFormat="1" ht="12" customHeight="1">
      <c r="A333" s="692"/>
      <c r="B333" s="36" t="s">
        <v>19</v>
      </c>
      <c r="C333" s="37" t="s">
        <v>821</v>
      </c>
      <c r="D333" s="469">
        <f t="shared" si="98"/>
        <v>456</v>
      </c>
      <c r="E333" s="469">
        <f t="shared" si="99"/>
        <v>0</v>
      </c>
      <c r="F333" s="469">
        <f t="shared" si="100"/>
        <v>456</v>
      </c>
      <c r="G333" s="469">
        <f t="shared" si="101"/>
        <v>456</v>
      </c>
      <c r="H333" s="469">
        <f t="shared" si="102"/>
        <v>0</v>
      </c>
      <c r="I333" s="459"/>
      <c r="J333" s="459"/>
      <c r="K333" s="459"/>
      <c r="L333" s="469">
        <f t="shared" si="103"/>
        <v>456</v>
      </c>
      <c r="M333" s="459"/>
      <c r="N333" s="459"/>
      <c r="O333" s="459"/>
      <c r="P333" s="470">
        <v>456</v>
      </c>
    </row>
    <row r="334" spans="1:16" s="7" customFormat="1" ht="12" customHeight="1">
      <c r="A334" s="692"/>
      <c r="B334" s="36" t="s">
        <v>19</v>
      </c>
      <c r="C334" s="37" t="s">
        <v>843</v>
      </c>
      <c r="D334" s="469">
        <f t="shared" si="98"/>
        <v>81</v>
      </c>
      <c r="E334" s="469">
        <f t="shared" si="99"/>
        <v>81</v>
      </c>
      <c r="F334" s="469">
        <f t="shared" si="100"/>
        <v>0</v>
      </c>
      <c r="G334" s="469">
        <f t="shared" si="101"/>
        <v>81</v>
      </c>
      <c r="H334" s="469">
        <f t="shared" si="102"/>
        <v>81</v>
      </c>
      <c r="I334" s="459"/>
      <c r="J334" s="459"/>
      <c r="K334" s="459">
        <v>81</v>
      </c>
      <c r="L334" s="469">
        <f t="shared" si="103"/>
        <v>0</v>
      </c>
      <c r="M334" s="459"/>
      <c r="N334" s="459"/>
      <c r="O334" s="459"/>
      <c r="P334" s="470"/>
    </row>
    <row r="335" spans="1:16" s="7" customFormat="1" ht="12" customHeight="1">
      <c r="A335" s="692"/>
      <c r="B335" s="36" t="s">
        <v>291</v>
      </c>
      <c r="C335" s="37" t="s">
        <v>822</v>
      </c>
      <c r="D335" s="469">
        <f t="shared" si="98"/>
        <v>19377</v>
      </c>
      <c r="E335" s="469">
        <f t="shared" si="99"/>
        <v>0</v>
      </c>
      <c r="F335" s="469">
        <f t="shared" si="100"/>
        <v>19377</v>
      </c>
      <c r="G335" s="469">
        <f t="shared" si="101"/>
        <v>19377</v>
      </c>
      <c r="H335" s="469">
        <f t="shared" si="102"/>
        <v>0</v>
      </c>
      <c r="I335" s="459"/>
      <c r="J335" s="459"/>
      <c r="K335" s="459"/>
      <c r="L335" s="469">
        <f t="shared" si="103"/>
        <v>19377</v>
      </c>
      <c r="M335" s="459"/>
      <c r="N335" s="459"/>
      <c r="O335" s="459"/>
      <c r="P335" s="470">
        <v>19377</v>
      </c>
    </row>
    <row r="336" spans="1:16" s="7" customFormat="1" ht="12" customHeight="1">
      <c r="A336" s="692"/>
      <c r="B336" s="36" t="s">
        <v>291</v>
      </c>
      <c r="C336" s="37" t="s">
        <v>844</v>
      </c>
      <c r="D336" s="469">
        <f t="shared" si="98"/>
        <v>3420</v>
      </c>
      <c r="E336" s="469">
        <f t="shared" si="99"/>
        <v>3420</v>
      </c>
      <c r="F336" s="469">
        <f t="shared" si="100"/>
        <v>0</v>
      </c>
      <c r="G336" s="469">
        <f t="shared" si="101"/>
        <v>3420</v>
      </c>
      <c r="H336" s="469">
        <f t="shared" si="102"/>
        <v>3420</v>
      </c>
      <c r="I336" s="459"/>
      <c r="J336" s="459"/>
      <c r="K336" s="459">
        <v>3420</v>
      </c>
      <c r="L336" s="469">
        <f t="shared" si="103"/>
        <v>0</v>
      </c>
      <c r="M336" s="459"/>
      <c r="N336" s="459"/>
      <c r="O336" s="459"/>
      <c r="P336" s="470"/>
    </row>
    <row r="337" spans="1:16" s="7" customFormat="1" ht="12" customHeight="1">
      <c r="A337" s="692"/>
      <c r="B337" s="36" t="s">
        <v>21</v>
      </c>
      <c r="C337" s="37" t="s">
        <v>823</v>
      </c>
      <c r="D337" s="469">
        <f t="shared" si="98"/>
        <v>3403</v>
      </c>
      <c r="E337" s="469">
        <f t="shared" si="99"/>
        <v>0</v>
      </c>
      <c r="F337" s="469">
        <f t="shared" si="100"/>
        <v>3403</v>
      </c>
      <c r="G337" s="469">
        <f t="shared" si="101"/>
        <v>3403</v>
      </c>
      <c r="H337" s="469">
        <f t="shared" si="102"/>
        <v>0</v>
      </c>
      <c r="I337" s="459"/>
      <c r="J337" s="459"/>
      <c r="K337" s="459"/>
      <c r="L337" s="469">
        <f t="shared" si="103"/>
        <v>3403</v>
      </c>
      <c r="M337" s="459"/>
      <c r="N337" s="459"/>
      <c r="O337" s="459"/>
      <c r="P337" s="470">
        <v>3403</v>
      </c>
    </row>
    <row r="338" spans="1:16" s="7" customFormat="1" ht="12" customHeight="1">
      <c r="A338" s="692"/>
      <c r="B338" s="36" t="s">
        <v>21</v>
      </c>
      <c r="C338" s="37" t="s">
        <v>845</v>
      </c>
      <c r="D338" s="469">
        <f t="shared" si="98"/>
        <v>600</v>
      </c>
      <c r="E338" s="469">
        <f t="shared" si="99"/>
        <v>600</v>
      </c>
      <c r="F338" s="469">
        <f t="shared" si="100"/>
        <v>0</v>
      </c>
      <c r="G338" s="469">
        <f t="shared" si="101"/>
        <v>600</v>
      </c>
      <c r="H338" s="469">
        <f t="shared" si="102"/>
        <v>600</v>
      </c>
      <c r="I338" s="459"/>
      <c r="J338" s="459"/>
      <c r="K338" s="459">
        <v>600</v>
      </c>
      <c r="L338" s="469">
        <f t="shared" si="103"/>
        <v>0</v>
      </c>
      <c r="M338" s="459"/>
      <c r="N338" s="459"/>
      <c r="O338" s="459"/>
      <c r="P338" s="470"/>
    </row>
    <row r="339" spans="1:16" s="7" customFormat="1" ht="12" customHeight="1">
      <c r="A339" s="692"/>
      <c r="B339" s="36" t="s">
        <v>116</v>
      </c>
      <c r="C339" s="37" t="s">
        <v>825</v>
      </c>
      <c r="D339" s="469">
        <f t="shared" si="98"/>
        <v>13498</v>
      </c>
      <c r="E339" s="469">
        <f t="shared" si="99"/>
        <v>0</v>
      </c>
      <c r="F339" s="469">
        <f t="shared" si="100"/>
        <v>13498</v>
      </c>
      <c r="G339" s="469">
        <f t="shared" si="101"/>
        <v>13498</v>
      </c>
      <c r="H339" s="469">
        <f t="shared" si="102"/>
        <v>0</v>
      </c>
      <c r="I339" s="459"/>
      <c r="J339" s="459"/>
      <c r="K339" s="459"/>
      <c r="L339" s="469">
        <f t="shared" si="103"/>
        <v>13498</v>
      </c>
      <c r="M339" s="459"/>
      <c r="N339" s="459"/>
      <c r="O339" s="459"/>
      <c r="P339" s="470">
        <v>13498</v>
      </c>
    </row>
    <row r="340" spans="1:16" s="7" customFormat="1" ht="12" customHeight="1">
      <c r="A340" s="692"/>
      <c r="B340" s="36" t="s">
        <v>116</v>
      </c>
      <c r="C340" s="37" t="s">
        <v>846</v>
      </c>
      <c r="D340" s="469">
        <f t="shared" si="98"/>
        <v>2382</v>
      </c>
      <c r="E340" s="469">
        <f t="shared" si="99"/>
        <v>2382</v>
      </c>
      <c r="F340" s="469">
        <f t="shared" si="100"/>
        <v>0</v>
      </c>
      <c r="G340" s="469">
        <f t="shared" si="101"/>
        <v>2382</v>
      </c>
      <c r="H340" s="469">
        <f t="shared" si="102"/>
        <v>2382</v>
      </c>
      <c r="I340" s="459"/>
      <c r="J340" s="459"/>
      <c r="K340" s="459">
        <v>2382</v>
      </c>
      <c r="L340" s="469">
        <f t="shared" si="103"/>
        <v>0</v>
      </c>
      <c r="M340" s="459"/>
      <c r="N340" s="459"/>
      <c r="O340" s="459"/>
      <c r="P340" s="470"/>
    </row>
    <row r="341" spans="1:16" s="7" customFormat="1" ht="12" customHeight="1">
      <c r="A341" s="692"/>
      <c r="B341" s="36" t="s">
        <v>250</v>
      </c>
      <c r="C341" s="37" t="s">
        <v>826</v>
      </c>
      <c r="D341" s="469">
        <f t="shared" si="98"/>
        <v>77</v>
      </c>
      <c r="E341" s="469">
        <f t="shared" si="99"/>
        <v>0</v>
      </c>
      <c r="F341" s="469">
        <f t="shared" si="100"/>
        <v>77</v>
      </c>
      <c r="G341" s="469">
        <f t="shared" si="101"/>
        <v>77</v>
      </c>
      <c r="H341" s="469">
        <f t="shared" si="102"/>
        <v>0</v>
      </c>
      <c r="I341" s="103"/>
      <c r="J341" s="103"/>
      <c r="K341" s="103"/>
      <c r="L341" s="469">
        <f t="shared" si="103"/>
        <v>77</v>
      </c>
      <c r="M341" s="103"/>
      <c r="N341" s="103"/>
      <c r="O341" s="103"/>
      <c r="P341" s="104">
        <v>77</v>
      </c>
    </row>
    <row r="342" spans="1:16" s="7" customFormat="1" ht="12" customHeight="1">
      <c r="A342" s="692"/>
      <c r="B342" s="36" t="s">
        <v>250</v>
      </c>
      <c r="C342" s="37" t="s">
        <v>847</v>
      </c>
      <c r="D342" s="469">
        <f t="shared" si="98"/>
        <v>14</v>
      </c>
      <c r="E342" s="469">
        <f t="shared" si="99"/>
        <v>14</v>
      </c>
      <c r="F342" s="469">
        <f t="shared" si="100"/>
        <v>0</v>
      </c>
      <c r="G342" s="469">
        <f t="shared" si="101"/>
        <v>14</v>
      </c>
      <c r="H342" s="469">
        <f t="shared" si="102"/>
        <v>14</v>
      </c>
      <c r="I342" s="203"/>
      <c r="J342" s="203"/>
      <c r="K342" s="203">
        <v>14</v>
      </c>
      <c r="L342" s="469">
        <f t="shared" si="103"/>
        <v>0</v>
      </c>
      <c r="M342" s="203"/>
      <c r="N342" s="203"/>
      <c r="O342" s="203"/>
      <c r="P342" s="473"/>
    </row>
    <row r="343" spans="1:16" s="7" customFormat="1" ht="12" customHeight="1">
      <c r="A343" s="692"/>
      <c r="B343" s="36" t="s">
        <v>991</v>
      </c>
      <c r="C343" s="37" t="s">
        <v>827</v>
      </c>
      <c r="D343" s="469">
        <f t="shared" si="98"/>
        <v>3482</v>
      </c>
      <c r="E343" s="469">
        <f t="shared" si="99"/>
        <v>0</v>
      </c>
      <c r="F343" s="469">
        <f t="shared" si="100"/>
        <v>3482</v>
      </c>
      <c r="G343" s="469">
        <f t="shared" si="101"/>
        <v>3482</v>
      </c>
      <c r="H343" s="469">
        <f t="shared" si="102"/>
        <v>0</v>
      </c>
      <c r="I343" s="471"/>
      <c r="J343" s="471"/>
      <c r="K343" s="471"/>
      <c r="L343" s="469">
        <f t="shared" si="103"/>
        <v>3482</v>
      </c>
      <c r="M343" s="471"/>
      <c r="N343" s="471"/>
      <c r="O343" s="471"/>
      <c r="P343" s="472">
        <v>3482</v>
      </c>
    </row>
    <row r="344" spans="1:16" s="7" customFormat="1" ht="12" customHeight="1">
      <c r="A344" s="693"/>
      <c r="B344" s="36" t="s">
        <v>991</v>
      </c>
      <c r="C344" s="37" t="s">
        <v>878</v>
      </c>
      <c r="D344" s="185">
        <f t="shared" si="98"/>
        <v>614</v>
      </c>
      <c r="E344" s="185">
        <f t="shared" si="99"/>
        <v>614</v>
      </c>
      <c r="F344" s="185">
        <f t="shared" si="100"/>
        <v>0</v>
      </c>
      <c r="G344" s="185">
        <f t="shared" si="101"/>
        <v>614</v>
      </c>
      <c r="H344" s="185">
        <f t="shared" si="102"/>
        <v>614</v>
      </c>
      <c r="I344" s="203"/>
      <c r="J344" s="203"/>
      <c r="K344" s="203">
        <v>614</v>
      </c>
      <c r="L344" s="185">
        <f t="shared" si="103"/>
        <v>0</v>
      </c>
      <c r="M344" s="203"/>
      <c r="N344" s="203"/>
      <c r="O344" s="203"/>
      <c r="P344" s="473"/>
    </row>
    <row r="345" spans="1:16" s="7" customFormat="1" ht="13.5" customHeight="1">
      <c r="A345" s="692" t="s">
        <v>60</v>
      </c>
      <c r="B345" s="694" t="s">
        <v>873</v>
      </c>
      <c r="C345" s="694"/>
      <c r="D345" s="694"/>
      <c r="E345" s="694"/>
      <c r="F345" s="694"/>
      <c r="G345" s="694"/>
      <c r="H345" s="694"/>
      <c r="I345" s="694"/>
      <c r="J345" s="694"/>
      <c r="K345" s="694"/>
      <c r="L345" s="694"/>
      <c r="M345" s="694"/>
      <c r="N345" s="694"/>
      <c r="O345" s="694"/>
      <c r="P345" s="695"/>
    </row>
    <row r="346" spans="1:16" s="7" customFormat="1" ht="12" customHeight="1">
      <c r="A346" s="692"/>
      <c r="B346" s="696" t="s">
        <v>246</v>
      </c>
      <c r="C346" s="696"/>
      <c r="D346" s="696"/>
      <c r="E346" s="696"/>
      <c r="F346" s="696"/>
      <c r="G346" s="696"/>
      <c r="H346" s="696"/>
      <c r="I346" s="696"/>
      <c r="J346" s="696"/>
      <c r="K346" s="696"/>
      <c r="L346" s="696"/>
      <c r="M346" s="696"/>
      <c r="N346" s="696"/>
      <c r="O346" s="696"/>
      <c r="P346" s="697"/>
    </row>
    <row r="347" spans="1:16" s="7" customFormat="1" ht="12" customHeight="1">
      <c r="A347" s="692"/>
      <c r="B347" s="696" t="s">
        <v>751</v>
      </c>
      <c r="C347" s="696"/>
      <c r="D347" s="696"/>
      <c r="E347" s="696"/>
      <c r="F347" s="696"/>
      <c r="G347" s="696"/>
      <c r="H347" s="696"/>
      <c r="I347" s="696"/>
      <c r="J347" s="696"/>
      <c r="K347" s="696"/>
      <c r="L347" s="696"/>
      <c r="M347" s="696"/>
      <c r="N347" s="696"/>
      <c r="O347" s="696"/>
      <c r="P347" s="697"/>
    </row>
    <row r="348" spans="1:16" s="7" customFormat="1" ht="12" customHeight="1">
      <c r="A348" s="692"/>
      <c r="B348" s="698" t="s">
        <v>248</v>
      </c>
      <c r="C348" s="698"/>
      <c r="D348" s="698"/>
      <c r="E348" s="698"/>
      <c r="F348" s="698"/>
      <c r="G348" s="698"/>
      <c r="H348" s="698"/>
      <c r="I348" s="698"/>
      <c r="J348" s="698"/>
      <c r="K348" s="698"/>
      <c r="L348" s="698"/>
      <c r="M348" s="698"/>
      <c r="N348" s="698"/>
      <c r="O348" s="698"/>
      <c r="P348" s="699"/>
    </row>
    <row r="349" spans="1:16" s="7" customFormat="1" ht="12" customHeight="1">
      <c r="A349" s="692"/>
      <c r="B349" s="696" t="s">
        <v>742</v>
      </c>
      <c r="C349" s="696"/>
      <c r="D349" s="696"/>
      <c r="E349" s="696"/>
      <c r="F349" s="696"/>
      <c r="G349" s="696"/>
      <c r="H349" s="696"/>
      <c r="I349" s="696"/>
      <c r="J349" s="696"/>
      <c r="K349" s="696"/>
      <c r="L349" s="696"/>
      <c r="M349" s="696"/>
      <c r="N349" s="696"/>
      <c r="O349" s="696"/>
      <c r="P349" s="697"/>
    </row>
    <row r="350" spans="1:16" s="7" customFormat="1" ht="12" customHeight="1">
      <c r="A350" s="692"/>
      <c r="B350" s="431" t="s">
        <v>417</v>
      </c>
      <c r="C350" s="305" t="s">
        <v>837</v>
      </c>
      <c r="D350" s="425">
        <f aca="true" t="shared" si="104" ref="D350:P350">D351+D352+D377</f>
        <v>949232</v>
      </c>
      <c r="E350" s="425">
        <f t="shared" si="104"/>
        <v>142394</v>
      </c>
      <c r="F350" s="425">
        <f t="shared" si="104"/>
        <v>806838</v>
      </c>
      <c r="G350" s="425">
        <f t="shared" si="104"/>
        <v>812454</v>
      </c>
      <c r="H350" s="425">
        <f t="shared" si="104"/>
        <v>121876</v>
      </c>
      <c r="I350" s="425">
        <f t="shared" si="104"/>
        <v>0</v>
      </c>
      <c r="J350" s="425">
        <f t="shared" si="104"/>
        <v>0</v>
      </c>
      <c r="K350" s="425">
        <f t="shared" si="104"/>
        <v>121876</v>
      </c>
      <c r="L350" s="425">
        <f t="shared" si="104"/>
        <v>690578</v>
      </c>
      <c r="M350" s="425">
        <f t="shared" si="104"/>
        <v>0</v>
      </c>
      <c r="N350" s="425">
        <f t="shared" si="104"/>
        <v>0</v>
      </c>
      <c r="O350" s="425">
        <f t="shared" si="104"/>
        <v>0</v>
      </c>
      <c r="P350" s="426">
        <f t="shared" si="104"/>
        <v>690578</v>
      </c>
    </row>
    <row r="351" spans="1:16" s="438" customFormat="1" ht="12" customHeight="1">
      <c r="A351" s="692"/>
      <c r="B351" s="37" t="s">
        <v>169</v>
      </c>
      <c r="C351" s="436"/>
      <c r="D351" s="386">
        <f>E351+F351</f>
        <v>95460</v>
      </c>
      <c r="E351" s="386">
        <v>14320</v>
      </c>
      <c r="F351" s="386">
        <v>81140</v>
      </c>
      <c r="G351" s="386"/>
      <c r="H351" s="386"/>
      <c r="I351" s="386"/>
      <c r="J351" s="386"/>
      <c r="K351" s="386"/>
      <c r="L351" s="386"/>
      <c r="M351" s="386"/>
      <c r="N351" s="386"/>
      <c r="O351" s="386"/>
      <c r="P351" s="437"/>
    </row>
    <row r="352" spans="1:16" s="7" customFormat="1" ht="12" customHeight="1">
      <c r="A352" s="692"/>
      <c r="B352" s="35" t="s">
        <v>698</v>
      </c>
      <c r="C352" s="39"/>
      <c r="D352" s="188">
        <f>E352+F352</f>
        <v>812454</v>
      </c>
      <c r="E352" s="188">
        <f>H352</f>
        <v>121876</v>
      </c>
      <c r="F352" s="188">
        <f>L352</f>
        <v>690578</v>
      </c>
      <c r="G352" s="188">
        <f>H352+L352</f>
        <v>812454</v>
      </c>
      <c r="H352" s="188">
        <f>K352</f>
        <v>121876</v>
      </c>
      <c r="I352" s="115"/>
      <c r="J352" s="115"/>
      <c r="K352" s="115">
        <f>SUM(K353:K376)</f>
        <v>121876</v>
      </c>
      <c r="L352" s="188">
        <f>SUM(L353:L377)</f>
        <v>690578</v>
      </c>
      <c r="M352" s="115"/>
      <c r="N352" s="115"/>
      <c r="O352" s="115"/>
      <c r="P352" s="116">
        <f>SUM(P353:P376)</f>
        <v>690578</v>
      </c>
    </row>
    <row r="353" spans="1:16" s="7" customFormat="1" ht="12" customHeight="1">
      <c r="A353" s="692"/>
      <c r="B353" s="36" t="s">
        <v>291</v>
      </c>
      <c r="C353" s="37" t="s">
        <v>830</v>
      </c>
      <c r="D353" s="185">
        <f>E353+F353</f>
        <v>26010</v>
      </c>
      <c r="E353" s="185">
        <f>H353</f>
        <v>0</v>
      </c>
      <c r="F353" s="185">
        <f>L353</f>
        <v>26010</v>
      </c>
      <c r="G353" s="185">
        <f>H353+L353</f>
        <v>26010</v>
      </c>
      <c r="H353" s="185">
        <f>K353</f>
        <v>0</v>
      </c>
      <c r="I353" s="103"/>
      <c r="J353" s="103"/>
      <c r="K353" s="103">
        <v>0</v>
      </c>
      <c r="L353" s="185">
        <f>P353</f>
        <v>26010</v>
      </c>
      <c r="M353" s="103"/>
      <c r="N353" s="103"/>
      <c r="O353" s="103"/>
      <c r="P353" s="104">
        <v>26010</v>
      </c>
    </row>
    <row r="354" spans="1:16" s="7" customFormat="1" ht="12" customHeight="1">
      <c r="A354" s="692"/>
      <c r="B354" s="36" t="s">
        <v>291</v>
      </c>
      <c r="C354" s="37" t="s">
        <v>838</v>
      </c>
      <c r="D354" s="185">
        <f aca="true" t="shared" si="105" ref="D354:D376">E354+F354</f>
        <v>4590</v>
      </c>
      <c r="E354" s="185">
        <f aca="true" t="shared" si="106" ref="E354:E376">H354</f>
        <v>4590</v>
      </c>
      <c r="F354" s="185">
        <f aca="true" t="shared" si="107" ref="F354:F376">L354</f>
        <v>0</v>
      </c>
      <c r="G354" s="185">
        <f aca="true" t="shared" si="108" ref="G354:G376">H354+L354</f>
        <v>4590</v>
      </c>
      <c r="H354" s="185">
        <f aca="true" t="shared" si="109" ref="H354:H376">K354</f>
        <v>4590</v>
      </c>
      <c r="I354" s="103"/>
      <c r="J354" s="103"/>
      <c r="K354" s="103">
        <v>4590</v>
      </c>
      <c r="L354" s="185">
        <f aca="true" t="shared" si="110" ref="L354:L376">P354</f>
        <v>0</v>
      </c>
      <c r="M354" s="103"/>
      <c r="N354" s="103"/>
      <c r="O354" s="103"/>
      <c r="P354" s="104">
        <v>0</v>
      </c>
    </row>
    <row r="355" spans="1:16" s="7" customFormat="1" ht="12" customHeight="1">
      <c r="A355" s="692"/>
      <c r="B355" s="36" t="s">
        <v>95</v>
      </c>
      <c r="C355" s="37" t="s">
        <v>820</v>
      </c>
      <c r="D355" s="185">
        <f t="shared" si="105"/>
        <v>25133</v>
      </c>
      <c r="E355" s="185">
        <f t="shared" si="106"/>
        <v>0</v>
      </c>
      <c r="F355" s="185">
        <f t="shared" si="107"/>
        <v>25133</v>
      </c>
      <c r="G355" s="185">
        <f t="shared" si="108"/>
        <v>25133</v>
      </c>
      <c r="H355" s="185">
        <f t="shared" si="109"/>
        <v>0</v>
      </c>
      <c r="I355" s="103"/>
      <c r="J355" s="103"/>
      <c r="K355" s="103">
        <v>0</v>
      </c>
      <c r="L355" s="185">
        <f t="shared" si="110"/>
        <v>25133</v>
      </c>
      <c r="M355" s="103"/>
      <c r="N355" s="103"/>
      <c r="O355" s="103"/>
      <c r="P355" s="104">
        <v>25133</v>
      </c>
    </row>
    <row r="356" spans="1:16" s="7" customFormat="1" ht="12" customHeight="1">
      <c r="A356" s="692"/>
      <c r="B356" s="36" t="s">
        <v>95</v>
      </c>
      <c r="C356" s="37" t="s">
        <v>842</v>
      </c>
      <c r="D356" s="185">
        <f t="shared" si="105"/>
        <v>4429</v>
      </c>
      <c r="E356" s="185">
        <f t="shared" si="106"/>
        <v>4429</v>
      </c>
      <c r="F356" s="185">
        <f t="shared" si="107"/>
        <v>0</v>
      </c>
      <c r="G356" s="185">
        <f t="shared" si="108"/>
        <v>4429</v>
      </c>
      <c r="H356" s="185">
        <f t="shared" si="109"/>
        <v>4429</v>
      </c>
      <c r="I356" s="103"/>
      <c r="J356" s="103"/>
      <c r="K356" s="103">
        <v>4429</v>
      </c>
      <c r="L356" s="185">
        <f t="shared" si="110"/>
        <v>0</v>
      </c>
      <c r="M356" s="103"/>
      <c r="N356" s="103"/>
      <c r="O356" s="103"/>
      <c r="P356" s="104">
        <v>0</v>
      </c>
    </row>
    <row r="357" spans="1:16" s="7" customFormat="1" ht="12" customHeight="1">
      <c r="A357" s="692"/>
      <c r="B357" s="36" t="s">
        <v>19</v>
      </c>
      <c r="C357" s="37" t="s">
        <v>821</v>
      </c>
      <c r="D357" s="185">
        <f t="shared" si="105"/>
        <v>4058</v>
      </c>
      <c r="E357" s="185">
        <f t="shared" si="106"/>
        <v>0</v>
      </c>
      <c r="F357" s="185">
        <f t="shared" si="107"/>
        <v>4058</v>
      </c>
      <c r="G357" s="185">
        <f t="shared" si="108"/>
        <v>4058</v>
      </c>
      <c r="H357" s="185">
        <f t="shared" si="109"/>
        <v>0</v>
      </c>
      <c r="I357" s="103"/>
      <c r="J357" s="103"/>
      <c r="K357" s="103">
        <v>0</v>
      </c>
      <c r="L357" s="185">
        <f t="shared" si="110"/>
        <v>4058</v>
      </c>
      <c r="M357" s="103"/>
      <c r="N357" s="103"/>
      <c r="O357" s="103"/>
      <c r="P357" s="104">
        <v>4058</v>
      </c>
    </row>
    <row r="358" spans="1:16" s="7" customFormat="1" ht="12" customHeight="1">
      <c r="A358" s="692"/>
      <c r="B358" s="36" t="s">
        <v>19</v>
      </c>
      <c r="C358" s="37" t="s">
        <v>843</v>
      </c>
      <c r="D358" s="185">
        <f t="shared" si="105"/>
        <v>730</v>
      </c>
      <c r="E358" s="185">
        <f t="shared" si="106"/>
        <v>730</v>
      </c>
      <c r="F358" s="185">
        <f t="shared" si="107"/>
        <v>0</v>
      </c>
      <c r="G358" s="185">
        <f t="shared" si="108"/>
        <v>730</v>
      </c>
      <c r="H358" s="185">
        <f t="shared" si="109"/>
        <v>730</v>
      </c>
      <c r="I358" s="103"/>
      <c r="J358" s="103"/>
      <c r="K358" s="103">
        <v>730</v>
      </c>
      <c r="L358" s="185">
        <f t="shared" si="110"/>
        <v>0</v>
      </c>
      <c r="M358" s="103"/>
      <c r="N358" s="103"/>
      <c r="O358" s="103"/>
      <c r="P358" s="104">
        <v>0</v>
      </c>
    </row>
    <row r="359" spans="1:16" s="7" customFormat="1" ht="12" customHeight="1">
      <c r="A359" s="692"/>
      <c r="B359" s="36" t="s">
        <v>291</v>
      </c>
      <c r="C359" s="37" t="s">
        <v>822</v>
      </c>
      <c r="D359" s="185">
        <f t="shared" si="105"/>
        <v>158142</v>
      </c>
      <c r="E359" s="185">
        <f t="shared" si="106"/>
        <v>0</v>
      </c>
      <c r="F359" s="185">
        <f t="shared" si="107"/>
        <v>158142</v>
      </c>
      <c r="G359" s="185">
        <f t="shared" si="108"/>
        <v>158142</v>
      </c>
      <c r="H359" s="185">
        <f t="shared" si="109"/>
        <v>0</v>
      </c>
      <c r="I359" s="103"/>
      <c r="J359" s="103"/>
      <c r="K359" s="103">
        <v>0</v>
      </c>
      <c r="L359" s="185">
        <f t="shared" si="110"/>
        <v>158142</v>
      </c>
      <c r="M359" s="103"/>
      <c r="N359" s="103"/>
      <c r="O359" s="103"/>
      <c r="P359" s="104">
        <v>158142</v>
      </c>
    </row>
    <row r="360" spans="1:16" s="7" customFormat="1" ht="12" customHeight="1">
      <c r="A360" s="692"/>
      <c r="B360" s="36" t="s">
        <v>291</v>
      </c>
      <c r="C360" s="37" t="s">
        <v>844</v>
      </c>
      <c r="D360" s="185">
        <f>E360+F360</f>
        <v>27908</v>
      </c>
      <c r="E360" s="185">
        <f t="shared" si="106"/>
        <v>27908</v>
      </c>
      <c r="F360" s="185">
        <f t="shared" si="107"/>
        <v>0</v>
      </c>
      <c r="G360" s="185">
        <f t="shared" si="108"/>
        <v>27908</v>
      </c>
      <c r="H360" s="185">
        <f t="shared" si="109"/>
        <v>27908</v>
      </c>
      <c r="I360" s="103"/>
      <c r="J360" s="103"/>
      <c r="K360" s="103">
        <v>27908</v>
      </c>
      <c r="L360" s="185">
        <f t="shared" si="110"/>
        <v>0</v>
      </c>
      <c r="M360" s="103"/>
      <c r="N360" s="103"/>
      <c r="O360" s="103"/>
      <c r="P360" s="104">
        <v>0</v>
      </c>
    </row>
    <row r="361" spans="1:16" s="7" customFormat="1" ht="12" customHeight="1">
      <c r="A361" s="692"/>
      <c r="B361" s="36" t="s">
        <v>21</v>
      </c>
      <c r="C361" s="37" t="s">
        <v>823</v>
      </c>
      <c r="D361" s="185">
        <f t="shared" si="105"/>
        <v>2074</v>
      </c>
      <c r="E361" s="185">
        <f t="shared" si="106"/>
        <v>0</v>
      </c>
      <c r="F361" s="185">
        <f t="shared" si="107"/>
        <v>2074</v>
      </c>
      <c r="G361" s="185">
        <f t="shared" si="108"/>
        <v>2074</v>
      </c>
      <c r="H361" s="185">
        <f t="shared" si="109"/>
        <v>0</v>
      </c>
      <c r="I361" s="103"/>
      <c r="J361" s="103"/>
      <c r="K361" s="103">
        <v>0</v>
      </c>
      <c r="L361" s="185">
        <f t="shared" si="110"/>
        <v>2074</v>
      </c>
      <c r="M361" s="103"/>
      <c r="N361" s="103"/>
      <c r="O361" s="103"/>
      <c r="P361" s="104">
        <v>2074</v>
      </c>
    </row>
    <row r="362" spans="1:16" s="7" customFormat="1" ht="12" customHeight="1">
      <c r="A362" s="692"/>
      <c r="B362" s="36" t="s">
        <v>21</v>
      </c>
      <c r="C362" s="37" t="s">
        <v>845</v>
      </c>
      <c r="D362" s="185">
        <f t="shared" si="105"/>
        <v>366</v>
      </c>
      <c r="E362" s="185">
        <f t="shared" si="106"/>
        <v>366</v>
      </c>
      <c r="F362" s="185">
        <f t="shared" si="107"/>
        <v>0</v>
      </c>
      <c r="G362" s="185">
        <f t="shared" si="108"/>
        <v>366</v>
      </c>
      <c r="H362" s="185">
        <f t="shared" si="109"/>
        <v>366</v>
      </c>
      <c r="I362" s="103"/>
      <c r="J362" s="103"/>
      <c r="K362" s="103">
        <v>366</v>
      </c>
      <c r="L362" s="185">
        <f t="shared" si="110"/>
        <v>0</v>
      </c>
      <c r="M362" s="103"/>
      <c r="N362" s="103"/>
      <c r="O362" s="103"/>
      <c r="P362" s="104">
        <v>0</v>
      </c>
    </row>
    <row r="363" spans="1:16" s="7" customFormat="1" ht="12" customHeight="1">
      <c r="A363" s="692"/>
      <c r="B363" s="36" t="s">
        <v>116</v>
      </c>
      <c r="C363" s="37" t="s">
        <v>825</v>
      </c>
      <c r="D363" s="185">
        <f t="shared" si="105"/>
        <v>458882</v>
      </c>
      <c r="E363" s="185">
        <f t="shared" si="106"/>
        <v>0</v>
      </c>
      <c r="F363" s="185">
        <f t="shared" si="107"/>
        <v>458882</v>
      </c>
      <c r="G363" s="185">
        <f t="shared" si="108"/>
        <v>458882</v>
      </c>
      <c r="H363" s="185">
        <f t="shared" si="109"/>
        <v>0</v>
      </c>
      <c r="I363" s="103"/>
      <c r="J363" s="103"/>
      <c r="K363" s="103">
        <v>0</v>
      </c>
      <c r="L363" s="185">
        <f t="shared" si="110"/>
        <v>458882</v>
      </c>
      <c r="M363" s="103"/>
      <c r="N363" s="103"/>
      <c r="O363" s="103"/>
      <c r="P363" s="104">
        <v>458882</v>
      </c>
    </row>
    <row r="364" spans="1:16" s="7" customFormat="1" ht="12" customHeight="1">
      <c r="A364" s="692"/>
      <c r="B364" s="36" t="s">
        <v>116</v>
      </c>
      <c r="C364" s="37" t="s">
        <v>846</v>
      </c>
      <c r="D364" s="185">
        <f t="shared" si="105"/>
        <v>80980</v>
      </c>
      <c r="E364" s="185">
        <f t="shared" si="106"/>
        <v>80980</v>
      </c>
      <c r="F364" s="185">
        <f t="shared" si="107"/>
        <v>0</v>
      </c>
      <c r="G364" s="185">
        <f t="shared" si="108"/>
        <v>80980</v>
      </c>
      <c r="H364" s="185">
        <f t="shared" si="109"/>
        <v>80980</v>
      </c>
      <c r="I364" s="103"/>
      <c r="J364" s="103"/>
      <c r="K364" s="103">
        <v>80980</v>
      </c>
      <c r="L364" s="185">
        <f t="shared" si="110"/>
        <v>0</v>
      </c>
      <c r="M364" s="103"/>
      <c r="N364" s="103"/>
      <c r="O364" s="103"/>
      <c r="P364" s="104">
        <v>0</v>
      </c>
    </row>
    <row r="365" spans="1:16" s="7" customFormat="1" ht="12" customHeight="1">
      <c r="A365" s="692"/>
      <c r="B365" s="36" t="s">
        <v>522</v>
      </c>
      <c r="C365" s="37" t="s">
        <v>752</v>
      </c>
      <c r="D365" s="185">
        <f t="shared" si="105"/>
        <v>5100</v>
      </c>
      <c r="E365" s="185">
        <f t="shared" si="106"/>
        <v>0</v>
      </c>
      <c r="F365" s="185">
        <f t="shared" si="107"/>
        <v>5100</v>
      </c>
      <c r="G365" s="185">
        <f t="shared" si="108"/>
        <v>5100</v>
      </c>
      <c r="H365" s="185">
        <f t="shared" si="109"/>
        <v>0</v>
      </c>
      <c r="I365" s="103"/>
      <c r="J365" s="103"/>
      <c r="K365" s="103">
        <v>0</v>
      </c>
      <c r="L365" s="185">
        <f t="shared" si="110"/>
        <v>5100</v>
      </c>
      <c r="M365" s="103"/>
      <c r="N365" s="103"/>
      <c r="O365" s="103"/>
      <c r="P365" s="104">
        <v>5100</v>
      </c>
    </row>
    <row r="366" spans="1:16" s="7" customFormat="1" ht="12" customHeight="1">
      <c r="A366" s="692"/>
      <c r="B366" s="36" t="s">
        <v>522</v>
      </c>
      <c r="C366" s="37" t="s">
        <v>753</v>
      </c>
      <c r="D366" s="185">
        <f t="shared" si="105"/>
        <v>900</v>
      </c>
      <c r="E366" s="185">
        <f t="shared" si="106"/>
        <v>900</v>
      </c>
      <c r="F366" s="185">
        <f t="shared" si="107"/>
        <v>0</v>
      </c>
      <c r="G366" s="185">
        <f t="shared" si="108"/>
        <v>900</v>
      </c>
      <c r="H366" s="185">
        <f t="shared" si="109"/>
        <v>900</v>
      </c>
      <c r="I366" s="103"/>
      <c r="J366" s="103"/>
      <c r="K366" s="103">
        <v>900</v>
      </c>
      <c r="L366" s="185">
        <f t="shared" si="110"/>
        <v>0</v>
      </c>
      <c r="M366" s="103"/>
      <c r="N366" s="103"/>
      <c r="O366" s="103"/>
      <c r="P366" s="104">
        <v>0</v>
      </c>
    </row>
    <row r="367" spans="1:16" s="7" customFormat="1" ht="12" customHeight="1">
      <c r="A367" s="692"/>
      <c r="B367" s="36" t="s">
        <v>243</v>
      </c>
      <c r="C367" s="37" t="s">
        <v>874</v>
      </c>
      <c r="D367" s="185">
        <f t="shared" si="105"/>
        <v>1326</v>
      </c>
      <c r="E367" s="185">
        <f t="shared" si="106"/>
        <v>0</v>
      </c>
      <c r="F367" s="185">
        <f t="shared" si="107"/>
        <v>1326</v>
      </c>
      <c r="G367" s="185">
        <f t="shared" si="108"/>
        <v>1326</v>
      </c>
      <c r="H367" s="185">
        <f t="shared" si="109"/>
        <v>0</v>
      </c>
      <c r="I367" s="103"/>
      <c r="J367" s="103"/>
      <c r="K367" s="103">
        <v>0</v>
      </c>
      <c r="L367" s="185">
        <f t="shared" si="110"/>
        <v>1326</v>
      </c>
      <c r="M367" s="103"/>
      <c r="N367" s="103"/>
      <c r="O367" s="103"/>
      <c r="P367" s="104">
        <v>1326</v>
      </c>
    </row>
    <row r="368" spans="1:16" s="7" customFormat="1" ht="12" customHeight="1">
      <c r="A368" s="692"/>
      <c r="B368" s="36" t="s">
        <v>243</v>
      </c>
      <c r="C368" s="37" t="s">
        <v>875</v>
      </c>
      <c r="D368" s="185">
        <f t="shared" si="105"/>
        <v>234</v>
      </c>
      <c r="E368" s="185">
        <f t="shared" si="106"/>
        <v>234</v>
      </c>
      <c r="F368" s="185">
        <f t="shared" si="107"/>
        <v>0</v>
      </c>
      <c r="G368" s="185">
        <f t="shared" si="108"/>
        <v>234</v>
      </c>
      <c r="H368" s="185">
        <f t="shared" si="109"/>
        <v>234</v>
      </c>
      <c r="I368" s="103"/>
      <c r="J368" s="103"/>
      <c r="K368" s="103">
        <v>234</v>
      </c>
      <c r="L368" s="185">
        <f t="shared" si="110"/>
        <v>0</v>
      </c>
      <c r="M368" s="103"/>
      <c r="N368" s="103"/>
      <c r="O368" s="103"/>
      <c r="P368" s="104">
        <v>0</v>
      </c>
    </row>
    <row r="369" spans="1:16" s="7" customFormat="1" ht="12" customHeight="1">
      <c r="A369" s="692"/>
      <c r="B369" s="36" t="s">
        <v>754</v>
      </c>
      <c r="C369" s="37" t="s">
        <v>876</v>
      </c>
      <c r="D369" s="185">
        <f t="shared" si="105"/>
        <v>5100</v>
      </c>
      <c r="E369" s="185">
        <f t="shared" si="106"/>
        <v>0</v>
      </c>
      <c r="F369" s="185">
        <f t="shared" si="107"/>
        <v>5100</v>
      </c>
      <c r="G369" s="185">
        <f t="shared" si="108"/>
        <v>5100</v>
      </c>
      <c r="H369" s="185">
        <f t="shared" si="109"/>
        <v>0</v>
      </c>
      <c r="I369" s="103"/>
      <c r="J369" s="103"/>
      <c r="K369" s="103">
        <v>0</v>
      </c>
      <c r="L369" s="185">
        <f t="shared" si="110"/>
        <v>5100</v>
      </c>
      <c r="M369" s="103"/>
      <c r="N369" s="103"/>
      <c r="O369" s="103"/>
      <c r="P369" s="104">
        <v>5100</v>
      </c>
    </row>
    <row r="370" spans="1:16" s="7" customFormat="1" ht="12" customHeight="1">
      <c r="A370" s="692"/>
      <c r="B370" s="36" t="s">
        <v>754</v>
      </c>
      <c r="C370" s="37" t="s">
        <v>877</v>
      </c>
      <c r="D370" s="185">
        <f t="shared" si="105"/>
        <v>900</v>
      </c>
      <c r="E370" s="185">
        <f t="shared" si="106"/>
        <v>900</v>
      </c>
      <c r="F370" s="185">
        <f t="shared" si="107"/>
        <v>0</v>
      </c>
      <c r="G370" s="185">
        <f t="shared" si="108"/>
        <v>900</v>
      </c>
      <c r="H370" s="185">
        <f t="shared" si="109"/>
        <v>900</v>
      </c>
      <c r="I370" s="103"/>
      <c r="J370" s="103"/>
      <c r="K370" s="103">
        <v>900</v>
      </c>
      <c r="L370" s="185">
        <f t="shared" si="110"/>
        <v>0</v>
      </c>
      <c r="M370" s="103"/>
      <c r="N370" s="103"/>
      <c r="O370" s="103"/>
      <c r="P370" s="104">
        <v>0</v>
      </c>
    </row>
    <row r="371" spans="1:16" s="7" customFormat="1" ht="12" customHeight="1">
      <c r="A371" s="692"/>
      <c r="B371" s="36" t="s">
        <v>28</v>
      </c>
      <c r="C371" s="37" t="s">
        <v>755</v>
      </c>
      <c r="D371" s="185">
        <f t="shared" si="105"/>
        <v>408</v>
      </c>
      <c r="E371" s="185">
        <f t="shared" si="106"/>
        <v>0</v>
      </c>
      <c r="F371" s="185">
        <f t="shared" si="107"/>
        <v>408</v>
      </c>
      <c r="G371" s="185">
        <f t="shared" si="108"/>
        <v>408</v>
      </c>
      <c r="H371" s="185">
        <f t="shared" si="109"/>
        <v>0</v>
      </c>
      <c r="I371" s="103"/>
      <c r="J371" s="103"/>
      <c r="K371" s="103">
        <v>0</v>
      </c>
      <c r="L371" s="185">
        <f t="shared" si="110"/>
        <v>408</v>
      </c>
      <c r="M371" s="103"/>
      <c r="N371" s="103"/>
      <c r="O371" s="103"/>
      <c r="P371" s="104">
        <v>408</v>
      </c>
    </row>
    <row r="372" spans="1:16" s="7" customFormat="1" ht="12" customHeight="1">
      <c r="A372" s="692"/>
      <c r="B372" s="36" t="s">
        <v>28</v>
      </c>
      <c r="C372" s="37" t="s">
        <v>756</v>
      </c>
      <c r="D372" s="185">
        <f t="shared" si="105"/>
        <v>72</v>
      </c>
      <c r="E372" s="185">
        <f t="shared" si="106"/>
        <v>72</v>
      </c>
      <c r="F372" s="185">
        <f t="shared" si="107"/>
        <v>0</v>
      </c>
      <c r="G372" s="185">
        <f t="shared" si="108"/>
        <v>72</v>
      </c>
      <c r="H372" s="185">
        <f t="shared" si="109"/>
        <v>72</v>
      </c>
      <c r="I372" s="103"/>
      <c r="J372" s="103"/>
      <c r="K372" s="103">
        <v>72</v>
      </c>
      <c r="L372" s="185">
        <f t="shared" si="110"/>
        <v>0</v>
      </c>
      <c r="M372" s="103"/>
      <c r="N372" s="103"/>
      <c r="O372" s="103"/>
      <c r="P372" s="104">
        <v>0</v>
      </c>
    </row>
    <row r="373" spans="1:16" s="7" customFormat="1" ht="12" customHeight="1">
      <c r="A373" s="692"/>
      <c r="B373" s="36" t="s">
        <v>250</v>
      </c>
      <c r="C373" s="37" t="s">
        <v>826</v>
      </c>
      <c r="D373" s="185">
        <f t="shared" si="105"/>
        <v>265</v>
      </c>
      <c r="E373" s="185">
        <f t="shared" si="106"/>
        <v>0</v>
      </c>
      <c r="F373" s="185">
        <f t="shared" si="107"/>
        <v>265</v>
      </c>
      <c r="G373" s="185">
        <f t="shared" si="108"/>
        <v>265</v>
      </c>
      <c r="H373" s="185">
        <f t="shared" si="109"/>
        <v>0</v>
      </c>
      <c r="I373" s="103"/>
      <c r="J373" s="103"/>
      <c r="K373" s="103">
        <v>0</v>
      </c>
      <c r="L373" s="185">
        <f t="shared" si="110"/>
        <v>265</v>
      </c>
      <c r="M373" s="103"/>
      <c r="N373" s="103"/>
      <c r="O373" s="103"/>
      <c r="P373" s="104">
        <v>265</v>
      </c>
    </row>
    <row r="374" spans="1:16" s="7" customFormat="1" ht="12" customHeight="1">
      <c r="A374" s="692"/>
      <c r="B374" s="36" t="s">
        <v>250</v>
      </c>
      <c r="C374" s="37" t="s">
        <v>847</v>
      </c>
      <c r="D374" s="185">
        <f t="shared" si="105"/>
        <v>47</v>
      </c>
      <c r="E374" s="185">
        <f t="shared" si="106"/>
        <v>47</v>
      </c>
      <c r="F374" s="185">
        <f t="shared" si="107"/>
        <v>0</v>
      </c>
      <c r="G374" s="185">
        <f t="shared" si="108"/>
        <v>47</v>
      </c>
      <c r="H374" s="185">
        <f t="shared" si="109"/>
        <v>47</v>
      </c>
      <c r="I374" s="103"/>
      <c r="J374" s="103"/>
      <c r="K374" s="103">
        <v>47</v>
      </c>
      <c r="L374" s="185">
        <f t="shared" si="110"/>
        <v>0</v>
      </c>
      <c r="M374" s="103"/>
      <c r="N374" s="103"/>
      <c r="O374" s="103"/>
      <c r="P374" s="104">
        <v>0</v>
      </c>
    </row>
    <row r="375" spans="1:16" s="7" customFormat="1" ht="12" customHeight="1">
      <c r="A375" s="692"/>
      <c r="B375" s="36" t="s">
        <v>991</v>
      </c>
      <c r="C375" s="37" t="s">
        <v>827</v>
      </c>
      <c r="D375" s="185">
        <f t="shared" si="105"/>
        <v>4080</v>
      </c>
      <c r="E375" s="185">
        <f t="shared" si="106"/>
        <v>0</v>
      </c>
      <c r="F375" s="185">
        <f t="shared" si="107"/>
        <v>4080</v>
      </c>
      <c r="G375" s="185">
        <f t="shared" si="108"/>
        <v>4080</v>
      </c>
      <c r="H375" s="185">
        <f t="shared" si="109"/>
        <v>0</v>
      </c>
      <c r="I375" s="103"/>
      <c r="J375" s="103"/>
      <c r="K375" s="103">
        <v>0</v>
      </c>
      <c r="L375" s="185">
        <f t="shared" si="110"/>
        <v>4080</v>
      </c>
      <c r="M375" s="103"/>
      <c r="N375" s="103"/>
      <c r="O375" s="103"/>
      <c r="P375" s="104">
        <v>4080</v>
      </c>
    </row>
    <row r="376" spans="1:16" s="7" customFormat="1" ht="12" customHeight="1">
      <c r="A376" s="692"/>
      <c r="B376" s="36" t="s">
        <v>991</v>
      </c>
      <c r="C376" s="37" t="s">
        <v>878</v>
      </c>
      <c r="D376" s="185">
        <f t="shared" si="105"/>
        <v>720</v>
      </c>
      <c r="E376" s="185">
        <f t="shared" si="106"/>
        <v>720</v>
      </c>
      <c r="F376" s="185">
        <f t="shared" si="107"/>
        <v>0</v>
      </c>
      <c r="G376" s="185">
        <f t="shared" si="108"/>
        <v>720</v>
      </c>
      <c r="H376" s="185">
        <f t="shared" si="109"/>
        <v>720</v>
      </c>
      <c r="I376" s="103"/>
      <c r="J376" s="103"/>
      <c r="K376" s="103">
        <v>720</v>
      </c>
      <c r="L376" s="185">
        <f t="shared" si="110"/>
        <v>0</v>
      </c>
      <c r="M376" s="103"/>
      <c r="N376" s="103"/>
      <c r="O376" s="103"/>
      <c r="P376" s="104"/>
    </row>
    <row r="377" spans="1:16" s="7" customFormat="1" ht="12" customHeight="1" thickBot="1">
      <c r="A377" s="692"/>
      <c r="B377" s="38" t="s">
        <v>832</v>
      </c>
      <c r="C377" s="468"/>
      <c r="D377" s="469">
        <v>41318</v>
      </c>
      <c r="E377" s="469">
        <v>6198</v>
      </c>
      <c r="F377" s="469">
        <v>35120</v>
      </c>
      <c r="G377" s="469"/>
      <c r="H377" s="469">
        <v>0</v>
      </c>
      <c r="I377" s="459"/>
      <c r="J377" s="459"/>
      <c r="K377" s="459"/>
      <c r="L377" s="469"/>
      <c r="M377" s="459"/>
      <c r="N377" s="459"/>
      <c r="O377" s="459"/>
      <c r="P377" s="470"/>
    </row>
    <row r="378" spans="1:16" s="7" customFormat="1" ht="26.25" customHeight="1" thickBot="1">
      <c r="A378" s="445"/>
      <c r="B378" s="262" t="s">
        <v>172</v>
      </c>
      <c r="C378" s="262"/>
      <c r="D378" s="263">
        <f aca="true" t="shared" si="111" ref="D378:P378">D11+D63</f>
        <v>28599561</v>
      </c>
      <c r="E378" s="263">
        <f t="shared" si="111"/>
        <v>9063201</v>
      </c>
      <c r="F378" s="263">
        <f t="shared" si="111"/>
        <v>19536360</v>
      </c>
      <c r="G378" s="263">
        <f>G11+G63</f>
        <v>16251599</v>
      </c>
      <c r="H378" s="263">
        <f t="shared" si="111"/>
        <v>5033824</v>
      </c>
      <c r="I378" s="263">
        <f t="shared" si="111"/>
        <v>0</v>
      </c>
      <c r="J378" s="263">
        <f t="shared" si="111"/>
        <v>600000</v>
      </c>
      <c r="K378" s="263">
        <f t="shared" si="111"/>
        <v>4433824</v>
      </c>
      <c r="L378" s="263">
        <f t="shared" si="111"/>
        <v>11217775</v>
      </c>
      <c r="M378" s="263">
        <f t="shared" si="111"/>
        <v>0</v>
      </c>
      <c r="N378" s="263">
        <f t="shared" si="111"/>
        <v>0</v>
      </c>
      <c r="O378" s="263">
        <f t="shared" si="111"/>
        <v>0</v>
      </c>
      <c r="P378" s="246">
        <f t="shared" si="111"/>
        <v>11217775</v>
      </c>
    </row>
    <row r="379" spans="1:16" ht="13.5" customHeight="1">
      <c r="A379" s="444"/>
      <c r="B379" s="34"/>
      <c r="C379" s="34"/>
      <c r="D379" s="60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1:16" ht="15.75" customHeight="1">
      <c r="A380" s="44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55"/>
      <c r="M380" s="55"/>
      <c r="N380" s="55"/>
      <c r="O380" s="34"/>
      <c r="P380" s="34"/>
    </row>
    <row r="381" spans="1:16" ht="12.75" customHeight="1">
      <c r="A381" s="44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ht="12.75">
      <c r="A382" s="444"/>
    </row>
    <row r="383" ht="12.75">
      <c r="A383" s="444"/>
    </row>
    <row r="384" ht="12.75">
      <c r="A384" s="444"/>
    </row>
    <row r="385" ht="12.75">
      <c r="A385" s="444"/>
    </row>
    <row r="386" ht="12.75">
      <c r="A386" s="444"/>
    </row>
    <row r="387" ht="12.75">
      <c r="A387" s="444"/>
    </row>
    <row r="388" ht="12.75">
      <c r="A388" s="444"/>
    </row>
    <row r="389" ht="12.75">
      <c r="A389" s="444"/>
    </row>
    <row r="390" ht="12.75">
      <c r="A390" s="444"/>
    </row>
    <row r="391" ht="12.75">
      <c r="A391" s="444"/>
    </row>
    <row r="392" ht="12.75">
      <c r="A392" s="444"/>
    </row>
    <row r="393" ht="12.75">
      <c r="A393" s="444"/>
    </row>
    <row r="394" ht="12.75">
      <c r="A394" s="444"/>
    </row>
    <row r="395" ht="12.75">
      <c r="A395" s="444"/>
    </row>
    <row r="396" ht="12.75">
      <c r="A396" s="444"/>
    </row>
    <row r="397" ht="12.75">
      <c r="A397" s="444"/>
    </row>
    <row r="398" ht="12.75">
      <c r="A398" s="444"/>
    </row>
    <row r="399" ht="12.75">
      <c r="A399" s="444"/>
    </row>
    <row r="400" ht="12.75">
      <c r="A400" s="444"/>
    </row>
    <row r="401" ht="12.75">
      <c r="A401" s="444"/>
    </row>
    <row r="402" ht="12.75">
      <c r="A402" s="444"/>
    </row>
    <row r="403" ht="12.75">
      <c r="A403" s="444"/>
    </row>
    <row r="404" ht="12.75">
      <c r="A404" s="444"/>
    </row>
    <row r="405" ht="12.75">
      <c r="A405" s="444"/>
    </row>
    <row r="406" ht="12.75">
      <c r="A406" s="444"/>
    </row>
    <row r="407" ht="12.75">
      <c r="A407" s="444"/>
    </row>
    <row r="408" ht="12.75">
      <c r="A408" s="444"/>
    </row>
    <row r="409" ht="12.75">
      <c r="A409" s="444"/>
    </row>
    <row r="410" ht="12.75">
      <c r="A410" s="444"/>
    </row>
    <row r="411" ht="12.75">
      <c r="A411" s="444"/>
    </row>
    <row r="412" ht="12.75">
      <c r="A412" s="444"/>
    </row>
    <row r="413" ht="12.75">
      <c r="A413" s="444"/>
    </row>
    <row r="414" ht="12.75">
      <c r="A414" s="444"/>
    </row>
    <row r="415" ht="12.75">
      <c r="A415" s="444"/>
    </row>
    <row r="416" ht="12.75">
      <c r="A416" s="444"/>
    </row>
    <row r="417" ht="12.75">
      <c r="A417" s="444"/>
    </row>
    <row r="418" ht="12.75">
      <c r="A418" s="444"/>
    </row>
    <row r="419" ht="12.75">
      <c r="A419" s="444"/>
    </row>
    <row r="420" ht="12.75">
      <c r="A420" s="444"/>
    </row>
    <row r="421" ht="12.75">
      <c r="A421" s="444"/>
    </row>
    <row r="422" ht="12.75">
      <c r="A422" s="444"/>
    </row>
    <row r="423" ht="12.75">
      <c r="A423" s="444"/>
    </row>
    <row r="424" ht="12.75">
      <c r="A424" s="444"/>
    </row>
    <row r="425" ht="12.75">
      <c r="A425" s="444"/>
    </row>
    <row r="426" ht="12.75">
      <c r="A426" s="444"/>
    </row>
    <row r="427" ht="12.75">
      <c r="A427" s="444"/>
    </row>
    <row r="428" ht="12.75">
      <c r="A428" s="444"/>
    </row>
    <row r="429" ht="12.75">
      <c r="A429" s="444"/>
    </row>
    <row r="430" ht="12.75">
      <c r="A430" s="444"/>
    </row>
    <row r="431" ht="12.75">
      <c r="A431" s="444"/>
    </row>
    <row r="432" ht="12.75">
      <c r="A432" s="444"/>
    </row>
    <row r="433" ht="12.75">
      <c r="A433" s="444"/>
    </row>
    <row r="434" ht="12.75">
      <c r="A434" s="444"/>
    </row>
    <row r="435" ht="12.75">
      <c r="A435" s="444"/>
    </row>
    <row r="436" ht="12.75">
      <c r="A436" s="444"/>
    </row>
    <row r="437" ht="12.75">
      <c r="A437" s="444"/>
    </row>
    <row r="438" ht="12.75">
      <c r="A438" s="444"/>
    </row>
    <row r="439" ht="12.75">
      <c r="A439" s="444"/>
    </row>
    <row r="440" ht="12.75">
      <c r="A440" s="444"/>
    </row>
    <row r="441" ht="12.75">
      <c r="A441" s="444"/>
    </row>
    <row r="442" ht="12.75">
      <c r="A442" s="444"/>
    </row>
    <row r="443" ht="12.75">
      <c r="A443" s="444"/>
    </row>
    <row r="444" ht="12.75">
      <c r="A444" s="444"/>
    </row>
    <row r="445" ht="12.75">
      <c r="A445" s="444"/>
    </row>
    <row r="446" ht="12.75">
      <c r="A446" s="444"/>
    </row>
    <row r="447" ht="12.75">
      <c r="A447" s="444"/>
    </row>
    <row r="448" ht="12.75">
      <c r="A448" s="444"/>
    </row>
    <row r="449" ht="12.75">
      <c r="A449" s="444"/>
    </row>
    <row r="450" ht="12.75">
      <c r="A450" s="444"/>
    </row>
    <row r="451" ht="12.75">
      <c r="A451" s="444"/>
    </row>
    <row r="452" ht="12.75">
      <c r="A452" s="444"/>
    </row>
    <row r="453" ht="12.75">
      <c r="A453" s="444"/>
    </row>
    <row r="454" ht="12.75">
      <c r="A454" s="444"/>
    </row>
    <row r="455" ht="12.75">
      <c r="A455" s="444"/>
    </row>
    <row r="456" ht="12.75">
      <c r="A456" s="444"/>
    </row>
    <row r="457" ht="12.75">
      <c r="A457" s="444"/>
    </row>
    <row r="458" ht="12.75">
      <c r="A458" s="444"/>
    </row>
    <row r="459" ht="12.75">
      <c r="A459" s="444"/>
    </row>
    <row r="460" ht="12.75">
      <c r="A460" s="444"/>
    </row>
    <row r="461" ht="12.75">
      <c r="A461" s="444"/>
    </row>
    <row r="462" ht="12.75">
      <c r="A462" s="444"/>
    </row>
    <row r="463" ht="12.75">
      <c r="A463" s="444"/>
    </row>
    <row r="464" ht="12.75">
      <c r="A464" s="444"/>
    </row>
    <row r="465" ht="12.75">
      <c r="A465" s="444"/>
    </row>
    <row r="466" ht="12.75">
      <c r="A466" s="444"/>
    </row>
    <row r="467" ht="12.75">
      <c r="A467" s="444"/>
    </row>
    <row r="468" ht="12.75">
      <c r="A468" s="444"/>
    </row>
    <row r="469" ht="12.75">
      <c r="A469" s="444"/>
    </row>
    <row r="470" ht="12.75">
      <c r="A470" s="444"/>
    </row>
    <row r="471" ht="12.75">
      <c r="A471" s="444"/>
    </row>
    <row r="472" ht="12.75">
      <c r="A472" s="444"/>
    </row>
    <row r="473" ht="12.75">
      <c r="A473" s="444"/>
    </row>
    <row r="474" ht="12.75">
      <c r="A474" s="444"/>
    </row>
    <row r="475" ht="12.75">
      <c r="A475" s="444"/>
    </row>
    <row r="476" ht="12.75">
      <c r="A476" s="444"/>
    </row>
    <row r="477" ht="12.75">
      <c r="A477" s="444"/>
    </row>
    <row r="478" ht="12.75">
      <c r="A478" s="444"/>
    </row>
    <row r="479" ht="12.75">
      <c r="A479" s="444"/>
    </row>
    <row r="480" ht="12.75">
      <c r="A480" s="444"/>
    </row>
    <row r="481" ht="12.75">
      <c r="A481" s="444"/>
    </row>
    <row r="482" ht="12.75">
      <c r="A482" s="444"/>
    </row>
    <row r="483" ht="12.75">
      <c r="A483" s="444"/>
    </row>
    <row r="484" ht="12.75">
      <c r="A484" s="444"/>
    </row>
    <row r="485" ht="12.75">
      <c r="A485" s="444"/>
    </row>
    <row r="486" ht="12.75">
      <c r="A486" s="444"/>
    </row>
    <row r="487" ht="12.75">
      <c r="A487" s="444"/>
    </row>
    <row r="488" ht="12.75">
      <c r="A488" s="444"/>
    </row>
    <row r="489" ht="12.75">
      <c r="A489" s="444"/>
    </row>
    <row r="490" ht="12.75">
      <c r="A490" s="444"/>
    </row>
    <row r="491" ht="12.75">
      <c r="A491" s="444"/>
    </row>
    <row r="492" ht="12.75">
      <c r="A492" s="444"/>
    </row>
    <row r="493" ht="12.75">
      <c r="A493" s="444"/>
    </row>
    <row r="494" ht="12.75">
      <c r="A494" s="444"/>
    </row>
    <row r="495" ht="12.75">
      <c r="A495" s="444"/>
    </row>
    <row r="496" ht="12.75">
      <c r="A496" s="444"/>
    </row>
    <row r="497" ht="12.75">
      <c r="A497" s="444"/>
    </row>
    <row r="498" ht="12.75">
      <c r="A498" s="444"/>
    </row>
    <row r="499" ht="12.75">
      <c r="A499" s="444"/>
    </row>
    <row r="500" ht="12.75">
      <c r="A500" s="444"/>
    </row>
    <row r="501" ht="12.75">
      <c r="A501" s="444"/>
    </row>
    <row r="502" ht="12.75">
      <c r="A502" s="444"/>
    </row>
    <row r="503" ht="12.75">
      <c r="A503" s="444"/>
    </row>
    <row r="504" ht="12.75">
      <c r="A504" s="444"/>
    </row>
    <row r="505" ht="12.75">
      <c r="A505" s="444"/>
    </row>
    <row r="506" ht="12.75">
      <c r="A506" s="444"/>
    </row>
    <row r="507" ht="12.75">
      <c r="A507" s="444"/>
    </row>
    <row r="508" ht="12.75">
      <c r="A508" s="444"/>
    </row>
    <row r="509" ht="12.75">
      <c r="A509" s="444"/>
    </row>
    <row r="510" ht="12.75">
      <c r="A510" s="444"/>
    </row>
    <row r="511" ht="12.75">
      <c r="A511" s="444"/>
    </row>
    <row r="512" ht="12.75">
      <c r="A512" s="444"/>
    </row>
    <row r="513" ht="12.75">
      <c r="A513" s="444"/>
    </row>
    <row r="514" ht="12.75">
      <c r="A514" s="444"/>
    </row>
    <row r="515" ht="12.75">
      <c r="A515" s="444"/>
    </row>
    <row r="516" ht="12.75">
      <c r="A516" s="444"/>
    </row>
    <row r="517" ht="12.75">
      <c r="A517" s="444"/>
    </row>
    <row r="518" ht="12.75">
      <c r="A518" s="444"/>
    </row>
    <row r="519" ht="12.75">
      <c r="A519" s="444"/>
    </row>
    <row r="520" ht="12.75">
      <c r="A520" s="444"/>
    </row>
    <row r="521" ht="12.75">
      <c r="A521" s="444"/>
    </row>
    <row r="522" ht="12.75">
      <c r="A522" s="444"/>
    </row>
    <row r="523" ht="12.75">
      <c r="A523" s="444"/>
    </row>
    <row r="524" ht="12.75">
      <c r="A524" s="444"/>
    </row>
    <row r="525" ht="12.75">
      <c r="A525" s="444"/>
    </row>
    <row r="526" ht="12.75">
      <c r="A526" s="444"/>
    </row>
    <row r="527" ht="12.75">
      <c r="A527" s="444"/>
    </row>
    <row r="528" ht="12.75">
      <c r="A528" s="444"/>
    </row>
    <row r="529" ht="12.75">
      <c r="A529" s="444"/>
    </row>
    <row r="530" ht="12.75">
      <c r="A530" s="444"/>
    </row>
    <row r="531" ht="12.75">
      <c r="A531" s="444"/>
    </row>
    <row r="532" ht="12.75">
      <c r="A532" s="444"/>
    </row>
    <row r="533" ht="12.75">
      <c r="A533" s="444"/>
    </row>
    <row r="534" ht="12.75">
      <c r="A534" s="444"/>
    </row>
    <row r="535" ht="12.75">
      <c r="A535" s="444"/>
    </row>
    <row r="536" ht="12.75">
      <c r="A536" s="444"/>
    </row>
    <row r="537" ht="12.75">
      <c r="A537" s="444"/>
    </row>
    <row r="538" ht="12.75">
      <c r="A538" s="444"/>
    </row>
    <row r="539" ht="12.75">
      <c r="A539" s="444"/>
    </row>
    <row r="540" ht="12.75">
      <c r="A540" s="444"/>
    </row>
    <row r="541" ht="12.75">
      <c r="A541" s="444"/>
    </row>
    <row r="542" ht="12.75">
      <c r="A542" s="444"/>
    </row>
    <row r="543" ht="12.75">
      <c r="A543" s="444"/>
    </row>
    <row r="544" ht="12.75">
      <c r="A544" s="444"/>
    </row>
    <row r="545" ht="12.75">
      <c r="A545" s="444"/>
    </row>
    <row r="546" ht="12.75">
      <c r="A546" s="444"/>
    </row>
    <row r="547" ht="12.75">
      <c r="A547" s="444"/>
    </row>
    <row r="548" ht="12.75">
      <c r="A548" s="444"/>
    </row>
    <row r="549" ht="12.75">
      <c r="A549" s="444"/>
    </row>
    <row r="550" ht="12.75">
      <c r="A550" s="444"/>
    </row>
    <row r="551" ht="12.75">
      <c r="A551" s="444"/>
    </row>
    <row r="552" ht="12.75">
      <c r="A552" s="444"/>
    </row>
    <row r="553" ht="12.75">
      <c r="A553" s="444"/>
    </row>
    <row r="554" ht="12.75">
      <c r="A554" s="444"/>
    </row>
    <row r="555" ht="12.75">
      <c r="A555" s="444"/>
    </row>
    <row r="556" ht="12.75">
      <c r="A556" s="444"/>
    </row>
    <row r="557" ht="12.75">
      <c r="A557" s="444"/>
    </row>
    <row r="558" ht="12.75">
      <c r="A558" s="444"/>
    </row>
    <row r="559" ht="12.75">
      <c r="A559" s="444"/>
    </row>
    <row r="560" ht="12.75">
      <c r="A560" s="444"/>
    </row>
    <row r="561" ht="12.75">
      <c r="A561" s="444"/>
    </row>
    <row r="562" ht="12.75">
      <c r="A562" s="444"/>
    </row>
    <row r="563" ht="12.75">
      <c r="A563" s="444"/>
    </row>
    <row r="564" ht="12.75">
      <c r="A564" s="444"/>
    </row>
    <row r="565" ht="12.75">
      <c r="A565" s="444"/>
    </row>
    <row r="566" ht="12.75">
      <c r="A566" s="444"/>
    </row>
    <row r="567" ht="12.75">
      <c r="A567" s="444"/>
    </row>
    <row r="568" ht="12.75">
      <c r="A568" s="444"/>
    </row>
    <row r="569" ht="12.75">
      <c r="A569" s="444"/>
    </row>
    <row r="570" ht="12.75">
      <c r="A570" s="444"/>
    </row>
    <row r="571" ht="12.75">
      <c r="A571" s="444"/>
    </row>
    <row r="572" ht="12.75">
      <c r="A572" s="444"/>
    </row>
    <row r="573" ht="12.75">
      <c r="A573" s="444"/>
    </row>
    <row r="574" ht="12.75">
      <c r="A574" s="444"/>
    </row>
    <row r="575" ht="12.75">
      <c r="A575" s="444"/>
    </row>
    <row r="576" ht="12.75">
      <c r="A576" s="444"/>
    </row>
    <row r="577" ht="12.75">
      <c r="A577" s="444"/>
    </row>
    <row r="578" ht="12.75">
      <c r="A578" s="444"/>
    </row>
    <row r="579" ht="12.75">
      <c r="A579" s="444"/>
    </row>
    <row r="580" ht="12.75">
      <c r="A580" s="444"/>
    </row>
    <row r="581" ht="12.75">
      <c r="A581" s="444"/>
    </row>
    <row r="582" ht="12.75">
      <c r="A582" s="444"/>
    </row>
    <row r="583" ht="12.75">
      <c r="A583" s="444"/>
    </row>
    <row r="584" ht="12.75">
      <c r="A584" s="444"/>
    </row>
    <row r="585" ht="12.75">
      <c r="A585" s="444"/>
    </row>
    <row r="586" ht="12.75">
      <c r="A586" s="444"/>
    </row>
    <row r="587" ht="12.75">
      <c r="A587" s="444"/>
    </row>
    <row r="588" ht="12.75">
      <c r="A588" s="444"/>
    </row>
    <row r="589" ht="12.75">
      <c r="A589" s="444"/>
    </row>
    <row r="590" ht="12.75">
      <c r="A590" s="444"/>
    </row>
    <row r="591" ht="12.75">
      <c r="A591" s="444"/>
    </row>
    <row r="592" ht="12.75">
      <c r="A592" s="444"/>
    </row>
    <row r="593" ht="12.75">
      <c r="A593" s="444"/>
    </row>
    <row r="594" ht="12.75">
      <c r="A594" s="444"/>
    </row>
    <row r="595" ht="12.75">
      <c r="A595" s="444"/>
    </row>
    <row r="596" ht="12.75">
      <c r="A596" s="444"/>
    </row>
    <row r="597" ht="12.75">
      <c r="A597" s="444"/>
    </row>
    <row r="598" ht="12.75">
      <c r="A598" s="444"/>
    </row>
    <row r="599" ht="12.75">
      <c r="A599" s="444"/>
    </row>
    <row r="600" ht="12.75">
      <c r="A600" s="444"/>
    </row>
    <row r="601" ht="12.75">
      <c r="A601" s="444"/>
    </row>
    <row r="602" ht="12.75">
      <c r="A602" s="444"/>
    </row>
    <row r="603" ht="12.75">
      <c r="A603" s="444"/>
    </row>
    <row r="604" ht="12.75">
      <c r="A604" s="444"/>
    </row>
    <row r="605" ht="12.75">
      <c r="A605" s="444"/>
    </row>
    <row r="606" ht="12.75">
      <c r="A606" s="444"/>
    </row>
    <row r="607" ht="12.75">
      <c r="A607" s="444"/>
    </row>
    <row r="608" ht="12.75">
      <c r="A608" s="444"/>
    </row>
    <row r="609" ht="12.75">
      <c r="A609" s="444"/>
    </row>
    <row r="610" ht="12.75">
      <c r="A610" s="444"/>
    </row>
    <row r="611" ht="12.75">
      <c r="A611" s="444"/>
    </row>
    <row r="612" ht="12.75">
      <c r="A612" s="444"/>
    </row>
    <row r="613" ht="12.75">
      <c r="A613" s="444"/>
    </row>
    <row r="614" ht="12.75">
      <c r="A614" s="444"/>
    </row>
    <row r="615" ht="12.75">
      <c r="A615" s="444"/>
    </row>
    <row r="616" ht="12.75">
      <c r="A616" s="444"/>
    </row>
    <row r="617" ht="12.75">
      <c r="A617" s="444"/>
    </row>
    <row r="618" ht="12.75">
      <c r="A618" s="444"/>
    </row>
    <row r="619" ht="12.75">
      <c r="A619" s="444"/>
    </row>
    <row r="620" ht="12.75">
      <c r="A620" s="444"/>
    </row>
    <row r="621" ht="12.75">
      <c r="A621" s="444"/>
    </row>
    <row r="622" ht="12.75">
      <c r="A622" s="444"/>
    </row>
    <row r="623" ht="12.75">
      <c r="A623" s="444"/>
    </row>
    <row r="624" ht="12.75">
      <c r="A624" s="444"/>
    </row>
    <row r="625" ht="12.75">
      <c r="A625" s="444"/>
    </row>
    <row r="626" ht="12.75">
      <c r="A626" s="444"/>
    </row>
    <row r="627" ht="12.75">
      <c r="A627" s="444"/>
    </row>
    <row r="628" ht="12.75">
      <c r="A628" s="444"/>
    </row>
    <row r="629" ht="12.75">
      <c r="A629" s="444"/>
    </row>
    <row r="630" ht="12.75">
      <c r="A630" s="444"/>
    </row>
    <row r="631" ht="12.75">
      <c r="A631" s="444"/>
    </row>
    <row r="632" ht="12.75">
      <c r="A632" s="444"/>
    </row>
    <row r="633" ht="12.75">
      <c r="A633" s="444"/>
    </row>
    <row r="634" ht="12.75">
      <c r="A634" s="444"/>
    </row>
    <row r="635" ht="12.75">
      <c r="A635" s="444"/>
    </row>
    <row r="636" ht="12.75">
      <c r="A636" s="444"/>
    </row>
    <row r="637" ht="12.75">
      <c r="A637" s="444"/>
    </row>
    <row r="638" ht="12.75">
      <c r="A638" s="444"/>
    </row>
    <row r="639" ht="12.75">
      <c r="A639" s="444"/>
    </row>
    <row r="640" ht="12.75">
      <c r="A640" s="444"/>
    </row>
    <row r="641" ht="12.75">
      <c r="A641" s="444"/>
    </row>
    <row r="642" ht="12.75">
      <c r="A642" s="444"/>
    </row>
    <row r="643" ht="12.75">
      <c r="A643" s="444"/>
    </row>
    <row r="644" ht="12.75">
      <c r="A644" s="444"/>
    </row>
    <row r="645" ht="12.75">
      <c r="A645" s="444"/>
    </row>
    <row r="646" ht="12.75">
      <c r="A646" s="444"/>
    </row>
    <row r="647" ht="12.75">
      <c r="A647" s="444"/>
    </row>
    <row r="648" ht="12.75">
      <c r="A648" s="444"/>
    </row>
    <row r="649" ht="12.75">
      <c r="A649" s="444"/>
    </row>
    <row r="650" ht="12.75">
      <c r="A650" s="444"/>
    </row>
    <row r="651" ht="12.75">
      <c r="A651" s="444"/>
    </row>
    <row r="652" ht="12.75">
      <c r="A652" s="444"/>
    </row>
    <row r="653" ht="12.75">
      <c r="A653" s="444"/>
    </row>
    <row r="654" ht="12.75">
      <c r="A654" s="444"/>
    </row>
    <row r="655" ht="12.75">
      <c r="A655" s="444"/>
    </row>
    <row r="656" ht="12.75">
      <c r="A656" s="444"/>
    </row>
    <row r="657" ht="12.75">
      <c r="A657" s="444"/>
    </row>
    <row r="658" ht="12.75">
      <c r="A658" s="444"/>
    </row>
    <row r="659" ht="12.75">
      <c r="A659" s="444"/>
    </row>
    <row r="660" ht="12.75">
      <c r="A660" s="444"/>
    </row>
    <row r="661" ht="12.75">
      <c r="A661" s="444"/>
    </row>
    <row r="662" ht="12.75">
      <c r="A662" s="444"/>
    </row>
    <row r="663" ht="12.75">
      <c r="A663" s="444"/>
    </row>
    <row r="664" ht="12.75">
      <c r="A664" s="444"/>
    </row>
    <row r="665" ht="12.75">
      <c r="A665" s="444"/>
    </row>
    <row r="666" ht="12.75">
      <c r="A666" s="444"/>
    </row>
    <row r="667" ht="12.75">
      <c r="A667" s="444"/>
    </row>
    <row r="668" ht="12.75">
      <c r="A668" s="444"/>
    </row>
    <row r="669" ht="12.75">
      <c r="A669" s="444"/>
    </row>
    <row r="670" ht="12.75">
      <c r="A670" s="444"/>
    </row>
    <row r="671" ht="12.75">
      <c r="A671" s="444"/>
    </row>
    <row r="672" ht="12.75">
      <c r="A672" s="444"/>
    </row>
    <row r="673" ht="12.75">
      <c r="A673" s="444"/>
    </row>
    <row r="674" ht="12.75">
      <c r="A674" s="444"/>
    </row>
    <row r="675" ht="12.75">
      <c r="A675" s="444"/>
    </row>
    <row r="676" ht="12.75">
      <c r="A676" s="444"/>
    </row>
    <row r="677" ht="12.75">
      <c r="A677" s="444"/>
    </row>
    <row r="678" ht="12.75">
      <c r="A678" s="444"/>
    </row>
    <row r="679" ht="12.75">
      <c r="A679" s="444"/>
    </row>
    <row r="680" ht="12.75">
      <c r="A680" s="444"/>
    </row>
    <row r="681" ht="12.75">
      <c r="A681" s="444"/>
    </row>
    <row r="682" ht="12.75">
      <c r="A682" s="444"/>
    </row>
    <row r="683" ht="12.75">
      <c r="A683" s="444"/>
    </row>
    <row r="684" ht="12.75">
      <c r="A684" s="444"/>
    </row>
    <row r="685" ht="12.75">
      <c r="A685" s="444"/>
    </row>
    <row r="686" ht="12.75">
      <c r="A686" s="444"/>
    </row>
    <row r="687" ht="12.75">
      <c r="A687" s="444"/>
    </row>
    <row r="688" ht="12.75">
      <c r="A688" s="444"/>
    </row>
    <row r="689" ht="12.75">
      <c r="A689" s="444"/>
    </row>
    <row r="690" ht="12.75">
      <c r="A690" s="444"/>
    </row>
    <row r="691" ht="12.75">
      <c r="A691" s="444"/>
    </row>
    <row r="692" ht="12.75">
      <c r="A692" s="444"/>
    </row>
    <row r="693" ht="12.75">
      <c r="A693" s="444"/>
    </row>
    <row r="694" ht="12.75">
      <c r="A694" s="444"/>
    </row>
    <row r="695" ht="12.75">
      <c r="A695" s="444"/>
    </row>
    <row r="696" ht="12.75">
      <c r="A696" s="444"/>
    </row>
    <row r="697" ht="12.75">
      <c r="A697" s="444"/>
    </row>
    <row r="698" ht="12.75">
      <c r="A698" s="444"/>
    </row>
    <row r="699" ht="12.75">
      <c r="A699" s="444"/>
    </row>
    <row r="700" ht="12.75">
      <c r="A700" s="444"/>
    </row>
    <row r="701" ht="12.75">
      <c r="A701" s="444"/>
    </row>
    <row r="702" ht="12.75">
      <c r="A702" s="444"/>
    </row>
    <row r="703" ht="12.75">
      <c r="A703" s="444"/>
    </row>
    <row r="704" ht="12.75">
      <c r="A704" s="444"/>
    </row>
    <row r="705" ht="12.75">
      <c r="A705" s="444"/>
    </row>
    <row r="706" ht="12.75">
      <c r="A706" s="444"/>
    </row>
    <row r="707" ht="12.75">
      <c r="A707" s="444"/>
    </row>
    <row r="708" ht="12.75">
      <c r="A708" s="444"/>
    </row>
    <row r="709" ht="12.75">
      <c r="A709" s="444"/>
    </row>
    <row r="710" ht="12.75">
      <c r="A710" s="444"/>
    </row>
    <row r="711" ht="12.75">
      <c r="A711" s="444"/>
    </row>
    <row r="712" ht="12.75">
      <c r="A712" s="444"/>
    </row>
    <row r="713" ht="12.75">
      <c r="A713" s="444"/>
    </row>
    <row r="714" ht="12.75">
      <c r="A714" s="444"/>
    </row>
    <row r="715" ht="12.75">
      <c r="A715" s="444"/>
    </row>
    <row r="716" ht="12.75">
      <c r="A716" s="444"/>
    </row>
    <row r="717" ht="12.75">
      <c r="A717" s="444"/>
    </row>
    <row r="718" ht="12.75">
      <c r="A718" s="444"/>
    </row>
    <row r="719" ht="12.75">
      <c r="A719" s="444"/>
    </row>
    <row r="720" ht="12.75">
      <c r="A720" s="444"/>
    </row>
    <row r="721" ht="12.75">
      <c r="A721" s="444"/>
    </row>
    <row r="722" ht="12.75">
      <c r="A722" s="444"/>
    </row>
    <row r="723" ht="12.75">
      <c r="A723" s="444"/>
    </row>
    <row r="724" ht="12.75">
      <c r="A724" s="444"/>
    </row>
    <row r="725" ht="12.75">
      <c r="A725" s="444"/>
    </row>
    <row r="726" ht="12.75">
      <c r="A726" s="444"/>
    </row>
    <row r="727" ht="12.75">
      <c r="A727" s="444"/>
    </row>
    <row r="728" ht="12.75">
      <c r="A728" s="444"/>
    </row>
    <row r="729" ht="12.75">
      <c r="A729" s="444"/>
    </row>
    <row r="730" ht="12.75">
      <c r="A730" s="444"/>
    </row>
    <row r="731" ht="12.75">
      <c r="A731" s="444"/>
    </row>
    <row r="732" ht="12.75">
      <c r="A732" s="444"/>
    </row>
    <row r="733" ht="12.75">
      <c r="A733" s="444"/>
    </row>
    <row r="734" ht="12.75">
      <c r="A734" s="444"/>
    </row>
    <row r="735" ht="12.75">
      <c r="A735" s="444"/>
    </row>
    <row r="736" ht="12.75">
      <c r="A736" s="444"/>
    </row>
    <row r="737" ht="12.75">
      <c r="A737" s="444"/>
    </row>
    <row r="738" ht="12.75">
      <c r="A738" s="444"/>
    </row>
    <row r="739" ht="12.75">
      <c r="A739" s="444"/>
    </row>
    <row r="740" ht="12.75">
      <c r="A740" s="444"/>
    </row>
    <row r="741" ht="12.75">
      <c r="A741" s="444"/>
    </row>
    <row r="742" ht="12.75">
      <c r="A742" s="444"/>
    </row>
    <row r="743" ht="12.75">
      <c r="A743" s="444"/>
    </row>
    <row r="744" ht="12.75">
      <c r="A744" s="444"/>
    </row>
    <row r="745" ht="12.75">
      <c r="A745" s="444"/>
    </row>
    <row r="746" ht="12.75">
      <c r="A746" s="444"/>
    </row>
    <row r="747" ht="12.75">
      <c r="A747" s="444"/>
    </row>
    <row r="748" ht="12.75">
      <c r="A748" s="444"/>
    </row>
    <row r="749" ht="12.75">
      <c r="A749" s="444"/>
    </row>
    <row r="750" ht="12.75">
      <c r="A750" s="444"/>
    </row>
    <row r="751" ht="12.75">
      <c r="A751" s="444"/>
    </row>
    <row r="752" ht="12.75">
      <c r="A752" s="444"/>
    </row>
    <row r="753" ht="12.75">
      <c r="A753" s="444"/>
    </row>
    <row r="754" ht="12.75">
      <c r="A754" s="444"/>
    </row>
    <row r="755" ht="12.75">
      <c r="A755" s="444"/>
    </row>
    <row r="756" ht="12.75">
      <c r="A756" s="444"/>
    </row>
    <row r="757" ht="12.75">
      <c r="A757" s="444"/>
    </row>
    <row r="758" ht="12.75">
      <c r="A758" s="444"/>
    </row>
    <row r="759" ht="12.75">
      <c r="A759" s="444"/>
    </row>
    <row r="760" ht="12.75">
      <c r="A760" s="444"/>
    </row>
    <row r="761" ht="12.75">
      <c r="A761" s="444"/>
    </row>
    <row r="762" ht="12.75">
      <c r="A762" s="444"/>
    </row>
    <row r="763" ht="12.75">
      <c r="A763" s="444"/>
    </row>
    <row r="764" ht="12.75">
      <c r="A764" s="444"/>
    </row>
    <row r="765" ht="12.75">
      <c r="A765" s="444"/>
    </row>
    <row r="766" ht="12.75">
      <c r="A766" s="444"/>
    </row>
    <row r="767" ht="12.75">
      <c r="A767" s="444"/>
    </row>
    <row r="768" ht="12.75">
      <c r="A768" s="444"/>
    </row>
    <row r="769" ht="12.75">
      <c r="A769" s="444"/>
    </row>
    <row r="770" ht="12.75">
      <c r="A770" s="444"/>
    </row>
    <row r="771" ht="12.75">
      <c r="A771" s="444"/>
    </row>
    <row r="772" ht="12.75">
      <c r="A772" s="444"/>
    </row>
    <row r="773" ht="12.75">
      <c r="A773" s="444"/>
    </row>
    <row r="774" ht="12.75">
      <c r="A774" s="444"/>
    </row>
    <row r="775" ht="12.75">
      <c r="A775" s="444"/>
    </row>
    <row r="776" ht="12.75">
      <c r="A776" s="444"/>
    </row>
    <row r="777" ht="12.75">
      <c r="A777" s="444"/>
    </row>
    <row r="778" ht="12.75">
      <c r="A778" s="444"/>
    </row>
    <row r="779" ht="12.75">
      <c r="A779" s="444"/>
    </row>
    <row r="780" ht="12.75">
      <c r="A780" s="444"/>
    </row>
    <row r="781" ht="12.75">
      <c r="A781" s="444"/>
    </row>
    <row r="782" ht="12.75">
      <c r="A782" s="444"/>
    </row>
    <row r="783" ht="12.75">
      <c r="A783" s="444"/>
    </row>
    <row r="784" ht="12.75">
      <c r="A784" s="444"/>
    </row>
    <row r="785" ht="12.75">
      <c r="A785" s="444"/>
    </row>
    <row r="786" ht="12.75">
      <c r="A786" s="444"/>
    </row>
    <row r="787" ht="12.75">
      <c r="A787" s="444"/>
    </row>
    <row r="788" ht="12.75">
      <c r="A788" s="444"/>
    </row>
    <row r="789" ht="12.75">
      <c r="A789" s="444"/>
    </row>
    <row r="790" ht="12.75">
      <c r="A790" s="444"/>
    </row>
    <row r="791" ht="12.75">
      <c r="A791" s="444"/>
    </row>
    <row r="792" ht="12.75">
      <c r="A792" s="444"/>
    </row>
    <row r="793" ht="12.75">
      <c r="A793" s="444"/>
    </row>
    <row r="794" ht="12.75">
      <c r="A794" s="444"/>
    </row>
    <row r="795" ht="12.75">
      <c r="A795" s="444"/>
    </row>
    <row r="796" ht="12.75">
      <c r="A796" s="444"/>
    </row>
    <row r="797" ht="12.75">
      <c r="A797" s="444"/>
    </row>
    <row r="798" ht="12.75">
      <c r="A798" s="444"/>
    </row>
    <row r="799" ht="12.75">
      <c r="A799" s="444"/>
    </row>
    <row r="800" ht="12.75">
      <c r="A800" s="444"/>
    </row>
    <row r="801" ht="12.75">
      <c r="A801" s="444"/>
    </row>
    <row r="802" ht="12.75">
      <c r="A802" s="444"/>
    </row>
    <row r="803" ht="12.75">
      <c r="A803" s="444"/>
    </row>
    <row r="804" ht="12.75">
      <c r="A804" s="444"/>
    </row>
    <row r="805" ht="12.75">
      <c r="A805" s="444"/>
    </row>
    <row r="806" ht="12.75">
      <c r="A806" s="444"/>
    </row>
    <row r="807" ht="12.75">
      <c r="A807" s="444"/>
    </row>
    <row r="808" ht="12.75">
      <c r="A808" s="444"/>
    </row>
    <row r="809" ht="12.75">
      <c r="A809" s="444"/>
    </row>
    <row r="810" ht="12.75">
      <c r="A810" s="444"/>
    </row>
    <row r="811" ht="12.75">
      <c r="A811" s="444"/>
    </row>
    <row r="812" ht="12.75">
      <c r="A812" s="444"/>
    </row>
    <row r="813" ht="12.75">
      <c r="A813" s="444"/>
    </row>
    <row r="814" ht="12.75">
      <c r="A814" s="444"/>
    </row>
    <row r="815" ht="12.75">
      <c r="A815" s="444"/>
    </row>
    <row r="816" ht="12.75">
      <c r="A816" s="444"/>
    </row>
    <row r="817" ht="12.75">
      <c r="A817" s="444"/>
    </row>
    <row r="818" ht="12.75">
      <c r="A818" s="444"/>
    </row>
    <row r="819" ht="12.75">
      <c r="A819" s="444"/>
    </row>
    <row r="820" ht="12.75">
      <c r="A820" s="444"/>
    </row>
    <row r="821" ht="12.75">
      <c r="A821" s="444"/>
    </row>
    <row r="822" ht="12.75">
      <c r="A822" s="444"/>
    </row>
    <row r="823" ht="12.75">
      <c r="A823" s="444"/>
    </row>
    <row r="824" ht="12.75">
      <c r="A824" s="444"/>
    </row>
    <row r="825" ht="12.75">
      <c r="A825" s="444"/>
    </row>
    <row r="826" ht="12.75">
      <c r="A826" s="444"/>
    </row>
    <row r="827" ht="12.75">
      <c r="A827" s="444"/>
    </row>
    <row r="828" ht="12.75">
      <c r="A828" s="444"/>
    </row>
    <row r="829" ht="12.75">
      <c r="A829" s="444"/>
    </row>
    <row r="830" ht="12.75">
      <c r="A830" s="444"/>
    </row>
    <row r="831" ht="12.75">
      <c r="A831" s="444"/>
    </row>
    <row r="832" ht="12.75">
      <c r="A832" s="444"/>
    </row>
    <row r="833" ht="12.75">
      <c r="A833" s="444"/>
    </row>
    <row r="834" ht="12.75">
      <c r="A834" s="444"/>
    </row>
    <row r="835" ht="12.75">
      <c r="A835" s="444"/>
    </row>
    <row r="836" ht="12.75">
      <c r="A836" s="444"/>
    </row>
    <row r="837" ht="12.75">
      <c r="A837" s="444"/>
    </row>
    <row r="838" ht="12.75">
      <c r="A838" s="444"/>
    </row>
    <row r="839" ht="12.75">
      <c r="A839" s="444"/>
    </row>
    <row r="840" ht="12.75">
      <c r="A840" s="444"/>
    </row>
    <row r="841" ht="12.75">
      <c r="A841" s="444"/>
    </row>
    <row r="842" ht="12.75">
      <c r="A842" s="444"/>
    </row>
    <row r="843" ht="12.75">
      <c r="A843" s="444"/>
    </row>
    <row r="844" ht="12.75">
      <c r="A844" s="444"/>
    </row>
    <row r="845" ht="12.75">
      <c r="A845" s="444"/>
    </row>
    <row r="846" ht="12.75">
      <c r="A846" s="444"/>
    </row>
    <row r="847" ht="12.75">
      <c r="A847" s="444"/>
    </row>
    <row r="848" ht="12.75">
      <c r="A848" s="444"/>
    </row>
    <row r="849" ht="12.75">
      <c r="A849" s="444"/>
    </row>
    <row r="850" ht="12.75">
      <c r="A850" s="444"/>
    </row>
    <row r="851" ht="12.75">
      <c r="A851" s="444"/>
    </row>
    <row r="852" ht="12.75">
      <c r="A852" s="444"/>
    </row>
    <row r="853" ht="12.75">
      <c r="A853" s="444"/>
    </row>
    <row r="854" ht="12.75">
      <c r="A854" s="444"/>
    </row>
    <row r="855" ht="12.75">
      <c r="A855" s="444"/>
    </row>
    <row r="856" ht="12.75">
      <c r="A856" s="444"/>
    </row>
    <row r="857" ht="12.75">
      <c r="A857" s="444"/>
    </row>
    <row r="858" ht="12.75">
      <c r="A858" s="444"/>
    </row>
    <row r="859" ht="12.75">
      <c r="A859" s="444"/>
    </row>
    <row r="860" ht="12.75">
      <c r="A860" s="444"/>
    </row>
    <row r="861" ht="12.75">
      <c r="A861" s="444"/>
    </row>
    <row r="862" ht="12.75">
      <c r="A862" s="444"/>
    </row>
    <row r="863" ht="12.75">
      <c r="A863" s="444"/>
    </row>
    <row r="864" ht="12.75">
      <c r="A864" s="444"/>
    </row>
    <row r="865" ht="12.75">
      <c r="A865" s="444"/>
    </row>
    <row r="866" ht="12.75">
      <c r="A866" s="444"/>
    </row>
    <row r="867" ht="12.75">
      <c r="A867" s="444"/>
    </row>
    <row r="868" ht="12.75">
      <c r="A868" s="444"/>
    </row>
    <row r="869" ht="12.75">
      <c r="A869" s="444"/>
    </row>
    <row r="870" ht="12.75">
      <c r="A870" s="444"/>
    </row>
    <row r="871" ht="12.75">
      <c r="A871" s="444"/>
    </row>
    <row r="872" ht="12.75">
      <c r="A872" s="444"/>
    </row>
    <row r="873" ht="12.75">
      <c r="A873" s="444"/>
    </row>
    <row r="874" ht="12.75">
      <c r="A874" s="444"/>
    </row>
    <row r="875" ht="12.75">
      <c r="A875" s="444"/>
    </row>
    <row r="876" ht="12.75">
      <c r="A876" s="444"/>
    </row>
    <row r="877" ht="12.75">
      <c r="A877" s="444"/>
    </row>
    <row r="878" ht="12.75">
      <c r="A878" s="444"/>
    </row>
    <row r="879" ht="12.75">
      <c r="A879" s="444"/>
    </row>
    <row r="880" ht="12.75">
      <c r="A880" s="444"/>
    </row>
    <row r="881" ht="12.75">
      <c r="A881" s="444"/>
    </row>
    <row r="882" ht="12.75">
      <c r="A882" s="444"/>
    </row>
    <row r="883" ht="12.75">
      <c r="A883" s="444"/>
    </row>
    <row r="884" ht="12.75">
      <c r="A884" s="444"/>
    </row>
    <row r="885" ht="12.75">
      <c r="A885" s="444"/>
    </row>
    <row r="886" ht="12.75">
      <c r="A886" s="444"/>
    </row>
    <row r="887" ht="12.75">
      <c r="A887" s="444"/>
    </row>
    <row r="888" ht="12.75">
      <c r="A888" s="444"/>
    </row>
    <row r="889" ht="12.75">
      <c r="A889" s="444"/>
    </row>
    <row r="890" ht="12.75">
      <c r="A890" s="444"/>
    </row>
    <row r="891" ht="12.75">
      <c r="A891" s="444"/>
    </row>
    <row r="892" ht="12.75">
      <c r="A892" s="444"/>
    </row>
    <row r="893" ht="12.75">
      <c r="A893" s="444"/>
    </row>
    <row r="894" ht="12.75">
      <c r="A894" s="444"/>
    </row>
    <row r="895" ht="12.75">
      <c r="A895" s="444"/>
    </row>
    <row r="896" ht="12.75">
      <c r="A896" s="444"/>
    </row>
    <row r="897" ht="12.75">
      <c r="A897" s="444"/>
    </row>
    <row r="898" ht="12.75">
      <c r="A898" s="444"/>
    </row>
    <row r="899" ht="12.75">
      <c r="A899" s="444"/>
    </row>
    <row r="900" ht="12.75">
      <c r="A900" s="444"/>
    </row>
    <row r="901" ht="12.75">
      <c r="A901" s="444"/>
    </row>
    <row r="902" ht="12.75">
      <c r="A902" s="444"/>
    </row>
    <row r="903" ht="12.75">
      <c r="A903" s="444"/>
    </row>
    <row r="904" ht="12.75">
      <c r="A904" s="444"/>
    </row>
    <row r="905" ht="12.75">
      <c r="A905" s="444"/>
    </row>
    <row r="906" ht="12.75">
      <c r="A906" s="444"/>
    </row>
    <row r="907" ht="12.75">
      <c r="A907" s="444"/>
    </row>
    <row r="908" ht="12.75">
      <c r="A908" s="444"/>
    </row>
    <row r="909" ht="12.75">
      <c r="A909" s="444"/>
    </row>
    <row r="910" ht="12.75">
      <c r="A910" s="444"/>
    </row>
    <row r="911" ht="12.75">
      <c r="A911" s="444"/>
    </row>
    <row r="912" ht="12.75">
      <c r="A912" s="444"/>
    </row>
    <row r="913" ht="12.75">
      <c r="A913" s="444"/>
    </row>
    <row r="914" ht="12.75">
      <c r="A914" s="444"/>
    </row>
    <row r="915" ht="12.75">
      <c r="A915" s="444"/>
    </row>
    <row r="916" ht="12.75">
      <c r="A916" s="444"/>
    </row>
    <row r="917" ht="12.75">
      <c r="A917" s="444"/>
    </row>
    <row r="918" ht="12.75">
      <c r="A918" s="444"/>
    </row>
    <row r="919" ht="12.75">
      <c r="A919" s="444"/>
    </row>
    <row r="920" ht="12.75">
      <c r="A920" s="444"/>
    </row>
    <row r="921" ht="12.75">
      <c r="A921" s="444"/>
    </row>
    <row r="922" ht="12.75">
      <c r="A922" s="444"/>
    </row>
    <row r="923" ht="12.75">
      <c r="A923" s="444"/>
    </row>
    <row r="924" ht="12.75">
      <c r="A924" s="444"/>
    </row>
    <row r="925" ht="12.75">
      <c r="A925" s="444"/>
    </row>
    <row r="926" ht="12.75">
      <c r="A926" s="444"/>
    </row>
    <row r="927" ht="12.75">
      <c r="A927" s="444"/>
    </row>
    <row r="928" ht="12.75">
      <c r="A928" s="444"/>
    </row>
    <row r="929" ht="12.75">
      <c r="A929" s="444"/>
    </row>
    <row r="930" ht="12.75">
      <c r="A930" s="444"/>
    </row>
    <row r="931" ht="12.75">
      <c r="A931" s="444"/>
    </row>
    <row r="932" ht="12.75">
      <c r="A932" s="444"/>
    </row>
    <row r="933" ht="12.75">
      <c r="A933" s="444"/>
    </row>
    <row r="934" ht="12.75">
      <c r="A934" s="444"/>
    </row>
    <row r="935" ht="12.75">
      <c r="A935" s="444"/>
    </row>
    <row r="936" ht="12.75">
      <c r="A936" s="444"/>
    </row>
    <row r="937" ht="12.75">
      <c r="A937" s="444"/>
    </row>
    <row r="938" ht="12.75">
      <c r="A938" s="444"/>
    </row>
    <row r="939" ht="12.75">
      <c r="A939" s="444"/>
    </row>
    <row r="940" ht="12.75">
      <c r="A940" s="444"/>
    </row>
    <row r="941" ht="12.75">
      <c r="A941" s="444"/>
    </row>
    <row r="942" ht="12.75">
      <c r="A942" s="444"/>
    </row>
    <row r="943" ht="12.75">
      <c r="A943" s="444"/>
    </row>
    <row r="944" ht="12.75">
      <c r="A944" s="444"/>
    </row>
    <row r="945" ht="12.75">
      <c r="A945" s="444"/>
    </row>
    <row r="946" ht="12.75">
      <c r="A946" s="444"/>
    </row>
    <row r="947" ht="12.75">
      <c r="A947" s="444"/>
    </row>
    <row r="948" ht="12.75">
      <c r="A948" s="444"/>
    </row>
    <row r="949" ht="12.75">
      <c r="A949" s="444"/>
    </row>
    <row r="950" ht="12.75">
      <c r="A950" s="444"/>
    </row>
    <row r="951" ht="12.75">
      <c r="A951" s="444"/>
    </row>
    <row r="952" ht="12.75">
      <c r="A952" s="444"/>
    </row>
    <row r="953" ht="12.75">
      <c r="A953" s="444"/>
    </row>
    <row r="954" ht="12.75">
      <c r="A954" s="444"/>
    </row>
    <row r="955" ht="12.75">
      <c r="A955" s="444"/>
    </row>
    <row r="956" ht="12.75">
      <c r="A956" s="444"/>
    </row>
    <row r="957" ht="12.75">
      <c r="A957" s="444"/>
    </row>
    <row r="958" ht="12.75">
      <c r="A958" s="444"/>
    </row>
    <row r="959" ht="12.75">
      <c r="A959" s="444"/>
    </row>
    <row r="960" ht="12.75">
      <c r="A960" s="444"/>
    </row>
    <row r="961" ht="12.75">
      <c r="A961" s="444"/>
    </row>
    <row r="962" ht="12.75">
      <c r="A962" s="444"/>
    </row>
    <row r="963" ht="12.75">
      <c r="A963" s="444"/>
    </row>
    <row r="964" ht="12.75">
      <c r="A964" s="444"/>
    </row>
    <row r="965" ht="12.75">
      <c r="A965" s="444"/>
    </row>
    <row r="966" ht="12.75">
      <c r="A966" s="444"/>
    </row>
    <row r="967" ht="12.75">
      <c r="A967" s="444"/>
    </row>
    <row r="968" ht="12.75">
      <c r="A968" s="444"/>
    </row>
    <row r="969" ht="12.75">
      <c r="A969" s="444"/>
    </row>
    <row r="970" ht="12.75">
      <c r="A970" s="444"/>
    </row>
    <row r="971" ht="12.75">
      <c r="A971" s="444"/>
    </row>
    <row r="972" ht="12.75">
      <c r="A972" s="444"/>
    </row>
    <row r="973" ht="12.75">
      <c r="A973" s="444"/>
    </row>
    <row r="974" ht="12.75">
      <c r="A974" s="444"/>
    </row>
    <row r="975" ht="12.75">
      <c r="A975" s="444"/>
    </row>
    <row r="976" ht="12.75">
      <c r="A976" s="444"/>
    </row>
    <row r="977" ht="12.75">
      <c r="A977" s="444"/>
    </row>
    <row r="978" ht="12.75">
      <c r="A978" s="444"/>
    </row>
    <row r="979" ht="12.75">
      <c r="A979" s="444"/>
    </row>
    <row r="980" ht="12.75">
      <c r="A980" s="444"/>
    </row>
    <row r="981" ht="12.75">
      <c r="A981" s="444"/>
    </row>
    <row r="982" ht="12.75">
      <c r="A982" s="444"/>
    </row>
    <row r="983" ht="12.75">
      <c r="A983" s="444"/>
    </row>
    <row r="984" ht="12.75">
      <c r="A984" s="444"/>
    </row>
    <row r="985" ht="12.75">
      <c r="A985" s="444"/>
    </row>
    <row r="986" ht="12.75">
      <c r="A986" s="444"/>
    </row>
    <row r="987" ht="12.75">
      <c r="A987" s="444"/>
    </row>
    <row r="988" ht="12.75">
      <c r="A988" s="444"/>
    </row>
    <row r="989" ht="12.75">
      <c r="A989" s="444"/>
    </row>
    <row r="990" ht="12.75">
      <c r="A990" s="444"/>
    </row>
    <row r="991" ht="12.75">
      <c r="A991" s="444"/>
    </row>
    <row r="992" ht="12.75">
      <c r="A992" s="444"/>
    </row>
    <row r="993" ht="12.75">
      <c r="A993" s="444"/>
    </row>
    <row r="994" ht="12.75">
      <c r="A994" s="444"/>
    </row>
    <row r="995" ht="12.75">
      <c r="A995" s="444"/>
    </row>
    <row r="996" ht="12.75">
      <c r="A996" s="444"/>
    </row>
    <row r="997" ht="12.75">
      <c r="A997" s="444"/>
    </row>
    <row r="998" ht="12.75">
      <c r="A998" s="444"/>
    </row>
    <row r="999" ht="12.75">
      <c r="A999" s="444"/>
    </row>
    <row r="1000" ht="12.75">
      <c r="A1000" s="444"/>
    </row>
    <row r="1001" ht="12.75">
      <c r="A1001" s="444"/>
    </row>
    <row r="1002" ht="12.75">
      <c r="A1002" s="444"/>
    </row>
    <row r="1003" ht="12.75">
      <c r="A1003" s="444"/>
    </row>
    <row r="1004" ht="12.75">
      <c r="A1004" s="444"/>
    </row>
    <row r="1005" ht="12.75">
      <c r="A1005" s="444"/>
    </row>
    <row r="1006" ht="12.75">
      <c r="A1006" s="444"/>
    </row>
    <row r="1007" ht="12.75">
      <c r="A1007" s="444"/>
    </row>
    <row r="1008" ht="12.75">
      <c r="A1008" s="444"/>
    </row>
    <row r="1009" ht="12.75">
      <c r="A1009" s="444"/>
    </row>
    <row r="1010" ht="12.75">
      <c r="A1010" s="444"/>
    </row>
    <row r="1011" ht="12.75">
      <c r="A1011" s="444"/>
    </row>
    <row r="1012" ht="12.75">
      <c r="A1012" s="444"/>
    </row>
    <row r="1013" ht="12.75">
      <c r="A1013" s="444"/>
    </row>
    <row r="1014" ht="12.75">
      <c r="A1014" s="444"/>
    </row>
    <row r="1015" ht="12.75">
      <c r="A1015" s="444"/>
    </row>
    <row r="1016" ht="12.75">
      <c r="A1016" s="444"/>
    </row>
    <row r="1017" ht="12.75">
      <c r="A1017" s="444"/>
    </row>
    <row r="1018" ht="12.75">
      <c r="A1018" s="444"/>
    </row>
    <row r="1019" ht="12.75">
      <c r="A1019" s="444"/>
    </row>
    <row r="1020" ht="12.75">
      <c r="A1020" s="444"/>
    </row>
    <row r="1021" ht="12.75">
      <c r="A1021" s="444"/>
    </row>
    <row r="1022" ht="12.75">
      <c r="A1022" s="444"/>
    </row>
    <row r="1023" ht="12.75">
      <c r="A1023" s="444"/>
    </row>
    <row r="1024" ht="12.75">
      <c r="A1024" s="444"/>
    </row>
    <row r="1025" ht="12.75">
      <c r="A1025" s="444"/>
    </row>
    <row r="1026" ht="12.75">
      <c r="A1026" s="444"/>
    </row>
    <row r="1027" ht="12.75">
      <c r="A1027" s="444"/>
    </row>
    <row r="1028" ht="12.75">
      <c r="A1028" s="444"/>
    </row>
    <row r="1029" ht="12.75">
      <c r="A1029" s="444"/>
    </row>
    <row r="1030" ht="12.75">
      <c r="A1030" s="444"/>
    </row>
    <row r="1031" ht="12.75">
      <c r="A1031" s="444"/>
    </row>
    <row r="1032" ht="12.75">
      <c r="A1032" s="444"/>
    </row>
    <row r="1033" ht="12.75">
      <c r="A1033" s="444"/>
    </row>
    <row r="1034" ht="12.75">
      <c r="A1034" s="444"/>
    </row>
    <row r="1035" ht="12.75">
      <c r="A1035" s="444"/>
    </row>
    <row r="1036" ht="12.75">
      <c r="A1036" s="444"/>
    </row>
    <row r="1037" ht="12.75">
      <c r="A1037" s="444"/>
    </row>
    <row r="1038" ht="12.75">
      <c r="A1038" s="444"/>
    </row>
    <row r="1039" ht="12.75">
      <c r="A1039" s="444"/>
    </row>
    <row r="1040" ht="12.75">
      <c r="A1040" s="444"/>
    </row>
    <row r="1041" ht="12.75">
      <c r="A1041" s="444"/>
    </row>
    <row r="1042" ht="12.75">
      <c r="A1042" s="444"/>
    </row>
    <row r="1043" ht="12.75">
      <c r="A1043" s="444"/>
    </row>
    <row r="1044" ht="12.75">
      <c r="A1044" s="444"/>
    </row>
    <row r="1045" ht="12.75">
      <c r="A1045" s="444"/>
    </row>
    <row r="1046" ht="12.75">
      <c r="A1046" s="444"/>
    </row>
    <row r="1047" ht="12.75">
      <c r="A1047" s="444"/>
    </row>
    <row r="1048" ht="12.75">
      <c r="A1048" s="444"/>
    </row>
    <row r="1049" ht="12.75">
      <c r="A1049" s="444"/>
    </row>
    <row r="1050" ht="12.75">
      <c r="A1050" s="444"/>
    </row>
    <row r="1051" ht="12.75">
      <c r="A1051" s="444"/>
    </row>
    <row r="1052" ht="12.75">
      <c r="A1052" s="444"/>
    </row>
    <row r="1053" ht="12.75">
      <c r="A1053" s="444"/>
    </row>
    <row r="1054" ht="12.75">
      <c r="A1054" s="444"/>
    </row>
    <row r="1055" ht="12.75">
      <c r="A1055" s="444"/>
    </row>
    <row r="1056" ht="12.75">
      <c r="A1056" s="444"/>
    </row>
    <row r="1057" ht="12.75">
      <c r="A1057" s="444"/>
    </row>
    <row r="1058" ht="12.75">
      <c r="A1058" s="444"/>
    </row>
    <row r="1059" ht="12.75">
      <c r="A1059" s="444"/>
    </row>
    <row r="1060" ht="12.75">
      <c r="A1060" s="444"/>
    </row>
    <row r="1061" ht="12.75">
      <c r="A1061" s="444"/>
    </row>
    <row r="1062" ht="12.75">
      <c r="A1062" s="444"/>
    </row>
    <row r="1063" ht="12.75">
      <c r="A1063" s="444"/>
    </row>
    <row r="1064" ht="12.75">
      <c r="A1064" s="444"/>
    </row>
    <row r="1065" ht="12.75">
      <c r="A1065" s="444"/>
    </row>
    <row r="1066" ht="12.75">
      <c r="A1066" s="444"/>
    </row>
    <row r="1067" ht="12.75">
      <c r="A1067" s="444"/>
    </row>
    <row r="1068" ht="12.75">
      <c r="A1068" s="444"/>
    </row>
    <row r="1069" ht="12.75">
      <c r="A1069" s="444"/>
    </row>
    <row r="1070" ht="12.75">
      <c r="A1070" s="444"/>
    </row>
    <row r="1071" ht="12.75">
      <c r="A1071" s="444"/>
    </row>
    <row r="1072" ht="12.75">
      <c r="A1072" s="444"/>
    </row>
    <row r="1073" ht="12.75">
      <c r="A1073" s="444"/>
    </row>
    <row r="1074" ht="12.75">
      <c r="A1074" s="444"/>
    </row>
    <row r="1075" ht="12.75">
      <c r="A1075" s="444"/>
    </row>
    <row r="1076" ht="12.75">
      <c r="A1076" s="444"/>
    </row>
    <row r="1077" ht="12.75">
      <c r="A1077" s="444"/>
    </row>
    <row r="1078" ht="12.75">
      <c r="A1078" s="444"/>
    </row>
    <row r="1079" ht="12.75">
      <c r="A1079" s="444"/>
    </row>
    <row r="1080" ht="12.75">
      <c r="A1080" s="444"/>
    </row>
    <row r="1081" ht="12.75">
      <c r="A1081" s="444"/>
    </row>
    <row r="1082" ht="12.75">
      <c r="A1082" s="444"/>
    </row>
    <row r="1083" ht="12.75">
      <c r="A1083" s="444"/>
    </row>
    <row r="1084" ht="12.75">
      <c r="A1084" s="444"/>
    </row>
    <row r="1085" ht="12.75">
      <c r="A1085" s="444"/>
    </row>
    <row r="1086" ht="12.75">
      <c r="A1086" s="444"/>
    </row>
    <row r="1087" ht="12.75">
      <c r="A1087" s="444"/>
    </row>
    <row r="1088" ht="12.75">
      <c r="A1088" s="444"/>
    </row>
    <row r="1089" ht="12.75">
      <c r="A1089" s="444"/>
    </row>
    <row r="1090" ht="12.75">
      <c r="A1090" s="444"/>
    </row>
    <row r="1091" ht="12.75">
      <c r="A1091" s="444"/>
    </row>
    <row r="1092" ht="12.75">
      <c r="A1092" s="444"/>
    </row>
    <row r="1093" ht="12.75">
      <c r="A1093" s="444"/>
    </row>
    <row r="1094" ht="12.75">
      <c r="A1094" s="444"/>
    </row>
    <row r="1095" ht="12.75">
      <c r="A1095" s="444"/>
    </row>
    <row r="1096" ht="12.75">
      <c r="A1096" s="444"/>
    </row>
    <row r="1097" ht="12.75">
      <c r="A1097" s="444"/>
    </row>
    <row r="1098" ht="12.75">
      <c r="A1098" s="444"/>
    </row>
    <row r="1099" ht="12.75">
      <c r="A1099" s="444"/>
    </row>
    <row r="1100" ht="12.75">
      <c r="A1100" s="444"/>
    </row>
    <row r="1101" ht="12.75">
      <c r="A1101" s="444"/>
    </row>
    <row r="1102" ht="12.75">
      <c r="A1102" s="444"/>
    </row>
    <row r="1103" ht="12.75">
      <c r="A1103" s="444"/>
    </row>
    <row r="1104" ht="12.75">
      <c r="A1104" s="444"/>
    </row>
    <row r="1105" ht="12.75">
      <c r="A1105" s="444"/>
    </row>
    <row r="1106" ht="12.75">
      <c r="A1106" s="444"/>
    </row>
    <row r="1107" ht="12.75">
      <c r="A1107" s="444"/>
    </row>
    <row r="1108" ht="12.75">
      <c r="A1108" s="444"/>
    </row>
    <row r="1109" ht="12.75">
      <c r="A1109" s="444"/>
    </row>
    <row r="1110" ht="12.75">
      <c r="A1110" s="444"/>
    </row>
    <row r="1111" ht="12.75">
      <c r="A1111" s="444"/>
    </row>
    <row r="1112" ht="12.75">
      <c r="A1112" s="444"/>
    </row>
    <row r="1113" ht="12.75">
      <c r="A1113" s="444"/>
    </row>
    <row r="1114" ht="12.75">
      <c r="A1114" s="444"/>
    </row>
    <row r="1115" ht="12.75">
      <c r="A1115" s="444"/>
    </row>
    <row r="1116" ht="12.75">
      <c r="A1116" s="444"/>
    </row>
    <row r="1117" ht="12.75">
      <c r="A1117" s="444"/>
    </row>
    <row r="1118" ht="12.75">
      <c r="A1118" s="444"/>
    </row>
    <row r="1119" ht="12.75">
      <c r="A1119" s="444"/>
    </row>
    <row r="1120" ht="12.75">
      <c r="A1120" s="444"/>
    </row>
    <row r="1121" ht="12.75">
      <c r="A1121" s="444"/>
    </row>
    <row r="1122" ht="12.75">
      <c r="A1122" s="444"/>
    </row>
    <row r="1123" ht="12.75">
      <c r="A1123" s="444"/>
    </row>
    <row r="1124" ht="12.75">
      <c r="A1124" s="444"/>
    </row>
    <row r="1125" ht="12.75">
      <c r="A1125" s="444"/>
    </row>
    <row r="1126" ht="12.75">
      <c r="A1126" s="444"/>
    </row>
    <row r="1127" ht="12.75">
      <c r="A1127" s="444"/>
    </row>
    <row r="1128" ht="12.75">
      <c r="A1128" s="444"/>
    </row>
    <row r="1129" ht="12.75">
      <c r="A1129" s="444"/>
    </row>
    <row r="1130" ht="12.75">
      <c r="A1130" s="444"/>
    </row>
    <row r="1131" ht="12.75">
      <c r="A1131" s="444"/>
    </row>
    <row r="1132" ht="12.75">
      <c r="A1132" s="444"/>
    </row>
    <row r="1133" ht="12.75">
      <c r="A1133" s="444"/>
    </row>
    <row r="1134" ht="12.75">
      <c r="A1134" s="444"/>
    </row>
    <row r="1135" ht="12.75">
      <c r="A1135" s="444"/>
    </row>
    <row r="1136" ht="12.75">
      <c r="A1136" s="444"/>
    </row>
    <row r="1137" ht="12.75">
      <c r="A1137" s="444"/>
    </row>
    <row r="1138" ht="12.75">
      <c r="A1138" s="444"/>
    </row>
    <row r="1139" ht="12.75">
      <c r="A1139" s="444"/>
    </row>
    <row r="1140" ht="12.75">
      <c r="A1140" s="444"/>
    </row>
    <row r="1141" ht="12.75">
      <c r="A1141" s="444"/>
    </row>
    <row r="1142" ht="12.75">
      <c r="A1142" s="444"/>
    </row>
    <row r="1143" ht="12.75">
      <c r="A1143" s="444"/>
    </row>
    <row r="1144" ht="12.75">
      <c r="A1144" s="444"/>
    </row>
    <row r="1145" ht="12.75">
      <c r="A1145" s="444"/>
    </row>
    <row r="1146" ht="12.75">
      <c r="A1146" s="444"/>
    </row>
    <row r="1147" ht="12.75">
      <c r="A1147" s="444"/>
    </row>
    <row r="1148" ht="12.75">
      <c r="A1148" s="444"/>
    </row>
    <row r="1149" ht="12.75">
      <c r="A1149" s="444"/>
    </row>
    <row r="1150" ht="12.75">
      <c r="A1150" s="444"/>
    </row>
    <row r="1151" ht="12.75">
      <c r="A1151" s="444"/>
    </row>
    <row r="1152" ht="12.75">
      <c r="A1152" s="444"/>
    </row>
    <row r="1153" ht="12.75">
      <c r="A1153" s="444"/>
    </row>
    <row r="1154" ht="12.75">
      <c r="A1154" s="444"/>
    </row>
    <row r="1155" ht="12.75">
      <c r="A1155" s="444"/>
    </row>
    <row r="1156" ht="12.75">
      <c r="A1156" s="444"/>
    </row>
    <row r="1157" ht="12.75">
      <c r="A1157" s="444"/>
    </row>
    <row r="1158" ht="12.75">
      <c r="A1158" s="444"/>
    </row>
    <row r="1159" ht="12.75">
      <c r="A1159" s="444"/>
    </row>
    <row r="1160" ht="12.75">
      <c r="A1160" s="444"/>
    </row>
    <row r="1161" ht="12.75">
      <c r="A1161" s="444"/>
    </row>
    <row r="1162" ht="12.75">
      <c r="A1162" s="444"/>
    </row>
    <row r="1163" ht="12.75">
      <c r="A1163" s="444"/>
    </row>
    <row r="1164" ht="12.75">
      <c r="A1164" s="444"/>
    </row>
    <row r="1165" ht="12.75">
      <c r="A1165" s="444"/>
    </row>
    <row r="1166" ht="12.75">
      <c r="A1166" s="444"/>
    </row>
    <row r="1167" ht="12.75">
      <c r="A1167" s="444"/>
    </row>
    <row r="1168" ht="12.75">
      <c r="A1168" s="444"/>
    </row>
    <row r="1169" ht="12.75">
      <c r="A1169" s="444"/>
    </row>
    <row r="1170" ht="12.75">
      <c r="A1170" s="444"/>
    </row>
    <row r="1171" ht="12.75">
      <c r="A1171" s="444"/>
    </row>
    <row r="1172" ht="12.75">
      <c r="A1172" s="444"/>
    </row>
    <row r="1173" ht="12.75">
      <c r="A1173" s="444"/>
    </row>
    <row r="1174" ht="12.75">
      <c r="A1174" s="444"/>
    </row>
    <row r="1175" ht="12.75">
      <c r="A1175" s="444"/>
    </row>
    <row r="1176" ht="12.75">
      <c r="A1176" s="444"/>
    </row>
    <row r="1177" ht="12.75">
      <c r="A1177" s="444"/>
    </row>
    <row r="1178" ht="12.75">
      <c r="A1178" s="444"/>
    </row>
    <row r="1179" ht="12.75">
      <c r="A1179" s="444"/>
    </row>
    <row r="1180" ht="12.75">
      <c r="A1180" s="444"/>
    </row>
    <row r="1181" ht="12.75">
      <c r="A1181" s="444"/>
    </row>
    <row r="1182" ht="12.75">
      <c r="A1182" s="444"/>
    </row>
    <row r="1183" ht="12.75">
      <c r="A1183" s="444"/>
    </row>
    <row r="1184" ht="12.75">
      <c r="A1184" s="444"/>
    </row>
    <row r="1185" ht="12.75">
      <c r="A1185" s="444"/>
    </row>
    <row r="1186" ht="12.75">
      <c r="A1186" s="444"/>
    </row>
    <row r="1187" ht="12.75">
      <c r="A1187" s="444"/>
    </row>
    <row r="1188" ht="12.75">
      <c r="A1188" s="444"/>
    </row>
    <row r="1189" ht="12.75">
      <c r="A1189" s="444"/>
    </row>
    <row r="1190" ht="12.75">
      <c r="A1190" s="444"/>
    </row>
    <row r="1191" ht="12.75">
      <c r="A1191" s="444"/>
    </row>
    <row r="1192" ht="12.75">
      <c r="A1192" s="444"/>
    </row>
    <row r="1193" ht="12.75">
      <c r="A1193" s="444"/>
    </row>
    <row r="1194" ht="12.75">
      <c r="A1194" s="444"/>
    </row>
    <row r="1195" ht="12.75">
      <c r="A1195" s="444"/>
    </row>
    <row r="1196" ht="12.75">
      <c r="A1196" s="444"/>
    </row>
    <row r="1197" ht="12.75">
      <c r="A1197" s="444"/>
    </row>
    <row r="1198" ht="12.75">
      <c r="A1198" s="444"/>
    </row>
    <row r="1199" ht="12.75">
      <c r="A1199" s="444"/>
    </row>
    <row r="1200" ht="12.75">
      <c r="A1200" s="444"/>
    </row>
    <row r="1201" ht="12.75">
      <c r="A1201" s="444"/>
    </row>
    <row r="1202" ht="12.75">
      <c r="A1202" s="444"/>
    </row>
    <row r="1203" ht="12.75">
      <c r="A1203" s="444"/>
    </row>
    <row r="1204" ht="12.75">
      <c r="A1204" s="444"/>
    </row>
    <row r="1205" ht="12.75">
      <c r="A1205" s="444"/>
    </row>
    <row r="1206" ht="12.75">
      <c r="A1206" s="444"/>
    </row>
    <row r="1207" ht="12.75">
      <c r="A1207" s="444"/>
    </row>
    <row r="1208" ht="12.75">
      <c r="A1208" s="444"/>
    </row>
    <row r="1209" ht="12.75">
      <c r="A1209" s="444"/>
    </row>
    <row r="1210" ht="12.75">
      <c r="A1210" s="444"/>
    </row>
    <row r="1211" ht="12.75">
      <c r="A1211" s="444"/>
    </row>
    <row r="1212" ht="12.75">
      <c r="A1212" s="444"/>
    </row>
    <row r="1213" ht="12.75">
      <c r="A1213" s="444"/>
    </row>
    <row r="1214" ht="12.75">
      <c r="A1214" s="444"/>
    </row>
    <row r="1215" ht="12.75">
      <c r="A1215" s="444"/>
    </row>
    <row r="1216" ht="12.75">
      <c r="A1216" s="444"/>
    </row>
    <row r="1217" ht="12.75">
      <c r="A1217" s="444"/>
    </row>
    <row r="1218" ht="12.75">
      <c r="A1218" s="444"/>
    </row>
    <row r="1219" ht="12.75">
      <c r="A1219" s="444"/>
    </row>
    <row r="1220" ht="12.75">
      <c r="A1220" s="444"/>
    </row>
    <row r="1221" ht="12.75">
      <c r="A1221" s="444"/>
    </row>
    <row r="1222" ht="12.75">
      <c r="A1222" s="444"/>
    </row>
    <row r="1223" ht="12.75">
      <c r="A1223" s="444"/>
    </row>
    <row r="1224" ht="12.75">
      <c r="A1224" s="444"/>
    </row>
    <row r="1225" ht="12.75">
      <c r="A1225" s="444"/>
    </row>
    <row r="1226" ht="12.75">
      <c r="A1226" s="444"/>
    </row>
    <row r="1227" ht="12.75">
      <c r="A1227" s="444"/>
    </row>
    <row r="1228" ht="12.75">
      <c r="A1228" s="444"/>
    </row>
    <row r="1229" ht="12.75">
      <c r="A1229" s="444"/>
    </row>
    <row r="1230" ht="12.75">
      <c r="A1230" s="444"/>
    </row>
    <row r="1231" ht="12.75">
      <c r="A1231" s="444"/>
    </row>
    <row r="1232" ht="12.75">
      <c r="A1232" s="444"/>
    </row>
    <row r="1233" ht="12.75">
      <c r="A1233" s="444"/>
    </row>
    <row r="1234" ht="12.75">
      <c r="A1234" s="444"/>
    </row>
    <row r="1235" ht="12.75">
      <c r="A1235" s="444"/>
    </row>
    <row r="1236" ht="12.75">
      <c r="A1236" s="444"/>
    </row>
    <row r="1237" ht="12.75">
      <c r="A1237" s="444"/>
    </row>
    <row r="1238" ht="12.75">
      <c r="A1238" s="444"/>
    </row>
    <row r="1239" ht="12.75">
      <c r="A1239" s="444"/>
    </row>
    <row r="1240" ht="12.75">
      <c r="A1240" s="444"/>
    </row>
    <row r="1241" ht="12.75">
      <c r="A1241" s="444"/>
    </row>
    <row r="1242" ht="12.75">
      <c r="A1242" s="444"/>
    </row>
    <row r="1243" ht="12.75">
      <c r="A1243" s="444"/>
    </row>
    <row r="1244" ht="12.75">
      <c r="A1244" s="444"/>
    </row>
    <row r="1245" ht="12.75">
      <c r="A1245" s="444"/>
    </row>
    <row r="1246" ht="12.75">
      <c r="A1246" s="444"/>
    </row>
    <row r="1247" ht="12.75">
      <c r="A1247" s="444"/>
    </row>
    <row r="1248" ht="12.75">
      <c r="A1248" s="444"/>
    </row>
    <row r="1249" ht="12.75">
      <c r="A1249" s="444"/>
    </row>
    <row r="1250" ht="12.75">
      <c r="A1250" s="444"/>
    </row>
    <row r="1251" ht="12.75">
      <c r="A1251" s="444"/>
    </row>
    <row r="1252" ht="12.75">
      <c r="A1252" s="444"/>
    </row>
    <row r="1253" ht="12.75">
      <c r="A1253" s="444"/>
    </row>
    <row r="1254" ht="12.75">
      <c r="A1254" s="444"/>
    </row>
    <row r="1255" ht="12.75">
      <c r="A1255" s="444"/>
    </row>
    <row r="1256" ht="12.75">
      <c r="A1256" s="444"/>
    </row>
    <row r="1257" ht="12.75">
      <c r="A1257" s="444"/>
    </row>
    <row r="1258" ht="12.75">
      <c r="A1258" s="444"/>
    </row>
    <row r="1259" ht="12.75">
      <c r="A1259" s="444"/>
    </row>
    <row r="1260" ht="12.75">
      <c r="A1260" s="444"/>
    </row>
    <row r="1261" ht="12.75">
      <c r="A1261" s="444"/>
    </row>
    <row r="1262" ht="12.75">
      <c r="A1262" s="444"/>
    </row>
    <row r="1263" ht="12.75">
      <c r="A1263" s="444"/>
    </row>
    <row r="1264" ht="12.75">
      <c r="A1264" s="444"/>
    </row>
    <row r="1265" ht="12.75">
      <c r="A1265" s="444"/>
    </row>
    <row r="1266" ht="12.75">
      <c r="A1266" s="444"/>
    </row>
    <row r="1267" ht="12.75">
      <c r="A1267" s="444"/>
    </row>
    <row r="1268" ht="12.75">
      <c r="A1268" s="444"/>
    </row>
    <row r="1269" ht="12.75">
      <c r="A1269" s="444"/>
    </row>
    <row r="1270" ht="12.75">
      <c r="A1270" s="444"/>
    </row>
    <row r="1271" ht="12.75">
      <c r="A1271" s="444"/>
    </row>
    <row r="1272" ht="12.75">
      <c r="A1272" s="444"/>
    </row>
    <row r="1273" ht="12.75">
      <c r="A1273" s="444"/>
    </row>
    <row r="1274" ht="12.75">
      <c r="A1274" s="444"/>
    </row>
    <row r="1275" ht="12.75">
      <c r="A1275" s="444"/>
    </row>
    <row r="1276" ht="12.75">
      <c r="A1276" s="444"/>
    </row>
    <row r="1277" ht="12.75">
      <c r="A1277" s="444"/>
    </row>
    <row r="1278" ht="12.75">
      <c r="A1278" s="444"/>
    </row>
    <row r="1279" ht="12.75">
      <c r="A1279" s="444"/>
    </row>
    <row r="1280" ht="12.75">
      <c r="A1280" s="444"/>
    </row>
    <row r="1281" ht="12.75">
      <c r="A1281" s="444"/>
    </row>
    <row r="1282" ht="12.75">
      <c r="A1282" s="444"/>
    </row>
    <row r="1283" ht="12.75">
      <c r="A1283" s="444"/>
    </row>
    <row r="1284" ht="12.75">
      <c r="A1284" s="444"/>
    </row>
    <row r="1285" ht="12.75">
      <c r="A1285" s="444"/>
    </row>
    <row r="1286" ht="12.75">
      <c r="A1286" s="444"/>
    </row>
    <row r="1287" ht="12.75">
      <c r="A1287" s="444"/>
    </row>
    <row r="1288" ht="12.75">
      <c r="A1288" s="444"/>
    </row>
    <row r="1289" ht="12.75">
      <c r="A1289" s="444"/>
    </row>
    <row r="1290" ht="12.75">
      <c r="A1290" s="444"/>
    </row>
    <row r="1291" ht="12.75">
      <c r="A1291" s="444"/>
    </row>
    <row r="1292" ht="12.75">
      <c r="A1292" s="444"/>
    </row>
    <row r="1293" ht="12.75">
      <c r="A1293" s="444"/>
    </row>
    <row r="1294" ht="12.75">
      <c r="A1294" s="444"/>
    </row>
    <row r="1295" ht="12.75">
      <c r="A1295" s="444"/>
    </row>
    <row r="1296" ht="12.75">
      <c r="A1296" s="444"/>
    </row>
    <row r="1297" ht="12.75">
      <c r="A1297" s="444"/>
    </row>
    <row r="1298" ht="12.75">
      <c r="A1298" s="444"/>
    </row>
    <row r="1299" ht="12.75">
      <c r="A1299" s="444"/>
    </row>
    <row r="1300" ht="12.75">
      <c r="A1300" s="444"/>
    </row>
    <row r="1301" ht="12.75">
      <c r="A1301" s="444"/>
    </row>
    <row r="1302" ht="12.75">
      <c r="A1302" s="444"/>
    </row>
    <row r="1303" ht="12.75">
      <c r="A1303" s="444"/>
    </row>
    <row r="1304" ht="12.75">
      <c r="A1304" s="444"/>
    </row>
    <row r="1305" ht="12.75">
      <c r="A1305" s="444"/>
    </row>
    <row r="1306" ht="12.75">
      <c r="A1306" s="444"/>
    </row>
    <row r="1307" ht="12.75">
      <c r="A1307" s="444"/>
    </row>
    <row r="1308" ht="12.75">
      <c r="A1308" s="444"/>
    </row>
    <row r="1309" ht="12.75">
      <c r="A1309" s="444"/>
    </row>
    <row r="1310" ht="12.75">
      <c r="A1310" s="444"/>
    </row>
    <row r="1311" ht="12.75">
      <c r="A1311" s="444"/>
    </row>
    <row r="1312" ht="12.75">
      <c r="A1312" s="444"/>
    </row>
    <row r="1313" ht="12.75">
      <c r="A1313" s="444"/>
    </row>
    <row r="1314" ht="12.75">
      <c r="A1314" s="444"/>
    </row>
    <row r="1315" ht="12.75">
      <c r="A1315" s="444"/>
    </row>
    <row r="1316" ht="12.75">
      <c r="A1316" s="444"/>
    </row>
    <row r="1317" ht="12.75">
      <c r="A1317" s="444"/>
    </row>
    <row r="1318" ht="12.75">
      <c r="A1318" s="444"/>
    </row>
    <row r="1319" ht="12.75">
      <c r="A1319" s="444"/>
    </row>
    <row r="1320" ht="12.75">
      <c r="A1320" s="444"/>
    </row>
    <row r="1321" ht="12.75">
      <c r="A1321" s="444"/>
    </row>
    <row r="1322" ht="12.75">
      <c r="A1322" s="444"/>
    </row>
    <row r="1323" ht="12.75">
      <c r="A1323" s="444"/>
    </row>
    <row r="1324" ht="12.75">
      <c r="A1324" s="444"/>
    </row>
    <row r="1325" ht="12.75">
      <c r="A1325" s="444"/>
    </row>
    <row r="1326" ht="12.75">
      <c r="A1326" s="444"/>
    </row>
    <row r="1327" ht="12.75">
      <c r="A1327" s="444"/>
    </row>
    <row r="1328" ht="12.75">
      <c r="A1328" s="444"/>
    </row>
    <row r="1329" ht="12.75">
      <c r="A1329" s="444"/>
    </row>
    <row r="1330" ht="12.75">
      <c r="A1330" s="444"/>
    </row>
    <row r="1331" ht="12.75">
      <c r="A1331" s="444"/>
    </row>
    <row r="1332" ht="12.75">
      <c r="A1332" s="444"/>
    </row>
    <row r="1333" ht="12.75">
      <c r="A1333" s="444"/>
    </row>
    <row r="1334" ht="12.75">
      <c r="A1334" s="444"/>
    </row>
    <row r="1335" ht="12.75">
      <c r="A1335" s="444"/>
    </row>
    <row r="1336" ht="12.75">
      <c r="A1336" s="444"/>
    </row>
    <row r="1337" ht="12.75">
      <c r="A1337" s="444"/>
    </row>
    <row r="1338" ht="12.75">
      <c r="A1338" s="444"/>
    </row>
    <row r="1339" ht="12.75">
      <c r="A1339" s="444"/>
    </row>
    <row r="1340" ht="12.75">
      <c r="A1340" s="444"/>
    </row>
    <row r="1341" ht="12.75">
      <c r="A1341" s="444"/>
    </row>
    <row r="1342" ht="12.75">
      <c r="A1342" s="444"/>
    </row>
    <row r="1343" ht="12.75">
      <c r="A1343" s="444"/>
    </row>
    <row r="1344" ht="12.75">
      <c r="A1344" s="444"/>
    </row>
    <row r="1345" ht="12.75">
      <c r="A1345" s="444"/>
    </row>
    <row r="1346" ht="12.75">
      <c r="A1346" s="444"/>
    </row>
    <row r="1347" ht="12.75">
      <c r="A1347" s="444"/>
    </row>
    <row r="1348" ht="12.75">
      <c r="A1348" s="444"/>
    </row>
    <row r="1349" ht="12.75">
      <c r="A1349" s="444"/>
    </row>
    <row r="1350" ht="12.75">
      <c r="A1350" s="444"/>
    </row>
    <row r="1351" ht="12.75">
      <c r="A1351" s="444"/>
    </row>
    <row r="1352" ht="12.75">
      <c r="A1352" s="444"/>
    </row>
    <row r="1353" ht="12.75">
      <c r="A1353" s="444"/>
    </row>
    <row r="1354" ht="12.75">
      <c r="A1354" s="444"/>
    </row>
    <row r="1355" ht="12.75">
      <c r="A1355" s="444"/>
    </row>
    <row r="1356" ht="12.75">
      <c r="A1356" s="444"/>
    </row>
    <row r="1357" ht="12.75">
      <c r="A1357" s="444"/>
    </row>
    <row r="1358" ht="12.75">
      <c r="A1358" s="444"/>
    </row>
    <row r="1359" ht="12.75">
      <c r="A1359" s="444"/>
    </row>
    <row r="1360" ht="12.75">
      <c r="A1360" s="444"/>
    </row>
    <row r="1361" ht="12.75">
      <c r="A1361" s="444"/>
    </row>
    <row r="1362" ht="12.75">
      <c r="A1362" s="444"/>
    </row>
    <row r="1363" ht="12.75">
      <c r="A1363" s="444"/>
    </row>
    <row r="1364" ht="12.75">
      <c r="A1364" s="444"/>
    </row>
    <row r="1365" ht="12.75">
      <c r="A1365" s="444"/>
    </row>
    <row r="1366" ht="12.75">
      <c r="A1366" s="444"/>
    </row>
    <row r="1367" ht="12.75">
      <c r="A1367" s="444"/>
    </row>
    <row r="1368" ht="12.75">
      <c r="A1368" s="444"/>
    </row>
    <row r="1369" ht="12.75">
      <c r="A1369" s="444"/>
    </row>
    <row r="1370" ht="12.75">
      <c r="A1370" s="444"/>
    </row>
    <row r="1371" ht="12.75">
      <c r="A1371" s="444"/>
    </row>
    <row r="1372" ht="12.75">
      <c r="A1372" s="444"/>
    </row>
    <row r="1373" ht="12.75">
      <c r="A1373" s="444"/>
    </row>
    <row r="1374" ht="12.75">
      <c r="A1374" s="444"/>
    </row>
    <row r="1375" ht="12.75">
      <c r="A1375" s="444"/>
    </row>
    <row r="1376" ht="12.75">
      <c r="A1376" s="444"/>
    </row>
    <row r="1377" ht="12.75">
      <c r="A1377" s="444"/>
    </row>
    <row r="1378" ht="12.75">
      <c r="A1378" s="444"/>
    </row>
    <row r="1379" ht="12.75">
      <c r="A1379" s="444"/>
    </row>
    <row r="1380" ht="12.75">
      <c r="A1380" s="444"/>
    </row>
    <row r="1381" ht="12.75">
      <c r="A1381" s="444"/>
    </row>
    <row r="1382" ht="12.75">
      <c r="A1382" s="444"/>
    </row>
    <row r="1383" ht="12.75">
      <c r="A1383" s="444"/>
    </row>
    <row r="1384" ht="12.75">
      <c r="A1384" s="444"/>
    </row>
    <row r="1385" ht="12.75">
      <c r="A1385" s="444"/>
    </row>
    <row r="1386" ht="12.75">
      <c r="A1386" s="444"/>
    </row>
    <row r="1387" ht="12.75">
      <c r="A1387" s="444"/>
    </row>
    <row r="1388" ht="12.75">
      <c r="A1388" s="444"/>
    </row>
    <row r="1389" ht="12.75">
      <c r="A1389" s="444"/>
    </row>
    <row r="1390" ht="12.75">
      <c r="A1390" s="444"/>
    </row>
    <row r="1391" ht="12.75">
      <c r="A1391" s="444"/>
    </row>
    <row r="1392" ht="12.75">
      <c r="A1392" s="444"/>
    </row>
    <row r="1393" ht="12.75">
      <c r="A1393" s="444"/>
    </row>
    <row r="1394" ht="12.75">
      <c r="A1394" s="444"/>
    </row>
    <row r="1395" ht="12.75">
      <c r="A1395" s="444"/>
    </row>
    <row r="1396" ht="12.75">
      <c r="A1396" s="444"/>
    </row>
    <row r="1397" ht="12.75">
      <c r="A1397" s="444"/>
    </row>
    <row r="1398" ht="12.75">
      <c r="A1398" s="444"/>
    </row>
    <row r="1399" ht="12.75">
      <c r="A1399" s="444"/>
    </row>
    <row r="1400" ht="12.75">
      <c r="A1400" s="444"/>
    </row>
    <row r="1401" ht="12.75">
      <c r="A1401" s="444"/>
    </row>
    <row r="1402" ht="12.75">
      <c r="A1402" s="444"/>
    </row>
    <row r="1403" ht="12.75">
      <c r="A1403" s="444"/>
    </row>
    <row r="1404" ht="12.75">
      <c r="A1404" s="444"/>
    </row>
  </sheetData>
  <mergeCells count="129">
    <mergeCell ref="K1:P1"/>
    <mergeCell ref="A281:A294"/>
    <mergeCell ref="A345:A377"/>
    <mergeCell ref="B260:P260"/>
    <mergeCell ref="B261:P261"/>
    <mergeCell ref="B262:P262"/>
    <mergeCell ref="B263:P263"/>
    <mergeCell ref="A260:A280"/>
    <mergeCell ref="B281:P281"/>
    <mergeCell ref="B282:P282"/>
    <mergeCell ref="B283:P283"/>
    <mergeCell ref="B155:P155"/>
    <mergeCell ref="A154:A177"/>
    <mergeCell ref="A201:A221"/>
    <mergeCell ref="A222:A244"/>
    <mergeCell ref="A178:A200"/>
    <mergeCell ref="B178:P178"/>
    <mergeCell ref="B179:P179"/>
    <mergeCell ref="B180:P180"/>
    <mergeCell ref="B181:P181"/>
    <mergeCell ref="A80:A88"/>
    <mergeCell ref="A89:A107"/>
    <mergeCell ref="A108:A128"/>
    <mergeCell ref="A129:A153"/>
    <mergeCell ref="A245:A259"/>
    <mergeCell ref="B12:P12"/>
    <mergeCell ref="B13:P13"/>
    <mergeCell ref="B14:P14"/>
    <mergeCell ref="B64:P64"/>
    <mergeCell ref="B24:P24"/>
    <mergeCell ref="B25:P25"/>
    <mergeCell ref="B15:P15"/>
    <mergeCell ref="B16:P16"/>
    <mergeCell ref="B18:C18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64:A79"/>
    <mergeCell ref="B154:P154"/>
    <mergeCell ref="B26:P26"/>
    <mergeCell ref="B27:P27"/>
    <mergeCell ref="B29:C29"/>
    <mergeCell ref="B33:P33"/>
    <mergeCell ref="B34:P34"/>
    <mergeCell ref="B35:P35"/>
    <mergeCell ref="B36:P36"/>
    <mergeCell ref="B37:P37"/>
    <mergeCell ref="B39:C39"/>
    <mergeCell ref="B44:P44"/>
    <mergeCell ref="B45:P45"/>
    <mergeCell ref="B46:P46"/>
    <mergeCell ref="B47:P47"/>
    <mergeCell ref="B53:P53"/>
    <mergeCell ref="B54:P54"/>
    <mergeCell ref="B55:P55"/>
    <mergeCell ref="B56:P56"/>
    <mergeCell ref="B59:C59"/>
    <mergeCell ref="B80:P80"/>
    <mergeCell ref="B81:P81"/>
    <mergeCell ref="B66:P66"/>
    <mergeCell ref="B65:P65"/>
    <mergeCell ref="B57:P57"/>
    <mergeCell ref="B108:P108"/>
    <mergeCell ref="B109:P109"/>
    <mergeCell ref="B82:P82"/>
    <mergeCell ref="B83:P83"/>
    <mergeCell ref="B89:P89"/>
    <mergeCell ref="B90:P90"/>
    <mergeCell ref="B247:P247"/>
    <mergeCell ref="B248:P248"/>
    <mergeCell ref="B131:P131"/>
    <mergeCell ref="B132:P132"/>
    <mergeCell ref="B133:P133"/>
    <mergeCell ref="B201:P201"/>
    <mergeCell ref="B202:P202"/>
    <mergeCell ref="B156:P156"/>
    <mergeCell ref="B157:P157"/>
    <mergeCell ref="B158:P158"/>
    <mergeCell ref="B349:P349"/>
    <mergeCell ref="B246:P246"/>
    <mergeCell ref="B203:P203"/>
    <mergeCell ref="B204:P204"/>
    <mergeCell ref="B222:P222"/>
    <mergeCell ref="B223:P223"/>
    <mergeCell ref="B345:P345"/>
    <mergeCell ref="B346:P346"/>
    <mergeCell ref="B347:P347"/>
    <mergeCell ref="B348:P348"/>
    <mergeCell ref="A12:A22"/>
    <mergeCell ref="A23:A32"/>
    <mergeCell ref="A33:A43"/>
    <mergeCell ref="A44:A52"/>
    <mergeCell ref="A53:A62"/>
    <mergeCell ref="B224:P224"/>
    <mergeCell ref="B225:P225"/>
    <mergeCell ref="B245:P245"/>
    <mergeCell ref="B110:P110"/>
    <mergeCell ref="B111:P111"/>
    <mergeCell ref="B129:P129"/>
    <mergeCell ref="B130:P130"/>
    <mergeCell ref="B91:P91"/>
    <mergeCell ref="B92:P92"/>
    <mergeCell ref="A295:A325"/>
    <mergeCell ref="B299:P299"/>
    <mergeCell ref="B295:P295"/>
    <mergeCell ref="B296:P296"/>
    <mergeCell ref="B297:P297"/>
    <mergeCell ref="B298:P298"/>
    <mergeCell ref="A326:A344"/>
    <mergeCell ref="B326:P326"/>
    <mergeCell ref="B327:P327"/>
    <mergeCell ref="B328:P328"/>
    <mergeCell ref="B329:P329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1" r:id="rId1"/>
  <rowBreaks count="10" manualBreakCount="10">
    <brk id="43" max="15" man="1"/>
    <brk id="88" max="15" man="1"/>
    <brk id="128" max="15" man="1"/>
    <brk id="177" max="15" man="1"/>
    <brk id="221" max="15" man="1"/>
    <brk id="259" max="15" man="1"/>
    <brk id="294" max="15" man="1"/>
    <brk id="344" max="15" man="1"/>
    <brk id="380" max="15" man="1"/>
    <brk id="3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zoomScaleSheetLayoutView="100" workbookViewId="0" topLeftCell="A9">
      <selection activeCell="M9" sqref="M9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31" t="s">
        <v>623</v>
      </c>
      <c r="F1" s="731"/>
      <c r="G1" s="731"/>
      <c r="H1" s="731"/>
      <c r="I1" s="731"/>
      <c r="J1" s="731"/>
      <c r="K1" s="731"/>
      <c r="L1" s="731"/>
    </row>
    <row r="2" ht="3" customHeight="1" hidden="1"/>
    <row r="3" ht="12.75" hidden="1"/>
    <row r="4" ht="12.75" hidden="1"/>
    <row r="5" spans="1:12" ht="15" customHeight="1">
      <c r="A5" s="732" t="s">
        <v>915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</row>
    <row r="6" s="7" customFormat="1" ht="13.5" thickBot="1"/>
    <row r="7" spans="1:12" ht="11.25" customHeight="1">
      <c r="A7" s="739" t="s">
        <v>307</v>
      </c>
      <c r="B7" s="740"/>
      <c r="C7" s="740"/>
      <c r="D7" s="737" t="s">
        <v>308</v>
      </c>
      <c r="E7" s="741" t="s">
        <v>916</v>
      </c>
      <c r="F7" s="642" t="s">
        <v>917</v>
      </c>
      <c r="G7" s="640" t="s">
        <v>284</v>
      </c>
      <c r="H7" s="640"/>
      <c r="I7" s="640"/>
      <c r="J7" s="640"/>
      <c r="K7" s="640"/>
      <c r="L7" s="735" t="s">
        <v>310</v>
      </c>
    </row>
    <row r="8" spans="1:12" ht="9.75" customHeight="1">
      <c r="A8" s="500"/>
      <c r="B8" s="260"/>
      <c r="C8" s="260"/>
      <c r="D8" s="738"/>
      <c r="E8" s="742"/>
      <c r="F8" s="611"/>
      <c r="G8" s="743" t="s">
        <v>530</v>
      </c>
      <c r="H8" s="641" t="s">
        <v>348</v>
      </c>
      <c r="I8" s="641"/>
      <c r="J8" s="641"/>
      <c r="K8" s="635" t="s">
        <v>582</v>
      </c>
      <c r="L8" s="736"/>
    </row>
    <row r="9" spans="1:12" ht="24.75" customHeight="1">
      <c r="A9" s="503" t="s">
        <v>311</v>
      </c>
      <c r="B9" s="488" t="s">
        <v>312</v>
      </c>
      <c r="C9" s="488" t="s">
        <v>604</v>
      </c>
      <c r="D9" s="738"/>
      <c r="E9" s="742"/>
      <c r="F9" s="611"/>
      <c r="G9" s="743"/>
      <c r="H9" s="504" t="s">
        <v>156</v>
      </c>
      <c r="I9" s="489" t="s">
        <v>419</v>
      </c>
      <c r="J9" s="489" t="s">
        <v>420</v>
      </c>
      <c r="K9" s="635"/>
      <c r="L9" s="736"/>
    </row>
    <row r="10" spans="1:12" ht="11.25" customHeight="1">
      <c r="A10" s="347">
        <v>1</v>
      </c>
      <c r="B10" s="322">
        <v>2</v>
      </c>
      <c r="C10" s="322">
        <v>3</v>
      </c>
      <c r="D10" s="322">
        <v>4</v>
      </c>
      <c r="E10" s="322">
        <v>5</v>
      </c>
      <c r="F10" s="322">
        <v>6</v>
      </c>
      <c r="G10" s="322">
        <v>7</v>
      </c>
      <c r="H10" s="322">
        <v>8</v>
      </c>
      <c r="I10" s="322">
        <v>9</v>
      </c>
      <c r="J10" s="322">
        <v>10</v>
      </c>
      <c r="K10" s="322">
        <v>11</v>
      </c>
      <c r="L10" s="348">
        <v>12</v>
      </c>
    </row>
    <row r="11" spans="1:13" ht="12" customHeight="1">
      <c r="A11" s="148" t="s">
        <v>313</v>
      </c>
      <c r="B11" s="153"/>
      <c r="C11" s="153"/>
      <c r="D11" s="153" t="s">
        <v>314</v>
      </c>
      <c r="E11" s="213">
        <v>0</v>
      </c>
      <c r="F11" s="213">
        <v>0</v>
      </c>
      <c r="G11" s="213"/>
      <c r="H11" s="213"/>
      <c r="I11" s="213"/>
      <c r="J11" s="213"/>
      <c r="K11" s="213"/>
      <c r="L11" s="214">
        <f>L12+L13</f>
        <v>234500</v>
      </c>
      <c r="M11" t="s">
        <v>570</v>
      </c>
    </row>
    <row r="12" spans="1:12" ht="12.75">
      <c r="A12" s="132" t="s">
        <v>605</v>
      </c>
      <c r="B12" s="558" t="s">
        <v>497</v>
      </c>
      <c r="C12" s="558" t="s">
        <v>498</v>
      </c>
      <c r="D12" s="558" t="s">
        <v>500</v>
      </c>
      <c r="E12" s="423">
        <v>0</v>
      </c>
      <c r="F12" s="423">
        <v>0</v>
      </c>
      <c r="G12" s="423"/>
      <c r="H12" s="423"/>
      <c r="I12" s="423"/>
      <c r="J12" s="423"/>
      <c r="K12" s="423"/>
      <c r="L12" s="222">
        <v>500</v>
      </c>
    </row>
    <row r="13" spans="1:12" ht="14.25" customHeight="1">
      <c r="A13" s="132">
        <v>700</v>
      </c>
      <c r="B13" s="558">
        <v>70005</v>
      </c>
      <c r="C13" s="558">
        <v>2350</v>
      </c>
      <c r="D13" s="559" t="s">
        <v>63</v>
      </c>
      <c r="E13" s="423">
        <v>0</v>
      </c>
      <c r="F13" s="423">
        <v>0</v>
      </c>
      <c r="G13" s="423"/>
      <c r="H13" s="423"/>
      <c r="I13" s="423"/>
      <c r="J13" s="423"/>
      <c r="K13" s="423"/>
      <c r="L13" s="222">
        <v>234000</v>
      </c>
    </row>
    <row r="14" spans="1:12" ht="12.75">
      <c r="A14" s="212" t="s">
        <v>315</v>
      </c>
      <c r="B14" s="730" t="s">
        <v>316</v>
      </c>
      <c r="C14" s="730"/>
      <c r="D14" s="730"/>
      <c r="E14" s="730"/>
      <c r="F14" s="730"/>
      <c r="G14" s="215"/>
      <c r="H14" s="215"/>
      <c r="I14" s="215"/>
      <c r="J14" s="215"/>
      <c r="K14" s="215"/>
      <c r="L14" s="216"/>
    </row>
    <row r="15" spans="1:12" ht="17.25" customHeight="1">
      <c r="A15" s="560" t="s">
        <v>605</v>
      </c>
      <c r="B15" s="561" t="s">
        <v>33</v>
      </c>
      <c r="C15" s="561" t="s">
        <v>180</v>
      </c>
      <c r="D15" s="562" t="s">
        <v>318</v>
      </c>
      <c r="E15" s="563">
        <f>'Z 1'!F10</f>
        <v>61000</v>
      </c>
      <c r="F15" s="563">
        <f>F16+F17</f>
        <v>61000</v>
      </c>
      <c r="G15" s="563">
        <f aca="true" t="shared" si="0" ref="G15:L15">G16+G17</f>
        <v>61000</v>
      </c>
      <c r="H15" s="563">
        <f t="shared" si="0"/>
        <v>5000</v>
      </c>
      <c r="I15" s="563">
        <f t="shared" si="0"/>
        <v>0</v>
      </c>
      <c r="J15" s="563">
        <f t="shared" si="0"/>
        <v>0</v>
      </c>
      <c r="K15" s="563">
        <f t="shared" si="0"/>
        <v>0</v>
      </c>
      <c r="L15" s="564">
        <f t="shared" si="0"/>
        <v>0</v>
      </c>
    </row>
    <row r="16" spans="1:12" ht="12.75">
      <c r="A16" s="197"/>
      <c r="B16" s="198"/>
      <c r="C16" s="198" t="s">
        <v>519</v>
      </c>
      <c r="D16" s="225" t="s">
        <v>520</v>
      </c>
      <c r="E16" s="189">
        <v>0</v>
      </c>
      <c r="F16" s="189">
        <f>'Z 2 '!D10</f>
        <v>5000</v>
      </c>
      <c r="G16" s="189">
        <f>F16</f>
        <v>5000</v>
      </c>
      <c r="H16" s="189">
        <f>G16</f>
        <v>5000</v>
      </c>
      <c r="I16" s="189"/>
      <c r="J16" s="189"/>
      <c r="K16" s="189"/>
      <c r="L16" s="303"/>
    </row>
    <row r="17" spans="1:12" ht="12.75">
      <c r="A17" s="217"/>
      <c r="B17" s="103"/>
      <c r="C17" s="103" t="s">
        <v>25</v>
      </c>
      <c r="D17" s="211" t="s">
        <v>116</v>
      </c>
      <c r="E17" s="103">
        <v>0</v>
      </c>
      <c r="F17" s="103">
        <f>'Z 2 '!D11</f>
        <v>56000</v>
      </c>
      <c r="G17" s="103">
        <f>F17</f>
        <v>56000</v>
      </c>
      <c r="H17" s="103"/>
      <c r="I17" s="103"/>
      <c r="J17" s="103"/>
      <c r="K17" s="103"/>
      <c r="L17" s="218">
        <v>0</v>
      </c>
    </row>
    <row r="18" spans="1:12" ht="12.75" hidden="1">
      <c r="A18" s="219" t="s">
        <v>605</v>
      </c>
      <c r="B18" s="115" t="s">
        <v>608</v>
      </c>
      <c r="C18" s="115" t="s">
        <v>317</v>
      </c>
      <c r="D18" s="115" t="s">
        <v>323</v>
      </c>
      <c r="E18" s="115" t="e">
        <f>'Z 1'!#REF!</f>
        <v>#REF!</v>
      </c>
      <c r="F18" s="115">
        <f>F19+F20+F21+F22+F24+F23+F25+F26+F27+F28+F29+F30</f>
        <v>0</v>
      </c>
      <c r="G18" s="115"/>
      <c r="H18" s="115"/>
      <c r="I18" s="115"/>
      <c r="J18" s="115"/>
      <c r="K18" s="115"/>
      <c r="L18" s="220">
        <v>0</v>
      </c>
    </row>
    <row r="19" spans="1:12" ht="12.75" hidden="1">
      <c r="A19" s="217"/>
      <c r="B19" s="103"/>
      <c r="C19" s="103" t="s">
        <v>12</v>
      </c>
      <c r="D19" s="211" t="s">
        <v>13</v>
      </c>
      <c r="E19" s="103">
        <v>0</v>
      </c>
      <c r="F19" s="103">
        <v>0</v>
      </c>
      <c r="G19" s="103"/>
      <c r="H19" s="103"/>
      <c r="I19" s="103"/>
      <c r="J19" s="103"/>
      <c r="K19" s="103"/>
      <c r="L19" s="218">
        <v>0</v>
      </c>
    </row>
    <row r="20" spans="1:12" ht="12.75" hidden="1">
      <c r="A20" s="217"/>
      <c r="B20" s="103"/>
      <c r="C20" s="103" t="s">
        <v>14</v>
      </c>
      <c r="D20" s="211" t="s">
        <v>15</v>
      </c>
      <c r="E20" s="103">
        <v>0</v>
      </c>
      <c r="F20" s="103">
        <v>0</v>
      </c>
      <c r="G20" s="103"/>
      <c r="H20" s="103"/>
      <c r="I20" s="103"/>
      <c r="J20" s="103"/>
      <c r="K20" s="103"/>
      <c r="L20" s="218">
        <v>0</v>
      </c>
    </row>
    <row r="21" spans="1:12" ht="12.75" hidden="1">
      <c r="A21" s="217"/>
      <c r="B21" s="103"/>
      <c r="C21" s="103" t="s">
        <v>16</v>
      </c>
      <c r="D21" s="103" t="s">
        <v>324</v>
      </c>
      <c r="E21" s="103">
        <v>0</v>
      </c>
      <c r="F21" s="103">
        <v>0</v>
      </c>
      <c r="G21" s="103"/>
      <c r="H21" s="103"/>
      <c r="I21" s="103"/>
      <c r="J21" s="103"/>
      <c r="K21" s="103"/>
      <c r="L21" s="218">
        <v>0</v>
      </c>
    </row>
    <row r="22" spans="1:12" ht="12.75" hidden="1">
      <c r="A22" s="217"/>
      <c r="B22" s="103"/>
      <c r="C22" s="211" t="s">
        <v>42</v>
      </c>
      <c r="D22" s="211" t="s">
        <v>325</v>
      </c>
      <c r="E22" s="103">
        <v>0</v>
      </c>
      <c r="F22" s="103">
        <v>0</v>
      </c>
      <c r="G22" s="103"/>
      <c r="H22" s="103"/>
      <c r="I22" s="103"/>
      <c r="J22" s="103"/>
      <c r="K22" s="103"/>
      <c r="L22" s="218">
        <v>0</v>
      </c>
    </row>
    <row r="23" spans="1:12" ht="12.75" hidden="1">
      <c r="A23" s="217"/>
      <c r="B23" s="103"/>
      <c r="C23" s="211" t="s">
        <v>18</v>
      </c>
      <c r="D23" s="211" t="s">
        <v>19</v>
      </c>
      <c r="E23" s="103">
        <v>0</v>
      </c>
      <c r="F23" s="103">
        <v>0</v>
      </c>
      <c r="G23" s="103"/>
      <c r="H23" s="103"/>
      <c r="I23" s="103"/>
      <c r="J23" s="103"/>
      <c r="K23" s="103"/>
      <c r="L23" s="218">
        <v>0</v>
      </c>
    </row>
    <row r="24" spans="1:12" ht="12.75" hidden="1">
      <c r="A24" s="217"/>
      <c r="B24" s="103"/>
      <c r="C24" s="221">
        <v>4210</v>
      </c>
      <c r="D24" s="103" t="s">
        <v>21</v>
      </c>
      <c r="E24" s="103">
        <v>0</v>
      </c>
      <c r="F24" s="103">
        <v>0</v>
      </c>
      <c r="G24" s="103"/>
      <c r="H24" s="103"/>
      <c r="I24" s="103"/>
      <c r="J24" s="103"/>
      <c r="K24" s="103"/>
      <c r="L24" s="218">
        <v>0</v>
      </c>
    </row>
    <row r="25" spans="1:12" ht="12.75" hidden="1">
      <c r="A25" s="217"/>
      <c r="B25" s="103"/>
      <c r="C25" s="221">
        <v>4260</v>
      </c>
      <c r="D25" s="103" t="s">
        <v>114</v>
      </c>
      <c r="E25" s="103">
        <v>0</v>
      </c>
      <c r="F25" s="103">
        <v>0</v>
      </c>
      <c r="G25" s="103"/>
      <c r="H25" s="103"/>
      <c r="I25" s="103"/>
      <c r="J25" s="103"/>
      <c r="K25" s="103"/>
      <c r="L25" s="218">
        <v>0</v>
      </c>
    </row>
    <row r="26" spans="1:12" ht="12.75" hidden="1">
      <c r="A26" s="217"/>
      <c r="B26" s="103"/>
      <c r="C26" s="221">
        <v>4270</v>
      </c>
      <c r="D26" s="103" t="s">
        <v>115</v>
      </c>
      <c r="E26" s="103">
        <v>0</v>
      </c>
      <c r="F26" s="103">
        <v>0</v>
      </c>
      <c r="G26" s="103"/>
      <c r="H26" s="103"/>
      <c r="I26" s="103"/>
      <c r="J26" s="103"/>
      <c r="K26" s="103"/>
      <c r="L26" s="218">
        <v>0</v>
      </c>
    </row>
    <row r="27" spans="1:12" ht="12.75" hidden="1">
      <c r="A27" s="217"/>
      <c r="B27" s="103"/>
      <c r="C27" s="221">
        <v>4300</v>
      </c>
      <c r="D27" s="103" t="s">
        <v>116</v>
      </c>
      <c r="E27" s="103">
        <v>0</v>
      </c>
      <c r="F27" s="103">
        <v>0</v>
      </c>
      <c r="G27" s="103"/>
      <c r="H27" s="103"/>
      <c r="I27" s="103"/>
      <c r="J27" s="103"/>
      <c r="K27" s="103"/>
      <c r="L27" s="218">
        <v>0</v>
      </c>
    </row>
    <row r="28" spans="1:12" ht="12.75" hidden="1">
      <c r="A28" s="217"/>
      <c r="B28" s="103"/>
      <c r="C28" s="221">
        <v>4410</v>
      </c>
      <c r="D28" s="103" t="s">
        <v>28</v>
      </c>
      <c r="E28" s="103">
        <v>0</v>
      </c>
      <c r="F28" s="103">
        <v>0</v>
      </c>
      <c r="G28" s="103"/>
      <c r="H28" s="103"/>
      <c r="I28" s="103"/>
      <c r="J28" s="103"/>
      <c r="K28" s="103"/>
      <c r="L28" s="218">
        <v>0</v>
      </c>
    </row>
    <row r="29" spans="1:12" ht="12.75" hidden="1">
      <c r="A29" s="217"/>
      <c r="B29" s="103"/>
      <c r="C29" s="221">
        <v>4430</v>
      </c>
      <c r="D29" s="103" t="s">
        <v>30</v>
      </c>
      <c r="E29" s="103">
        <v>0</v>
      </c>
      <c r="F29" s="103">
        <v>0</v>
      </c>
      <c r="G29" s="103"/>
      <c r="H29" s="103"/>
      <c r="I29" s="103"/>
      <c r="J29" s="103"/>
      <c r="K29" s="103"/>
      <c r="L29" s="218">
        <v>0</v>
      </c>
    </row>
    <row r="30" spans="1:12" ht="12.75" hidden="1">
      <c r="A30" s="217"/>
      <c r="B30" s="103"/>
      <c r="C30" s="221">
        <v>4440</v>
      </c>
      <c r="D30" s="103" t="s">
        <v>32</v>
      </c>
      <c r="E30" s="103">
        <v>0</v>
      </c>
      <c r="F30" s="103">
        <v>0</v>
      </c>
      <c r="G30" s="103"/>
      <c r="H30" s="103"/>
      <c r="I30" s="103"/>
      <c r="J30" s="103"/>
      <c r="K30" s="103"/>
      <c r="L30" s="218">
        <v>0</v>
      </c>
    </row>
    <row r="31" spans="1:12" ht="15.75" customHeight="1" hidden="1">
      <c r="A31" s="219" t="s">
        <v>34</v>
      </c>
      <c r="B31" s="115" t="s">
        <v>36</v>
      </c>
      <c r="C31" s="115" t="s">
        <v>317</v>
      </c>
      <c r="D31" s="115" t="s">
        <v>37</v>
      </c>
      <c r="E31" s="115">
        <v>0</v>
      </c>
      <c r="F31" s="115">
        <f>F32</f>
        <v>0</v>
      </c>
      <c r="G31" s="115"/>
      <c r="H31" s="115"/>
      <c r="I31" s="115"/>
      <c r="J31" s="115"/>
      <c r="K31" s="115"/>
      <c r="L31" s="220">
        <v>0</v>
      </c>
    </row>
    <row r="32" spans="1:12" ht="15" customHeight="1" hidden="1">
      <c r="A32" s="217"/>
      <c r="B32" s="103"/>
      <c r="C32" s="103"/>
      <c r="D32" s="103" t="s">
        <v>146</v>
      </c>
      <c r="E32" s="103"/>
      <c r="F32" s="103">
        <v>0</v>
      </c>
      <c r="G32" s="103"/>
      <c r="H32" s="103"/>
      <c r="I32" s="103"/>
      <c r="J32" s="103"/>
      <c r="K32" s="103"/>
      <c r="L32" s="218">
        <v>0</v>
      </c>
    </row>
    <row r="33" spans="1:12" ht="17.25" customHeight="1">
      <c r="A33" s="560" t="s">
        <v>50</v>
      </c>
      <c r="B33" s="561" t="s">
        <v>62</v>
      </c>
      <c r="C33" s="561" t="s">
        <v>180</v>
      </c>
      <c r="D33" s="562" t="s">
        <v>63</v>
      </c>
      <c r="E33" s="563">
        <f>'Z 1'!F31</f>
        <v>70000</v>
      </c>
      <c r="F33" s="563">
        <f aca="true" t="shared" si="1" ref="F33:L33">SUM(F34:F39)</f>
        <v>70000</v>
      </c>
      <c r="G33" s="563">
        <f t="shared" si="1"/>
        <v>70000</v>
      </c>
      <c r="H33" s="563">
        <f t="shared" si="1"/>
        <v>0</v>
      </c>
      <c r="I33" s="563">
        <f t="shared" si="1"/>
        <v>0</v>
      </c>
      <c r="J33" s="563">
        <f t="shared" si="1"/>
        <v>0</v>
      </c>
      <c r="K33" s="563">
        <f t="shared" si="1"/>
        <v>0</v>
      </c>
      <c r="L33" s="564">
        <f t="shared" si="1"/>
        <v>0</v>
      </c>
    </row>
    <row r="34" spans="1:12" ht="12.75" customHeight="1">
      <c r="A34" s="146"/>
      <c r="B34" s="152"/>
      <c r="C34" s="143" t="s">
        <v>20</v>
      </c>
      <c r="D34" s="225" t="s">
        <v>699</v>
      </c>
      <c r="E34" s="185"/>
      <c r="F34" s="185">
        <v>5000</v>
      </c>
      <c r="G34" s="185">
        <f aca="true" t="shared" si="2" ref="G34:G39">F34</f>
        <v>5000</v>
      </c>
      <c r="H34" s="185"/>
      <c r="I34" s="185"/>
      <c r="J34" s="185"/>
      <c r="K34" s="185"/>
      <c r="L34" s="187"/>
    </row>
    <row r="35" spans="1:12" ht="12.75">
      <c r="A35" s="141"/>
      <c r="B35" s="224"/>
      <c r="C35" s="43" t="s">
        <v>22</v>
      </c>
      <c r="D35" s="42" t="s">
        <v>114</v>
      </c>
      <c r="E35" s="103">
        <v>0</v>
      </c>
      <c r="F35" s="103">
        <f>'Z 2 '!D52</f>
        <v>3000</v>
      </c>
      <c r="G35" s="185">
        <f t="shared" si="2"/>
        <v>3000</v>
      </c>
      <c r="H35" s="103"/>
      <c r="I35" s="103"/>
      <c r="J35" s="103"/>
      <c r="K35" s="103"/>
      <c r="L35" s="116"/>
    </row>
    <row r="36" spans="1:12" ht="12.75">
      <c r="A36" s="140"/>
      <c r="B36" s="43"/>
      <c r="C36" s="43" t="s">
        <v>25</v>
      </c>
      <c r="D36" s="42" t="s">
        <v>116</v>
      </c>
      <c r="E36" s="103">
        <v>0</v>
      </c>
      <c r="F36" s="103">
        <v>45000</v>
      </c>
      <c r="G36" s="185">
        <f t="shared" si="2"/>
        <v>45000</v>
      </c>
      <c r="H36" s="103"/>
      <c r="I36" s="103"/>
      <c r="J36" s="103"/>
      <c r="K36" s="103"/>
      <c r="L36" s="104"/>
    </row>
    <row r="37" spans="1:12" ht="12.75">
      <c r="A37" s="140"/>
      <c r="B37" s="43"/>
      <c r="C37" s="43" t="s">
        <v>29</v>
      </c>
      <c r="D37" s="42" t="s">
        <v>30</v>
      </c>
      <c r="E37" s="103"/>
      <c r="F37" s="103">
        <v>5000</v>
      </c>
      <c r="G37" s="185">
        <f t="shared" si="2"/>
        <v>5000</v>
      </c>
      <c r="H37" s="103"/>
      <c r="I37" s="103"/>
      <c r="J37" s="103"/>
      <c r="K37" s="103"/>
      <c r="L37" s="104"/>
    </row>
    <row r="38" spans="1:12" ht="12.75">
      <c r="A38" s="141"/>
      <c r="B38" s="224"/>
      <c r="C38" s="43" t="s">
        <v>46</v>
      </c>
      <c r="D38" s="42" t="s">
        <v>47</v>
      </c>
      <c r="E38" s="103">
        <v>0</v>
      </c>
      <c r="F38" s="103">
        <v>5000</v>
      </c>
      <c r="G38" s="185">
        <f t="shared" si="2"/>
        <v>5000</v>
      </c>
      <c r="H38" s="103"/>
      <c r="I38" s="103"/>
      <c r="J38" s="103"/>
      <c r="K38" s="103"/>
      <c r="L38" s="218"/>
    </row>
    <row r="39" spans="1:12" ht="12.75">
      <c r="A39" s="141"/>
      <c r="B39" s="224"/>
      <c r="C39" s="43" t="s">
        <v>100</v>
      </c>
      <c r="D39" s="42" t="s">
        <v>105</v>
      </c>
      <c r="E39" s="103">
        <v>0</v>
      </c>
      <c r="F39" s="103">
        <v>7000</v>
      </c>
      <c r="G39" s="185">
        <f t="shared" si="2"/>
        <v>7000</v>
      </c>
      <c r="H39" s="103"/>
      <c r="I39" s="103"/>
      <c r="J39" s="103"/>
      <c r="K39" s="103"/>
      <c r="L39" s="218"/>
    </row>
    <row r="40" spans="1:12" ht="12.75" hidden="1">
      <c r="A40" s="141"/>
      <c r="B40" s="224"/>
      <c r="C40" s="43" t="s">
        <v>590</v>
      </c>
      <c r="D40" s="42" t="s">
        <v>435</v>
      </c>
      <c r="E40" s="103">
        <v>0</v>
      </c>
      <c r="F40" s="103">
        <v>0</v>
      </c>
      <c r="G40" s="103"/>
      <c r="H40" s="103"/>
      <c r="I40" s="103"/>
      <c r="J40" s="103"/>
      <c r="K40" s="103"/>
      <c r="L40" s="218">
        <v>0</v>
      </c>
    </row>
    <row r="41" spans="1:12" ht="12.75" hidden="1">
      <c r="A41" s="141"/>
      <c r="B41" s="224"/>
      <c r="C41" s="43" t="s">
        <v>269</v>
      </c>
      <c r="D41" s="42" t="s">
        <v>591</v>
      </c>
      <c r="E41" s="103">
        <v>0</v>
      </c>
      <c r="F41" s="103">
        <v>0</v>
      </c>
      <c r="G41" s="103"/>
      <c r="H41" s="103"/>
      <c r="I41" s="103"/>
      <c r="J41" s="103"/>
      <c r="K41" s="103"/>
      <c r="L41" s="218">
        <v>0</v>
      </c>
    </row>
    <row r="42" spans="1:12" ht="17.25" customHeight="1">
      <c r="A42" s="560" t="s">
        <v>64</v>
      </c>
      <c r="B42" s="561" t="s">
        <v>66</v>
      </c>
      <c r="C42" s="561" t="s">
        <v>180</v>
      </c>
      <c r="D42" s="562" t="s">
        <v>67</v>
      </c>
      <c r="E42" s="563">
        <f>'Z 1'!F34</f>
        <v>41000</v>
      </c>
      <c r="F42" s="563">
        <f aca="true" t="shared" si="3" ref="F42:K42">F43</f>
        <v>41000</v>
      </c>
      <c r="G42" s="563">
        <f t="shared" si="3"/>
        <v>41000</v>
      </c>
      <c r="H42" s="563">
        <f t="shared" si="3"/>
        <v>0</v>
      </c>
      <c r="I42" s="563">
        <f t="shared" si="3"/>
        <v>0</v>
      </c>
      <c r="J42" s="563">
        <f t="shared" si="3"/>
        <v>0</v>
      </c>
      <c r="K42" s="563">
        <f t="shared" si="3"/>
        <v>0</v>
      </c>
      <c r="L42" s="565">
        <v>0</v>
      </c>
    </row>
    <row r="43" spans="1:12" ht="12.75">
      <c r="A43" s="141"/>
      <c r="B43" s="224"/>
      <c r="C43" s="43" t="s">
        <v>25</v>
      </c>
      <c r="D43" s="42" t="s">
        <v>116</v>
      </c>
      <c r="E43" s="103">
        <v>0</v>
      </c>
      <c r="F43" s="103">
        <f>'Z 2 '!D60</f>
        <v>41000</v>
      </c>
      <c r="G43" s="103">
        <f>F43</f>
        <v>41000</v>
      </c>
      <c r="H43" s="103"/>
      <c r="I43" s="103"/>
      <c r="J43" s="103"/>
      <c r="K43" s="103"/>
      <c r="L43" s="220">
        <v>0</v>
      </c>
    </row>
    <row r="44" spans="1:12" ht="12.75">
      <c r="A44" s="560" t="s">
        <v>64</v>
      </c>
      <c r="B44" s="561" t="s">
        <v>68</v>
      </c>
      <c r="C44" s="561" t="s">
        <v>180</v>
      </c>
      <c r="D44" s="562" t="s">
        <v>69</v>
      </c>
      <c r="E44" s="563">
        <f>'Z 1'!F36</f>
        <v>11000</v>
      </c>
      <c r="F44" s="563">
        <f aca="true" t="shared" si="4" ref="F44:K44">F45</f>
        <v>11000</v>
      </c>
      <c r="G44" s="563">
        <f t="shared" si="4"/>
        <v>11000</v>
      </c>
      <c r="H44" s="563">
        <f t="shared" si="4"/>
        <v>0</v>
      </c>
      <c r="I44" s="563">
        <f t="shared" si="4"/>
        <v>0</v>
      </c>
      <c r="J44" s="563">
        <f t="shared" si="4"/>
        <v>0</v>
      </c>
      <c r="K44" s="563">
        <f t="shared" si="4"/>
        <v>0</v>
      </c>
      <c r="L44" s="565">
        <v>0</v>
      </c>
    </row>
    <row r="45" spans="1:12" ht="12.75">
      <c r="A45" s="140"/>
      <c r="B45" s="43"/>
      <c r="C45" s="43" t="s">
        <v>25</v>
      </c>
      <c r="D45" s="42" t="s">
        <v>116</v>
      </c>
      <c r="E45" s="103">
        <v>0</v>
      </c>
      <c r="F45" s="103">
        <f>'Z 2 '!D62</f>
        <v>11000</v>
      </c>
      <c r="G45" s="103">
        <f>F45</f>
        <v>11000</v>
      </c>
      <c r="H45" s="103"/>
      <c r="I45" s="103"/>
      <c r="J45" s="103"/>
      <c r="K45" s="103"/>
      <c r="L45" s="218">
        <v>0</v>
      </c>
    </row>
    <row r="46" spans="1:12" ht="12.75">
      <c r="A46" s="560" t="s">
        <v>64</v>
      </c>
      <c r="B46" s="561" t="s">
        <v>70</v>
      </c>
      <c r="C46" s="561" t="s">
        <v>180</v>
      </c>
      <c r="D46" s="561" t="s">
        <v>71</v>
      </c>
      <c r="E46" s="563">
        <f>'Z 1'!F39</f>
        <v>257044</v>
      </c>
      <c r="F46" s="563">
        <f aca="true" t="shared" si="5" ref="F46:K46">SUM(F47:F67)</f>
        <v>257044</v>
      </c>
      <c r="G46" s="563">
        <f t="shared" si="5"/>
        <v>257044</v>
      </c>
      <c r="H46" s="563">
        <f t="shared" si="5"/>
        <v>205073</v>
      </c>
      <c r="I46" s="563">
        <f t="shared" si="5"/>
        <v>36531</v>
      </c>
      <c r="J46" s="563">
        <f t="shared" si="5"/>
        <v>0</v>
      </c>
      <c r="K46" s="563">
        <f t="shared" si="5"/>
        <v>0</v>
      </c>
      <c r="L46" s="565">
        <v>0</v>
      </c>
    </row>
    <row r="47" spans="1:12" ht="14.25" customHeight="1">
      <c r="A47" s="140"/>
      <c r="B47" s="224"/>
      <c r="C47" s="43" t="s">
        <v>12</v>
      </c>
      <c r="D47" s="42" t="s">
        <v>13</v>
      </c>
      <c r="E47" s="103">
        <v>0</v>
      </c>
      <c r="F47" s="103">
        <f>'Z 2 '!D64</f>
        <v>72360</v>
      </c>
      <c r="G47" s="103">
        <f>F47</f>
        <v>72360</v>
      </c>
      <c r="H47" s="103">
        <f>G47</f>
        <v>72360</v>
      </c>
      <c r="I47" s="103"/>
      <c r="J47" s="103"/>
      <c r="K47" s="103"/>
      <c r="L47" s="218">
        <v>0</v>
      </c>
    </row>
    <row r="48" spans="1:12" ht="14.25" customHeight="1">
      <c r="A48" s="140"/>
      <c r="B48" s="224"/>
      <c r="C48" s="43" t="s">
        <v>14</v>
      </c>
      <c r="D48" s="42" t="s">
        <v>15</v>
      </c>
      <c r="E48" s="103">
        <v>0</v>
      </c>
      <c r="F48" s="103">
        <f>'Z 2 '!D65</f>
        <v>117300</v>
      </c>
      <c r="G48" s="103">
        <f aca="true" t="shared" si="6" ref="G48:H67">F48</f>
        <v>117300</v>
      </c>
      <c r="H48" s="103">
        <f t="shared" si="6"/>
        <v>117300</v>
      </c>
      <c r="I48" s="103"/>
      <c r="J48" s="103"/>
      <c r="K48" s="103"/>
      <c r="L48" s="218">
        <v>0</v>
      </c>
    </row>
    <row r="49" spans="1:12" ht="12.75">
      <c r="A49" s="140"/>
      <c r="B49" s="224"/>
      <c r="C49" s="43" t="s">
        <v>16</v>
      </c>
      <c r="D49" s="43" t="s">
        <v>324</v>
      </c>
      <c r="E49" s="103">
        <v>0</v>
      </c>
      <c r="F49" s="103">
        <f>'Z 2 '!D66</f>
        <v>15413</v>
      </c>
      <c r="G49" s="103">
        <f t="shared" si="6"/>
        <v>15413</v>
      </c>
      <c r="H49" s="103">
        <f t="shared" si="6"/>
        <v>15413</v>
      </c>
      <c r="I49" s="103"/>
      <c r="J49" s="103"/>
      <c r="K49" s="103"/>
      <c r="L49" s="218">
        <v>0</v>
      </c>
    </row>
    <row r="50" spans="1:12" ht="12.75">
      <c r="A50" s="140"/>
      <c r="B50" s="224"/>
      <c r="C50" s="42" t="s">
        <v>42</v>
      </c>
      <c r="D50" s="42" t="s">
        <v>95</v>
      </c>
      <c r="E50" s="103">
        <v>0</v>
      </c>
      <c r="F50" s="103">
        <f>'Z 2 '!D67</f>
        <v>31659</v>
      </c>
      <c r="G50" s="103">
        <f t="shared" si="6"/>
        <v>31659</v>
      </c>
      <c r="H50" s="103"/>
      <c r="I50" s="103">
        <f>G50</f>
        <v>31659</v>
      </c>
      <c r="J50" s="103"/>
      <c r="K50" s="103"/>
      <c r="L50" s="218">
        <v>0</v>
      </c>
    </row>
    <row r="51" spans="1:12" ht="13.5" customHeight="1">
      <c r="A51" s="140"/>
      <c r="B51" s="224"/>
      <c r="C51" s="42" t="s">
        <v>18</v>
      </c>
      <c r="D51" s="42" t="s">
        <v>19</v>
      </c>
      <c r="E51" s="103">
        <v>0</v>
      </c>
      <c r="F51" s="103">
        <f>'Z 2 '!D68</f>
        <v>4872</v>
      </c>
      <c r="G51" s="103">
        <f t="shared" si="6"/>
        <v>4872</v>
      </c>
      <c r="H51" s="103"/>
      <c r="I51" s="103">
        <f>G51</f>
        <v>4872</v>
      </c>
      <c r="J51" s="103"/>
      <c r="K51" s="103"/>
      <c r="L51" s="218">
        <v>0</v>
      </c>
    </row>
    <row r="52" spans="1:12" ht="15" customHeight="1">
      <c r="A52" s="140"/>
      <c r="B52" s="224"/>
      <c r="C52" s="43" t="s">
        <v>20</v>
      </c>
      <c r="D52" s="43" t="s">
        <v>21</v>
      </c>
      <c r="E52" s="103">
        <v>0</v>
      </c>
      <c r="F52" s="103">
        <f>'Z 2 '!D69</f>
        <v>1600</v>
      </c>
      <c r="G52" s="103">
        <f t="shared" si="6"/>
        <v>1600</v>
      </c>
      <c r="H52" s="103"/>
      <c r="I52" s="103"/>
      <c r="J52" s="103"/>
      <c r="K52" s="103"/>
      <c r="L52" s="218">
        <v>0</v>
      </c>
    </row>
    <row r="53" spans="1:12" ht="15" customHeight="1">
      <c r="A53" s="140"/>
      <c r="B53" s="224"/>
      <c r="C53" s="43" t="s">
        <v>22</v>
      </c>
      <c r="D53" s="42" t="s">
        <v>114</v>
      </c>
      <c r="E53" s="103">
        <v>0</v>
      </c>
      <c r="F53" s="103">
        <f>'Z 2 '!D70</f>
        <v>1990</v>
      </c>
      <c r="G53" s="103">
        <f t="shared" si="6"/>
        <v>1990</v>
      </c>
      <c r="H53" s="103"/>
      <c r="I53" s="103"/>
      <c r="J53" s="103"/>
      <c r="K53" s="103"/>
      <c r="L53" s="218">
        <v>0</v>
      </c>
    </row>
    <row r="54" spans="1:12" ht="15" customHeight="1">
      <c r="A54" s="140"/>
      <c r="B54" s="224"/>
      <c r="C54" s="43" t="s">
        <v>101</v>
      </c>
      <c r="D54" s="42" t="s">
        <v>102</v>
      </c>
      <c r="E54" s="103">
        <v>0</v>
      </c>
      <c r="F54" s="103">
        <f>'Z 2 '!D71</f>
        <v>50</v>
      </c>
      <c r="G54" s="103">
        <f t="shared" si="6"/>
        <v>50</v>
      </c>
      <c r="H54" s="103"/>
      <c r="I54" s="103"/>
      <c r="J54" s="103"/>
      <c r="K54" s="103"/>
      <c r="L54" s="218">
        <v>0</v>
      </c>
    </row>
    <row r="55" spans="1:12" ht="15" customHeight="1">
      <c r="A55" s="140"/>
      <c r="B55" s="224"/>
      <c r="C55" s="43" t="s">
        <v>25</v>
      </c>
      <c r="D55" s="43" t="s">
        <v>116</v>
      </c>
      <c r="E55" s="103">
        <v>0</v>
      </c>
      <c r="F55" s="103">
        <f>'Z 2 '!D72</f>
        <v>2000</v>
      </c>
      <c r="G55" s="103">
        <f t="shared" si="6"/>
        <v>2000</v>
      </c>
      <c r="H55" s="103"/>
      <c r="I55" s="103"/>
      <c r="J55" s="103"/>
      <c r="K55" s="103"/>
      <c r="L55" s="218">
        <v>0</v>
      </c>
    </row>
    <row r="56" spans="1:12" ht="15" customHeight="1">
      <c r="A56" s="140"/>
      <c r="B56" s="224"/>
      <c r="C56" s="43" t="s">
        <v>521</v>
      </c>
      <c r="D56" s="42" t="s">
        <v>522</v>
      </c>
      <c r="E56" s="103">
        <v>0</v>
      </c>
      <c r="F56" s="103">
        <f>'Z 2 '!D73</f>
        <v>0</v>
      </c>
      <c r="G56" s="103">
        <f t="shared" si="6"/>
        <v>0</v>
      </c>
      <c r="H56" s="103"/>
      <c r="I56" s="103"/>
      <c r="J56" s="103"/>
      <c r="K56" s="103"/>
      <c r="L56" s="218">
        <v>0</v>
      </c>
    </row>
    <row r="57" spans="1:12" ht="15" customHeight="1">
      <c r="A57" s="140"/>
      <c r="B57" s="224"/>
      <c r="C57" s="43" t="s">
        <v>252</v>
      </c>
      <c r="D57" s="42" t="s">
        <v>254</v>
      </c>
      <c r="E57" s="103">
        <v>0</v>
      </c>
      <c r="F57" s="103">
        <f>'Z 2 '!D74</f>
        <v>500</v>
      </c>
      <c r="G57" s="103">
        <f t="shared" si="6"/>
        <v>500</v>
      </c>
      <c r="H57" s="103"/>
      <c r="I57" s="103"/>
      <c r="J57" s="103"/>
      <c r="K57" s="103"/>
      <c r="L57" s="218">
        <v>0</v>
      </c>
    </row>
    <row r="58" spans="1:12" ht="15" customHeight="1">
      <c r="A58" s="140"/>
      <c r="B58" s="224"/>
      <c r="C58" s="43" t="s">
        <v>239</v>
      </c>
      <c r="D58" s="42" t="s">
        <v>243</v>
      </c>
      <c r="E58" s="103">
        <v>0</v>
      </c>
      <c r="F58" s="103">
        <f>'Z 2 '!D75</f>
        <v>1300</v>
      </c>
      <c r="G58" s="103">
        <f t="shared" si="6"/>
        <v>1300</v>
      </c>
      <c r="H58" s="103"/>
      <c r="I58" s="103"/>
      <c r="J58" s="103"/>
      <c r="K58" s="103"/>
      <c r="L58" s="218">
        <v>0</v>
      </c>
    </row>
    <row r="59" spans="1:12" ht="15" customHeight="1">
      <c r="A59" s="140"/>
      <c r="B59" s="224"/>
      <c r="C59" s="43" t="s">
        <v>849</v>
      </c>
      <c r="D59" s="36" t="s">
        <v>850</v>
      </c>
      <c r="E59" s="103"/>
      <c r="F59" s="103">
        <f>'Z 2 '!D76</f>
        <v>50</v>
      </c>
      <c r="G59" s="103">
        <f t="shared" si="6"/>
        <v>50</v>
      </c>
      <c r="H59" s="103"/>
      <c r="I59" s="103"/>
      <c r="J59" s="103"/>
      <c r="K59" s="103"/>
      <c r="L59" s="218"/>
    </row>
    <row r="60" spans="1:12" ht="15" customHeight="1">
      <c r="A60" s="140"/>
      <c r="B60" s="224"/>
      <c r="C60" s="43" t="s">
        <v>258</v>
      </c>
      <c r="D60" s="42" t="s">
        <v>259</v>
      </c>
      <c r="E60" s="103">
        <v>0</v>
      </c>
      <c r="F60" s="103">
        <f>'Z 2 '!D77</f>
        <v>2970</v>
      </c>
      <c r="G60" s="103">
        <f t="shared" si="6"/>
        <v>2970</v>
      </c>
      <c r="H60" s="103"/>
      <c r="I60" s="103"/>
      <c r="J60" s="103"/>
      <c r="K60" s="103"/>
      <c r="L60" s="218">
        <v>0</v>
      </c>
    </row>
    <row r="61" spans="1:12" ht="15" customHeight="1">
      <c r="A61" s="140"/>
      <c r="B61" s="224"/>
      <c r="C61" s="43" t="s">
        <v>27</v>
      </c>
      <c r="D61" s="43" t="s">
        <v>28</v>
      </c>
      <c r="E61" s="103">
        <v>0</v>
      </c>
      <c r="F61" s="103">
        <f>'Z 2 '!D78</f>
        <v>50</v>
      </c>
      <c r="G61" s="103">
        <f t="shared" si="6"/>
        <v>50</v>
      </c>
      <c r="H61" s="103"/>
      <c r="I61" s="103"/>
      <c r="J61" s="103"/>
      <c r="K61" s="103"/>
      <c r="L61" s="218">
        <v>0</v>
      </c>
    </row>
    <row r="62" spans="1:12" ht="15" customHeight="1">
      <c r="A62" s="140"/>
      <c r="B62" s="224"/>
      <c r="C62" s="43" t="s">
        <v>29</v>
      </c>
      <c r="D62" s="43" t="s">
        <v>184</v>
      </c>
      <c r="E62" s="103">
        <v>0</v>
      </c>
      <c r="F62" s="103">
        <f>'Z 2 '!D79</f>
        <v>500</v>
      </c>
      <c r="G62" s="103">
        <f t="shared" si="6"/>
        <v>500</v>
      </c>
      <c r="H62" s="103"/>
      <c r="I62" s="103"/>
      <c r="J62" s="103"/>
      <c r="K62" s="103"/>
      <c r="L62" s="218">
        <v>0</v>
      </c>
    </row>
    <row r="63" spans="1:12" ht="15" customHeight="1">
      <c r="A63" s="140"/>
      <c r="B63" s="224"/>
      <c r="C63" s="43" t="s">
        <v>31</v>
      </c>
      <c r="D63" s="43" t="s">
        <v>32</v>
      </c>
      <c r="E63" s="103">
        <v>0</v>
      </c>
      <c r="F63" s="103">
        <f>'Z 2 '!D80</f>
        <v>3850</v>
      </c>
      <c r="G63" s="103">
        <f t="shared" si="6"/>
        <v>3850</v>
      </c>
      <c r="H63" s="103"/>
      <c r="I63" s="103"/>
      <c r="J63" s="103"/>
      <c r="K63" s="103"/>
      <c r="L63" s="218">
        <v>0</v>
      </c>
    </row>
    <row r="64" spans="1:12" ht="15" customHeight="1">
      <c r="A64" s="140"/>
      <c r="B64" s="224"/>
      <c r="C64" s="43">
        <v>4550</v>
      </c>
      <c r="D64" s="226" t="s">
        <v>636</v>
      </c>
      <c r="E64" s="103">
        <v>0</v>
      </c>
      <c r="F64" s="103">
        <f>'Z 2 '!D81</f>
        <v>100</v>
      </c>
      <c r="G64" s="103">
        <f t="shared" si="6"/>
        <v>100</v>
      </c>
      <c r="H64" s="103"/>
      <c r="I64" s="103"/>
      <c r="J64" s="103"/>
      <c r="K64" s="103"/>
      <c r="L64" s="218"/>
    </row>
    <row r="65" spans="1:12" ht="15" customHeight="1">
      <c r="A65" s="140"/>
      <c r="B65" s="224"/>
      <c r="C65" s="43" t="s">
        <v>240</v>
      </c>
      <c r="D65" s="226" t="s">
        <v>898</v>
      </c>
      <c r="E65" s="103">
        <v>0</v>
      </c>
      <c r="F65" s="103">
        <f>'Z 2 '!D82</f>
        <v>130</v>
      </c>
      <c r="G65" s="103">
        <f t="shared" si="6"/>
        <v>130</v>
      </c>
      <c r="H65" s="103"/>
      <c r="I65" s="103"/>
      <c r="J65" s="103"/>
      <c r="K65" s="103"/>
      <c r="L65" s="218"/>
    </row>
    <row r="66" spans="1:12" ht="15" customHeight="1">
      <c r="A66" s="140"/>
      <c r="B66" s="224"/>
      <c r="C66" s="43" t="s">
        <v>241</v>
      </c>
      <c r="D66" s="42" t="s">
        <v>250</v>
      </c>
      <c r="E66" s="103">
        <v>0</v>
      </c>
      <c r="F66" s="103">
        <f>'Z 2 '!D83</f>
        <v>150</v>
      </c>
      <c r="G66" s="103">
        <f t="shared" si="6"/>
        <v>150</v>
      </c>
      <c r="H66" s="103"/>
      <c r="I66" s="103"/>
      <c r="J66" s="103"/>
      <c r="K66" s="103"/>
      <c r="L66" s="218">
        <v>0</v>
      </c>
    </row>
    <row r="67" spans="1:12" ht="15" customHeight="1">
      <c r="A67" s="140"/>
      <c r="B67" s="224"/>
      <c r="C67" s="43" t="s">
        <v>242</v>
      </c>
      <c r="D67" s="42" t="s">
        <v>251</v>
      </c>
      <c r="E67" s="103">
        <v>0</v>
      </c>
      <c r="F67" s="103">
        <f>'Z 2 '!D84</f>
        <v>200</v>
      </c>
      <c r="G67" s="103">
        <f t="shared" si="6"/>
        <v>200</v>
      </c>
      <c r="H67" s="103"/>
      <c r="I67" s="103"/>
      <c r="J67" s="103"/>
      <c r="K67" s="103"/>
      <c r="L67" s="218">
        <v>0</v>
      </c>
    </row>
    <row r="68" spans="1:12" ht="12.75">
      <c r="A68" s="560" t="s">
        <v>73</v>
      </c>
      <c r="B68" s="561" t="s">
        <v>75</v>
      </c>
      <c r="C68" s="561" t="s">
        <v>180</v>
      </c>
      <c r="D68" s="561" t="s">
        <v>76</v>
      </c>
      <c r="E68" s="563">
        <f>'Z 1'!F42</f>
        <v>103643</v>
      </c>
      <c r="F68" s="563">
        <f>SUM(F69:F77)</f>
        <v>103643</v>
      </c>
      <c r="G68" s="563">
        <f aca="true" t="shared" si="7" ref="G68:L68">SUM(G69:G77)</f>
        <v>103643</v>
      </c>
      <c r="H68" s="563">
        <f t="shared" si="7"/>
        <v>85460</v>
      </c>
      <c r="I68" s="563">
        <f t="shared" si="7"/>
        <v>13460</v>
      </c>
      <c r="J68" s="563">
        <f t="shared" si="7"/>
        <v>0</v>
      </c>
      <c r="K68" s="563">
        <f t="shared" si="7"/>
        <v>0</v>
      </c>
      <c r="L68" s="564">
        <f t="shared" si="7"/>
        <v>0</v>
      </c>
    </row>
    <row r="69" spans="1:12" ht="12.75">
      <c r="A69" s="140"/>
      <c r="B69" s="224"/>
      <c r="C69" s="43" t="s">
        <v>12</v>
      </c>
      <c r="D69" s="42" t="s">
        <v>13</v>
      </c>
      <c r="E69" s="103">
        <v>0</v>
      </c>
      <c r="F69" s="103">
        <f>'Z 2 '!D87</f>
        <v>76700</v>
      </c>
      <c r="G69" s="103">
        <f>F69</f>
        <v>76700</v>
      </c>
      <c r="H69" s="103">
        <f>G69</f>
        <v>76700</v>
      </c>
      <c r="I69" s="103"/>
      <c r="J69" s="103"/>
      <c r="K69" s="103"/>
      <c r="L69" s="218">
        <v>0</v>
      </c>
    </row>
    <row r="70" spans="1:12" ht="12.75">
      <c r="A70" s="140"/>
      <c r="B70" s="224"/>
      <c r="C70" s="43" t="s">
        <v>16</v>
      </c>
      <c r="D70" s="43" t="s">
        <v>324</v>
      </c>
      <c r="E70" s="103">
        <v>0</v>
      </c>
      <c r="F70" s="103">
        <f>'Z 2 '!D88</f>
        <v>8760</v>
      </c>
      <c r="G70" s="103">
        <f aca="true" t="shared" si="8" ref="G70:G77">F70</f>
        <v>8760</v>
      </c>
      <c r="H70" s="103">
        <f>G70</f>
        <v>8760</v>
      </c>
      <c r="I70" s="103"/>
      <c r="J70" s="103"/>
      <c r="K70" s="103"/>
      <c r="L70" s="218">
        <v>0</v>
      </c>
    </row>
    <row r="71" spans="1:12" ht="12.75">
      <c r="A71" s="140"/>
      <c r="B71" s="224"/>
      <c r="C71" s="42" t="s">
        <v>42</v>
      </c>
      <c r="D71" s="42" t="s">
        <v>95</v>
      </c>
      <c r="E71" s="103">
        <v>0</v>
      </c>
      <c r="F71" s="103">
        <f>'Z 2 '!D89</f>
        <v>11580</v>
      </c>
      <c r="G71" s="103">
        <f t="shared" si="8"/>
        <v>11580</v>
      </c>
      <c r="H71" s="103"/>
      <c r="I71" s="103">
        <f>G71</f>
        <v>11580</v>
      </c>
      <c r="J71" s="103"/>
      <c r="K71" s="103"/>
      <c r="L71" s="218">
        <v>0</v>
      </c>
    </row>
    <row r="72" spans="1:12" ht="12.75">
      <c r="A72" s="140"/>
      <c r="B72" s="224"/>
      <c r="C72" s="42" t="s">
        <v>18</v>
      </c>
      <c r="D72" s="42" t="s">
        <v>19</v>
      </c>
      <c r="E72" s="103">
        <v>0</v>
      </c>
      <c r="F72" s="103">
        <f>'Z 2 '!D90</f>
        <v>1880</v>
      </c>
      <c r="G72" s="103">
        <f t="shared" si="8"/>
        <v>1880</v>
      </c>
      <c r="H72" s="103"/>
      <c r="I72" s="103">
        <f>G72</f>
        <v>1880</v>
      </c>
      <c r="J72" s="103"/>
      <c r="K72" s="103"/>
      <c r="L72" s="218">
        <v>0</v>
      </c>
    </row>
    <row r="73" spans="1:12" ht="12.75">
      <c r="A73" s="140"/>
      <c r="B73" s="224"/>
      <c r="C73" s="43" t="s">
        <v>20</v>
      </c>
      <c r="D73" s="43" t="s">
        <v>21</v>
      </c>
      <c r="E73" s="103">
        <v>0</v>
      </c>
      <c r="F73" s="103">
        <f>'Z 2 '!D92</f>
        <v>200</v>
      </c>
      <c r="G73" s="103">
        <f t="shared" si="8"/>
        <v>200</v>
      </c>
      <c r="H73" s="103"/>
      <c r="I73" s="103"/>
      <c r="J73" s="103"/>
      <c r="K73" s="103"/>
      <c r="L73" s="218">
        <v>0</v>
      </c>
    </row>
    <row r="74" spans="1:12" ht="12.75">
      <c r="A74" s="140"/>
      <c r="B74" s="224"/>
      <c r="C74" s="43" t="s">
        <v>25</v>
      </c>
      <c r="D74" s="43" t="s">
        <v>116</v>
      </c>
      <c r="E74" s="103">
        <v>0</v>
      </c>
      <c r="F74" s="103">
        <f>'Z 2 '!D93</f>
        <v>200</v>
      </c>
      <c r="G74" s="103">
        <f t="shared" si="8"/>
        <v>200</v>
      </c>
      <c r="H74" s="103"/>
      <c r="I74" s="103"/>
      <c r="J74" s="103"/>
      <c r="K74" s="103"/>
      <c r="L74" s="218">
        <v>0</v>
      </c>
    </row>
    <row r="75" spans="1:12" ht="12.75">
      <c r="A75" s="140"/>
      <c r="B75" s="224"/>
      <c r="C75" s="43" t="s">
        <v>31</v>
      </c>
      <c r="D75" s="43" t="s">
        <v>32</v>
      </c>
      <c r="E75" s="103">
        <v>0</v>
      </c>
      <c r="F75" s="103">
        <f>'Z 2 '!D94</f>
        <v>3850</v>
      </c>
      <c r="G75" s="103">
        <f t="shared" si="8"/>
        <v>3850</v>
      </c>
      <c r="H75" s="103"/>
      <c r="I75" s="103"/>
      <c r="J75" s="103"/>
      <c r="K75" s="103"/>
      <c r="L75" s="218">
        <v>0</v>
      </c>
    </row>
    <row r="76" spans="1:12" ht="12.75">
      <c r="A76" s="140"/>
      <c r="B76" s="224"/>
      <c r="C76" s="43">
        <v>4740</v>
      </c>
      <c r="D76" s="42" t="s">
        <v>250</v>
      </c>
      <c r="E76" s="103"/>
      <c r="F76" s="103">
        <f>'Z 2 '!D95</f>
        <v>200</v>
      </c>
      <c r="G76" s="103">
        <f t="shared" si="8"/>
        <v>200</v>
      </c>
      <c r="H76" s="103"/>
      <c r="I76" s="103"/>
      <c r="J76" s="103"/>
      <c r="K76" s="103"/>
      <c r="L76" s="218"/>
    </row>
    <row r="77" spans="1:12" ht="12.75">
      <c r="A77" s="140"/>
      <c r="B77" s="224"/>
      <c r="C77" s="43" t="s">
        <v>242</v>
      </c>
      <c r="D77" s="152" t="s">
        <v>251</v>
      </c>
      <c r="E77" s="103"/>
      <c r="F77" s="103">
        <f>'Z 2 '!D96</f>
        <v>273</v>
      </c>
      <c r="G77" s="103">
        <f t="shared" si="8"/>
        <v>273</v>
      </c>
      <c r="H77" s="103"/>
      <c r="I77" s="103"/>
      <c r="J77" s="103"/>
      <c r="K77" s="103"/>
      <c r="L77" s="218"/>
    </row>
    <row r="78" spans="1:12" ht="13.5" customHeight="1">
      <c r="A78" s="560" t="s">
        <v>73</v>
      </c>
      <c r="B78" s="561" t="s">
        <v>93</v>
      </c>
      <c r="C78" s="561" t="s">
        <v>180</v>
      </c>
      <c r="D78" s="561" t="s">
        <v>94</v>
      </c>
      <c r="E78" s="563">
        <f>'Z 1'!F49</f>
        <v>10000</v>
      </c>
      <c r="F78" s="563">
        <f aca="true" t="shared" si="9" ref="F78:K78">SUM(F79:F83)</f>
        <v>10000</v>
      </c>
      <c r="G78" s="563">
        <f t="shared" si="9"/>
        <v>10000</v>
      </c>
      <c r="H78" s="563">
        <f t="shared" si="9"/>
        <v>2800</v>
      </c>
      <c r="I78" s="563">
        <f t="shared" si="9"/>
        <v>492</v>
      </c>
      <c r="J78" s="563">
        <f t="shared" si="9"/>
        <v>0</v>
      </c>
      <c r="K78" s="563">
        <f t="shared" si="9"/>
        <v>0</v>
      </c>
      <c r="L78" s="565">
        <v>0</v>
      </c>
    </row>
    <row r="79" spans="1:12" ht="14.25" customHeight="1">
      <c r="A79" s="141"/>
      <c r="B79" s="224"/>
      <c r="C79" s="43" t="s">
        <v>11</v>
      </c>
      <c r="D79" s="43" t="s">
        <v>335</v>
      </c>
      <c r="E79" s="103">
        <v>0</v>
      </c>
      <c r="F79" s="103">
        <f>'Z 2 '!D136</f>
        <v>6630</v>
      </c>
      <c r="G79" s="103">
        <f>F79</f>
        <v>6630</v>
      </c>
      <c r="H79" s="103"/>
      <c r="I79" s="103"/>
      <c r="J79" s="103"/>
      <c r="K79" s="103"/>
      <c r="L79" s="218">
        <v>0</v>
      </c>
    </row>
    <row r="80" spans="1:12" ht="14.25" customHeight="1">
      <c r="A80" s="141"/>
      <c r="B80" s="224"/>
      <c r="C80" s="43" t="s">
        <v>42</v>
      </c>
      <c r="D80" s="43" t="s">
        <v>95</v>
      </c>
      <c r="E80" s="103">
        <v>0</v>
      </c>
      <c r="F80" s="103">
        <f>'Z 2 '!D137</f>
        <v>423</v>
      </c>
      <c r="G80" s="103">
        <f>F80</f>
        <v>423</v>
      </c>
      <c r="H80" s="103"/>
      <c r="I80" s="103">
        <f>G80</f>
        <v>423</v>
      </c>
      <c r="J80" s="103"/>
      <c r="K80" s="103"/>
      <c r="L80" s="218">
        <v>0</v>
      </c>
    </row>
    <row r="81" spans="1:12" ht="13.5" customHeight="1">
      <c r="A81" s="141"/>
      <c r="B81" s="224"/>
      <c r="C81" s="43" t="s">
        <v>18</v>
      </c>
      <c r="D81" s="43" t="s">
        <v>19</v>
      </c>
      <c r="E81" s="103">
        <v>0</v>
      </c>
      <c r="F81" s="103">
        <f>'Z 2 '!D138</f>
        <v>69</v>
      </c>
      <c r="G81" s="103">
        <f>F81</f>
        <v>69</v>
      </c>
      <c r="H81" s="103"/>
      <c r="I81" s="103">
        <f>G81</f>
        <v>69</v>
      </c>
      <c r="J81" s="103"/>
      <c r="K81" s="103"/>
      <c r="L81" s="218">
        <v>0</v>
      </c>
    </row>
    <row r="82" spans="1:12" ht="15.75" customHeight="1">
      <c r="A82" s="141"/>
      <c r="B82" s="224"/>
      <c r="C82" s="43" t="s">
        <v>519</v>
      </c>
      <c r="D82" s="43" t="s">
        <v>520</v>
      </c>
      <c r="E82" s="103">
        <v>0</v>
      </c>
      <c r="F82" s="103">
        <f>'Z 2 '!D139</f>
        <v>2800</v>
      </c>
      <c r="G82" s="103">
        <f>F82</f>
        <v>2800</v>
      </c>
      <c r="H82" s="103">
        <f>G82</f>
        <v>2800</v>
      </c>
      <c r="I82" s="103"/>
      <c r="J82" s="103"/>
      <c r="K82" s="103"/>
      <c r="L82" s="218">
        <v>0</v>
      </c>
    </row>
    <row r="83" spans="1:12" ht="15" customHeight="1">
      <c r="A83" s="140"/>
      <c r="B83" s="43"/>
      <c r="C83" s="43" t="s">
        <v>241</v>
      </c>
      <c r="D83" s="42" t="s">
        <v>250</v>
      </c>
      <c r="E83" s="103">
        <v>0</v>
      </c>
      <c r="F83" s="103">
        <f>'Z 2 '!D140</f>
        <v>78</v>
      </c>
      <c r="G83" s="103">
        <f>F83</f>
        <v>78</v>
      </c>
      <c r="H83" s="103"/>
      <c r="I83" s="103"/>
      <c r="J83" s="103"/>
      <c r="K83" s="103"/>
      <c r="L83" s="218"/>
    </row>
    <row r="84" spans="1:12" ht="23.25" customHeight="1">
      <c r="A84" s="560" t="s">
        <v>98</v>
      </c>
      <c r="B84" s="561" t="s">
        <v>117</v>
      </c>
      <c r="C84" s="562" t="s">
        <v>180</v>
      </c>
      <c r="D84" s="562" t="s">
        <v>339</v>
      </c>
      <c r="E84" s="563">
        <f>'Z 1'!F55</f>
        <v>2815000</v>
      </c>
      <c r="F84" s="563">
        <f aca="true" t="shared" si="10" ref="F84:L84">SUM(F85:F110)</f>
        <v>2815000</v>
      </c>
      <c r="G84" s="563">
        <f t="shared" si="10"/>
        <v>2815000</v>
      </c>
      <c r="H84" s="563">
        <f t="shared" si="10"/>
        <v>2294000</v>
      </c>
      <c r="I84" s="563">
        <f t="shared" si="10"/>
        <v>11000</v>
      </c>
      <c r="J84" s="563">
        <f t="shared" si="10"/>
        <v>0</v>
      </c>
      <c r="K84" s="563">
        <f t="shared" si="10"/>
        <v>0</v>
      </c>
      <c r="L84" s="564">
        <f t="shared" si="10"/>
        <v>0</v>
      </c>
    </row>
    <row r="85" spans="1:12" ht="15.75" customHeight="1">
      <c r="A85" s="142"/>
      <c r="B85" s="227"/>
      <c r="C85" s="152" t="s">
        <v>388</v>
      </c>
      <c r="D85" s="42" t="s">
        <v>576</v>
      </c>
      <c r="E85" s="185"/>
      <c r="F85" s="185">
        <f>'Z 2 '!D168</f>
        <v>164000</v>
      </c>
      <c r="G85" s="185">
        <f>F85</f>
        <v>164000</v>
      </c>
      <c r="H85" s="185"/>
      <c r="I85" s="185"/>
      <c r="J85" s="185"/>
      <c r="K85" s="185"/>
      <c r="L85" s="222"/>
    </row>
    <row r="86" spans="1:12" ht="14.25" customHeight="1">
      <c r="A86" s="141"/>
      <c r="B86" s="43"/>
      <c r="C86" s="43" t="s">
        <v>14</v>
      </c>
      <c r="D86" s="42" t="s">
        <v>340</v>
      </c>
      <c r="E86" s="103"/>
      <c r="F86" s="185">
        <f>'Z 2 '!D169</f>
        <v>61000</v>
      </c>
      <c r="G86" s="185">
        <f aca="true" t="shared" si="11" ref="G86:H101">F86</f>
        <v>61000</v>
      </c>
      <c r="H86" s="185">
        <f t="shared" si="11"/>
        <v>61000</v>
      </c>
      <c r="I86" s="185"/>
      <c r="J86" s="185"/>
      <c r="K86" s="185"/>
      <c r="L86" s="218">
        <v>0</v>
      </c>
    </row>
    <row r="87" spans="1:12" ht="14.25" customHeight="1">
      <c r="A87" s="141"/>
      <c r="B87" s="43"/>
      <c r="C87" s="43" t="s">
        <v>16</v>
      </c>
      <c r="D87" s="42" t="s">
        <v>336</v>
      </c>
      <c r="E87" s="103"/>
      <c r="F87" s="185">
        <f>'Z 2 '!D170</f>
        <v>5000</v>
      </c>
      <c r="G87" s="185">
        <f t="shared" si="11"/>
        <v>5000</v>
      </c>
      <c r="H87" s="185">
        <f t="shared" si="11"/>
        <v>5000</v>
      </c>
      <c r="I87" s="185"/>
      <c r="J87" s="185"/>
      <c r="K87" s="185"/>
      <c r="L87" s="218">
        <v>0</v>
      </c>
    </row>
    <row r="88" spans="1:12" ht="16.5" customHeight="1">
      <c r="A88" s="141"/>
      <c r="B88" s="43"/>
      <c r="C88" s="43" t="s">
        <v>106</v>
      </c>
      <c r="D88" s="42" t="s">
        <v>189</v>
      </c>
      <c r="E88" s="103"/>
      <c r="F88" s="185">
        <f>'Z 2 '!D171</f>
        <v>1943000</v>
      </c>
      <c r="G88" s="185">
        <f t="shared" si="11"/>
        <v>1943000</v>
      </c>
      <c r="H88" s="185">
        <f t="shared" si="11"/>
        <v>1943000</v>
      </c>
      <c r="I88" s="185"/>
      <c r="J88" s="185"/>
      <c r="K88" s="185"/>
      <c r="L88" s="218">
        <v>0</v>
      </c>
    </row>
    <row r="89" spans="1:12" ht="15" customHeight="1">
      <c r="A89" s="141"/>
      <c r="B89" s="43"/>
      <c r="C89" s="43" t="s">
        <v>107</v>
      </c>
      <c r="D89" s="43" t="s">
        <v>337</v>
      </c>
      <c r="E89" s="103"/>
      <c r="F89" s="185">
        <f>'Z 2 '!D172</f>
        <v>123000</v>
      </c>
      <c r="G89" s="185">
        <f t="shared" si="11"/>
        <v>123000</v>
      </c>
      <c r="H89" s="185">
        <f t="shared" si="11"/>
        <v>123000</v>
      </c>
      <c r="I89" s="185"/>
      <c r="J89" s="185"/>
      <c r="K89" s="185"/>
      <c r="L89" s="218">
        <v>0</v>
      </c>
    </row>
    <row r="90" spans="1:12" ht="14.25" customHeight="1">
      <c r="A90" s="141"/>
      <c r="B90" s="43"/>
      <c r="C90" s="43" t="s">
        <v>109</v>
      </c>
      <c r="D90" s="43" t="s">
        <v>110</v>
      </c>
      <c r="E90" s="103"/>
      <c r="F90" s="185">
        <f>'Z 2 '!D173</f>
        <v>162000</v>
      </c>
      <c r="G90" s="185">
        <f t="shared" si="11"/>
        <v>162000</v>
      </c>
      <c r="H90" s="185">
        <f t="shared" si="11"/>
        <v>162000</v>
      </c>
      <c r="I90" s="185"/>
      <c r="J90" s="185"/>
      <c r="K90" s="185"/>
      <c r="L90" s="218">
        <v>0</v>
      </c>
    </row>
    <row r="91" spans="1:12" ht="15.75" customHeight="1">
      <c r="A91" s="141"/>
      <c r="B91" s="43"/>
      <c r="C91" s="43" t="s">
        <v>899</v>
      </c>
      <c r="D91" s="36" t="s">
        <v>210</v>
      </c>
      <c r="E91" s="103"/>
      <c r="F91" s="185">
        <f>'Z 2 '!D174</f>
        <v>10000</v>
      </c>
      <c r="G91" s="185">
        <f t="shared" si="11"/>
        <v>10000</v>
      </c>
      <c r="H91" s="185"/>
      <c r="I91" s="185"/>
      <c r="J91" s="185"/>
      <c r="K91" s="185"/>
      <c r="L91" s="218"/>
    </row>
    <row r="92" spans="1:12" ht="15.75" customHeight="1">
      <c r="A92" s="141"/>
      <c r="B92" s="43"/>
      <c r="C92" s="42" t="s">
        <v>42</v>
      </c>
      <c r="D92" s="42" t="s">
        <v>338</v>
      </c>
      <c r="E92" s="103"/>
      <c r="F92" s="185">
        <f>'Z 2 '!D175</f>
        <v>9300</v>
      </c>
      <c r="G92" s="185">
        <f t="shared" si="11"/>
        <v>9300</v>
      </c>
      <c r="H92" s="185"/>
      <c r="I92" s="185">
        <f>G92</f>
        <v>9300</v>
      </c>
      <c r="J92" s="185"/>
      <c r="K92" s="185"/>
      <c r="L92" s="218">
        <v>0</v>
      </c>
    </row>
    <row r="93" spans="1:12" ht="16.5" customHeight="1">
      <c r="A93" s="141"/>
      <c r="B93" s="43"/>
      <c r="C93" s="42" t="s">
        <v>18</v>
      </c>
      <c r="D93" s="42" t="s">
        <v>19</v>
      </c>
      <c r="E93" s="103"/>
      <c r="F93" s="185">
        <f>'Z 2 '!D176</f>
        <v>1700</v>
      </c>
      <c r="G93" s="185">
        <f t="shared" si="11"/>
        <v>1700</v>
      </c>
      <c r="H93" s="185"/>
      <c r="I93" s="185">
        <f>G93</f>
        <v>1700</v>
      </c>
      <c r="J93" s="185"/>
      <c r="K93" s="185"/>
      <c r="L93" s="218">
        <v>0</v>
      </c>
    </row>
    <row r="94" spans="1:12" ht="13.5" customHeight="1">
      <c r="A94" s="141"/>
      <c r="B94" s="43"/>
      <c r="C94" s="43" t="s">
        <v>390</v>
      </c>
      <c r="D94" s="42" t="s">
        <v>391</v>
      </c>
      <c r="E94" s="103"/>
      <c r="F94" s="185">
        <f>'Z 2 '!D177</f>
        <v>88000</v>
      </c>
      <c r="G94" s="185">
        <f t="shared" si="11"/>
        <v>88000</v>
      </c>
      <c r="H94" s="185"/>
      <c r="I94" s="185"/>
      <c r="J94" s="185"/>
      <c r="K94" s="185"/>
      <c r="L94" s="218">
        <v>0</v>
      </c>
    </row>
    <row r="95" spans="1:12" ht="15" customHeight="1">
      <c r="A95" s="141"/>
      <c r="B95" s="224"/>
      <c r="C95" s="43" t="s">
        <v>20</v>
      </c>
      <c r="D95" s="43" t="s">
        <v>21</v>
      </c>
      <c r="E95" s="103"/>
      <c r="F95" s="185">
        <f>'Z 2 '!D178</f>
        <v>93000</v>
      </c>
      <c r="G95" s="185">
        <f t="shared" si="11"/>
        <v>93000</v>
      </c>
      <c r="H95" s="185"/>
      <c r="I95" s="185"/>
      <c r="J95" s="185"/>
      <c r="K95" s="185"/>
      <c r="L95" s="223">
        <v>0</v>
      </c>
    </row>
    <row r="96" spans="1:12" ht="15.75" customHeight="1">
      <c r="A96" s="141"/>
      <c r="B96" s="224"/>
      <c r="C96" s="43" t="s">
        <v>112</v>
      </c>
      <c r="D96" s="43" t="s">
        <v>113</v>
      </c>
      <c r="E96" s="103"/>
      <c r="F96" s="185">
        <f>'Z 2 '!D179</f>
        <v>3000</v>
      </c>
      <c r="G96" s="185">
        <f t="shared" si="11"/>
        <v>3000</v>
      </c>
      <c r="H96" s="185"/>
      <c r="I96" s="185"/>
      <c r="J96" s="185"/>
      <c r="K96" s="185"/>
      <c r="L96" s="223">
        <v>0</v>
      </c>
    </row>
    <row r="97" spans="1:12" ht="15" customHeight="1">
      <c r="A97" s="141"/>
      <c r="B97" s="224"/>
      <c r="C97" s="43" t="s">
        <v>22</v>
      </c>
      <c r="D97" s="43" t="s">
        <v>114</v>
      </c>
      <c r="E97" s="103"/>
      <c r="F97" s="185">
        <f>'Z 2 '!D180</f>
        <v>29000</v>
      </c>
      <c r="G97" s="185">
        <f t="shared" si="11"/>
        <v>29000</v>
      </c>
      <c r="H97" s="185"/>
      <c r="I97" s="185"/>
      <c r="J97" s="185"/>
      <c r="K97" s="185"/>
      <c r="L97" s="223">
        <v>0</v>
      </c>
    </row>
    <row r="98" spans="1:12" ht="16.5" customHeight="1">
      <c r="A98" s="141"/>
      <c r="B98" s="224"/>
      <c r="C98" s="43" t="s">
        <v>24</v>
      </c>
      <c r="D98" s="43" t="s">
        <v>115</v>
      </c>
      <c r="E98" s="103"/>
      <c r="F98" s="185">
        <f>'Z 2 '!D181</f>
        <v>20000</v>
      </c>
      <c r="G98" s="185">
        <f t="shared" si="11"/>
        <v>20000</v>
      </c>
      <c r="H98" s="185"/>
      <c r="I98" s="185"/>
      <c r="J98" s="185"/>
      <c r="K98" s="185"/>
      <c r="L98" s="223">
        <v>0</v>
      </c>
    </row>
    <row r="99" spans="1:12" ht="15.75" customHeight="1">
      <c r="A99" s="141"/>
      <c r="B99" s="224"/>
      <c r="C99" s="43" t="s">
        <v>101</v>
      </c>
      <c r="D99" s="43" t="s">
        <v>102</v>
      </c>
      <c r="E99" s="103"/>
      <c r="F99" s="185">
        <f>'Z 2 '!D182</f>
        <v>15000</v>
      </c>
      <c r="G99" s="185">
        <f t="shared" si="11"/>
        <v>15000</v>
      </c>
      <c r="H99" s="185"/>
      <c r="I99" s="185"/>
      <c r="J99" s="185"/>
      <c r="K99" s="185"/>
      <c r="L99" s="223"/>
    </row>
    <row r="100" spans="1:12" ht="15" customHeight="1">
      <c r="A100" s="141"/>
      <c r="B100" s="224"/>
      <c r="C100" s="43" t="s">
        <v>25</v>
      </c>
      <c r="D100" s="43" t="s">
        <v>116</v>
      </c>
      <c r="E100" s="103"/>
      <c r="F100" s="185">
        <f>'Z 2 '!D183</f>
        <v>40000</v>
      </c>
      <c r="G100" s="185">
        <f t="shared" si="11"/>
        <v>40000</v>
      </c>
      <c r="H100" s="185"/>
      <c r="I100" s="185"/>
      <c r="J100" s="185"/>
      <c r="K100" s="185"/>
      <c r="L100" s="223">
        <v>0</v>
      </c>
    </row>
    <row r="101" spans="1:12" ht="14.25" customHeight="1">
      <c r="A101" s="141"/>
      <c r="B101" s="224"/>
      <c r="C101" s="43" t="s">
        <v>521</v>
      </c>
      <c r="D101" s="42" t="s">
        <v>522</v>
      </c>
      <c r="E101" s="103"/>
      <c r="F101" s="185">
        <f>'Z 2 '!D184</f>
        <v>2000</v>
      </c>
      <c r="G101" s="185">
        <f t="shared" si="11"/>
        <v>2000</v>
      </c>
      <c r="H101" s="185"/>
      <c r="I101" s="185"/>
      <c r="J101" s="185"/>
      <c r="K101" s="185"/>
      <c r="L101" s="223"/>
    </row>
    <row r="102" spans="1:12" ht="14.25" customHeight="1">
      <c r="A102" s="141"/>
      <c r="B102" s="224"/>
      <c r="C102" s="43" t="s">
        <v>252</v>
      </c>
      <c r="D102" s="42" t="s">
        <v>254</v>
      </c>
      <c r="E102" s="103"/>
      <c r="F102" s="185">
        <f>'Z 2 '!D185</f>
        <v>5000</v>
      </c>
      <c r="G102" s="185">
        <f aca="true" t="shared" si="12" ref="G102:G110">F102</f>
        <v>5000</v>
      </c>
      <c r="H102" s="185"/>
      <c r="I102" s="185"/>
      <c r="J102" s="185"/>
      <c r="K102" s="185"/>
      <c r="L102" s="223"/>
    </row>
    <row r="103" spans="1:12" ht="14.25" customHeight="1">
      <c r="A103" s="141"/>
      <c r="B103" s="224"/>
      <c r="C103" s="43" t="s">
        <v>239</v>
      </c>
      <c r="D103" s="42" t="s">
        <v>243</v>
      </c>
      <c r="E103" s="103"/>
      <c r="F103" s="185">
        <f>'Z 2 '!D186</f>
        <v>5000</v>
      </c>
      <c r="G103" s="185">
        <f t="shared" si="12"/>
        <v>5000</v>
      </c>
      <c r="H103" s="185"/>
      <c r="I103" s="185"/>
      <c r="J103" s="185"/>
      <c r="K103" s="185"/>
      <c r="L103" s="223"/>
    </row>
    <row r="104" spans="1:12" ht="14.25" customHeight="1">
      <c r="A104" s="141"/>
      <c r="B104" s="224"/>
      <c r="C104" s="43" t="s">
        <v>27</v>
      </c>
      <c r="D104" s="43" t="s">
        <v>28</v>
      </c>
      <c r="E104" s="103"/>
      <c r="F104" s="185">
        <f>'Z 2 '!D187</f>
        <v>7000</v>
      </c>
      <c r="G104" s="185">
        <f t="shared" si="12"/>
        <v>7000</v>
      </c>
      <c r="H104" s="185"/>
      <c r="I104" s="185"/>
      <c r="J104" s="185"/>
      <c r="K104" s="185"/>
      <c r="L104" s="223">
        <v>0</v>
      </c>
    </row>
    <row r="105" spans="1:12" ht="13.5" customHeight="1">
      <c r="A105" s="141"/>
      <c r="B105" s="224"/>
      <c r="C105" s="43" t="s">
        <v>29</v>
      </c>
      <c r="D105" s="43" t="s">
        <v>30</v>
      </c>
      <c r="E105" s="103"/>
      <c r="F105" s="185">
        <f>'Z 2 '!D188</f>
        <v>4000</v>
      </c>
      <c r="G105" s="185">
        <f t="shared" si="12"/>
        <v>4000</v>
      </c>
      <c r="H105" s="185"/>
      <c r="I105" s="185"/>
      <c r="J105" s="185"/>
      <c r="K105" s="185"/>
      <c r="L105" s="223">
        <v>0</v>
      </c>
    </row>
    <row r="106" spans="1:12" ht="12" customHeight="1">
      <c r="A106" s="141"/>
      <c r="B106" s="224"/>
      <c r="C106" s="43" t="s">
        <v>31</v>
      </c>
      <c r="D106" s="43" t="s">
        <v>32</v>
      </c>
      <c r="E106" s="103"/>
      <c r="F106" s="185">
        <f>'Z 2 '!D189</f>
        <v>2000</v>
      </c>
      <c r="G106" s="185">
        <f t="shared" si="12"/>
        <v>2000</v>
      </c>
      <c r="H106" s="185"/>
      <c r="I106" s="185"/>
      <c r="J106" s="185"/>
      <c r="K106" s="185"/>
      <c r="L106" s="223">
        <v>0</v>
      </c>
    </row>
    <row r="107" spans="1:12" ht="14.25" customHeight="1">
      <c r="A107" s="141"/>
      <c r="B107" s="224"/>
      <c r="C107" s="43" t="s">
        <v>100</v>
      </c>
      <c r="D107" s="43" t="s">
        <v>105</v>
      </c>
      <c r="E107" s="103"/>
      <c r="F107" s="185">
        <f>'Z 2 '!D190</f>
        <v>14040</v>
      </c>
      <c r="G107" s="185">
        <f t="shared" si="12"/>
        <v>14040</v>
      </c>
      <c r="H107" s="185"/>
      <c r="I107" s="185"/>
      <c r="J107" s="185"/>
      <c r="K107" s="185"/>
      <c r="L107" s="223">
        <v>0</v>
      </c>
    </row>
    <row r="108" spans="1:12" ht="14.25" customHeight="1">
      <c r="A108" s="141"/>
      <c r="B108" s="224"/>
      <c r="C108" s="43" t="s">
        <v>119</v>
      </c>
      <c r="D108" s="43" t="s">
        <v>341</v>
      </c>
      <c r="E108" s="103"/>
      <c r="F108" s="185">
        <f>'Z 2 '!D191</f>
        <v>160</v>
      </c>
      <c r="G108" s="185">
        <f t="shared" si="12"/>
        <v>160</v>
      </c>
      <c r="H108" s="185"/>
      <c r="I108" s="185"/>
      <c r="J108" s="185"/>
      <c r="K108" s="185"/>
      <c r="L108" s="223">
        <v>0</v>
      </c>
    </row>
    <row r="109" spans="1:12" ht="14.25" customHeight="1">
      <c r="A109" s="141"/>
      <c r="B109" s="224"/>
      <c r="C109" s="43" t="s">
        <v>241</v>
      </c>
      <c r="D109" s="42" t="s">
        <v>250</v>
      </c>
      <c r="E109" s="103"/>
      <c r="F109" s="185">
        <f>'Z 2 '!D192</f>
        <v>5800</v>
      </c>
      <c r="G109" s="185">
        <f t="shared" si="12"/>
        <v>5800</v>
      </c>
      <c r="H109" s="185"/>
      <c r="I109" s="185"/>
      <c r="J109" s="185"/>
      <c r="K109" s="185"/>
      <c r="L109" s="223"/>
    </row>
    <row r="110" spans="1:12" ht="14.25" customHeight="1">
      <c r="A110" s="141"/>
      <c r="B110" s="224"/>
      <c r="C110" s="43" t="s">
        <v>242</v>
      </c>
      <c r="D110" s="152" t="s">
        <v>251</v>
      </c>
      <c r="E110" s="103"/>
      <c r="F110" s="185">
        <f>'Z 2 '!D193</f>
        <v>3000</v>
      </c>
      <c r="G110" s="185">
        <f t="shared" si="12"/>
        <v>3000</v>
      </c>
      <c r="H110" s="185"/>
      <c r="I110" s="185"/>
      <c r="J110" s="185"/>
      <c r="K110" s="185"/>
      <c r="L110" s="223"/>
    </row>
    <row r="111" spans="1:12" ht="17.25" customHeight="1">
      <c r="A111" s="560" t="s">
        <v>200</v>
      </c>
      <c r="B111" s="561" t="s">
        <v>208</v>
      </c>
      <c r="C111" s="561" t="s">
        <v>180</v>
      </c>
      <c r="D111" s="562" t="s">
        <v>342</v>
      </c>
      <c r="E111" s="563">
        <f>'Z 1'!F100</f>
        <v>1743167</v>
      </c>
      <c r="F111" s="563">
        <f aca="true" t="shared" si="13" ref="F111:K111">F112</f>
        <v>1743167</v>
      </c>
      <c r="G111" s="563">
        <f t="shared" si="13"/>
        <v>1743167</v>
      </c>
      <c r="H111" s="563">
        <f t="shared" si="13"/>
        <v>0</v>
      </c>
      <c r="I111" s="563">
        <f t="shared" si="13"/>
        <v>0</v>
      </c>
      <c r="J111" s="563">
        <f t="shared" si="13"/>
        <v>1743167</v>
      </c>
      <c r="K111" s="563">
        <f t="shared" si="13"/>
        <v>0</v>
      </c>
      <c r="L111" s="566">
        <v>0</v>
      </c>
    </row>
    <row r="112" spans="1:12" ht="17.25" customHeight="1">
      <c r="A112" s="141"/>
      <c r="B112" s="224"/>
      <c r="C112" s="43" t="s">
        <v>209</v>
      </c>
      <c r="D112" s="42" t="s">
        <v>343</v>
      </c>
      <c r="E112" s="103">
        <v>0</v>
      </c>
      <c r="F112" s="103">
        <f>'Z 2 '!D385</f>
        <v>1743167</v>
      </c>
      <c r="G112" s="103">
        <f>F112</f>
        <v>1743167</v>
      </c>
      <c r="H112" s="103"/>
      <c r="I112" s="103"/>
      <c r="J112" s="103">
        <f>G112</f>
        <v>1743167</v>
      </c>
      <c r="K112" s="103"/>
      <c r="L112" s="223">
        <v>0</v>
      </c>
    </row>
    <row r="113" spans="1:12" ht="16.5" customHeight="1">
      <c r="A113" s="560">
        <v>852</v>
      </c>
      <c r="B113" s="561" t="s">
        <v>895</v>
      </c>
      <c r="C113" s="561">
        <v>2110</v>
      </c>
      <c r="D113" s="567" t="s">
        <v>456</v>
      </c>
      <c r="E113" s="563">
        <f>'Z 1'!F119</f>
        <v>370500</v>
      </c>
      <c r="F113" s="563">
        <f aca="true" t="shared" si="14" ref="F113:L113">SUM(F114:F127)</f>
        <v>370500</v>
      </c>
      <c r="G113" s="563">
        <f t="shared" si="14"/>
        <v>292169</v>
      </c>
      <c r="H113" s="563">
        <f t="shared" si="14"/>
        <v>51831</v>
      </c>
      <c r="I113" s="563">
        <f t="shared" si="14"/>
        <v>0</v>
      </c>
      <c r="J113" s="563">
        <f t="shared" si="14"/>
        <v>0</v>
      </c>
      <c r="K113" s="563">
        <f t="shared" si="14"/>
        <v>0</v>
      </c>
      <c r="L113" s="564">
        <f t="shared" si="14"/>
        <v>0</v>
      </c>
    </row>
    <row r="114" spans="1:12" ht="16.5" customHeight="1">
      <c r="A114" s="140"/>
      <c r="B114" s="224"/>
      <c r="C114" s="43" t="s">
        <v>12</v>
      </c>
      <c r="D114" s="42" t="s">
        <v>13</v>
      </c>
      <c r="E114" s="103">
        <v>0</v>
      </c>
      <c r="F114" s="103">
        <f>'Z 2 '!D439</f>
        <v>270066</v>
      </c>
      <c r="G114" s="103">
        <f>F114</f>
        <v>270066</v>
      </c>
      <c r="H114" s="103"/>
      <c r="I114" s="103"/>
      <c r="J114" s="103"/>
      <c r="K114" s="103"/>
      <c r="L114" s="218">
        <v>0</v>
      </c>
    </row>
    <row r="115" spans="1:12" ht="16.5" customHeight="1">
      <c r="A115" s="140"/>
      <c r="B115" s="224"/>
      <c r="C115" s="43" t="s">
        <v>16</v>
      </c>
      <c r="D115" s="42" t="s">
        <v>324</v>
      </c>
      <c r="E115" s="103">
        <v>0</v>
      </c>
      <c r="F115" s="103">
        <f>'Z 2 '!D440</f>
        <v>22103</v>
      </c>
      <c r="G115" s="103">
        <f>F115</f>
        <v>22103</v>
      </c>
      <c r="H115" s="103"/>
      <c r="I115" s="103"/>
      <c r="J115" s="103"/>
      <c r="K115" s="103"/>
      <c r="L115" s="218">
        <v>0</v>
      </c>
    </row>
    <row r="116" spans="1:12" ht="16.5" customHeight="1">
      <c r="A116" s="140"/>
      <c r="B116" s="224"/>
      <c r="C116" s="42" t="s">
        <v>42</v>
      </c>
      <c r="D116" s="42" t="s">
        <v>95</v>
      </c>
      <c r="E116" s="103">
        <v>0</v>
      </c>
      <c r="F116" s="103">
        <f>'Z 2 '!D441</f>
        <v>44673</v>
      </c>
      <c r="G116" s="103"/>
      <c r="H116" s="103">
        <f>F116</f>
        <v>44673</v>
      </c>
      <c r="I116" s="103"/>
      <c r="J116" s="103"/>
      <c r="K116" s="103"/>
      <c r="L116" s="218">
        <v>0</v>
      </c>
    </row>
    <row r="117" spans="1:12" ht="16.5" customHeight="1">
      <c r="A117" s="140"/>
      <c r="B117" s="224"/>
      <c r="C117" s="42" t="s">
        <v>18</v>
      </c>
      <c r="D117" s="42" t="s">
        <v>19</v>
      </c>
      <c r="E117" s="103">
        <v>0</v>
      </c>
      <c r="F117" s="103">
        <f>'Z 2 '!D442</f>
        <v>7158</v>
      </c>
      <c r="G117" s="103"/>
      <c r="H117" s="103">
        <f>F117</f>
        <v>7158</v>
      </c>
      <c r="I117" s="103"/>
      <c r="J117" s="103"/>
      <c r="K117" s="103"/>
      <c r="L117" s="218">
        <v>0</v>
      </c>
    </row>
    <row r="118" spans="1:12" ht="17.25" customHeight="1">
      <c r="A118" s="140"/>
      <c r="B118" s="224"/>
      <c r="C118" s="42" t="s">
        <v>20</v>
      </c>
      <c r="D118" s="42" t="s">
        <v>21</v>
      </c>
      <c r="E118" s="103">
        <v>0</v>
      </c>
      <c r="F118" s="103">
        <f>'Z 2 '!D443</f>
        <v>2100</v>
      </c>
      <c r="G118" s="103"/>
      <c r="H118" s="103"/>
      <c r="I118" s="103"/>
      <c r="J118" s="103"/>
      <c r="K118" s="103"/>
      <c r="L118" s="218">
        <v>0</v>
      </c>
    </row>
    <row r="119" spans="1:12" ht="17.25" customHeight="1">
      <c r="A119" s="140"/>
      <c r="B119" s="224"/>
      <c r="C119" s="144">
        <v>4230</v>
      </c>
      <c r="D119" s="43" t="s">
        <v>639</v>
      </c>
      <c r="E119" s="103"/>
      <c r="F119" s="103">
        <f>'Z 2 '!D444</f>
        <v>200</v>
      </c>
      <c r="G119" s="103"/>
      <c r="H119" s="103"/>
      <c r="I119" s="103"/>
      <c r="J119" s="103"/>
      <c r="K119" s="103"/>
      <c r="L119" s="218"/>
    </row>
    <row r="120" spans="1:12" ht="17.25" customHeight="1">
      <c r="A120" s="140"/>
      <c r="B120" s="224"/>
      <c r="C120" s="42" t="s">
        <v>22</v>
      </c>
      <c r="D120" s="42" t="s">
        <v>114</v>
      </c>
      <c r="E120" s="103">
        <v>0</v>
      </c>
      <c r="F120" s="103">
        <f>'Z 2 '!D445</f>
        <v>6086</v>
      </c>
      <c r="G120" s="103"/>
      <c r="H120" s="103"/>
      <c r="I120" s="103"/>
      <c r="J120" s="103"/>
      <c r="K120" s="103"/>
      <c r="L120" s="218">
        <v>0</v>
      </c>
    </row>
    <row r="121" spans="1:12" ht="17.25" customHeight="1">
      <c r="A121" s="140"/>
      <c r="B121" s="224"/>
      <c r="C121" s="144" t="s">
        <v>101</v>
      </c>
      <c r="D121" s="43" t="s">
        <v>102</v>
      </c>
      <c r="E121" s="103"/>
      <c r="F121" s="103">
        <f>'Z 2 '!D446</f>
        <v>80</v>
      </c>
      <c r="G121" s="103"/>
      <c r="H121" s="103"/>
      <c r="I121" s="103"/>
      <c r="J121" s="103"/>
      <c r="K121" s="103"/>
      <c r="L121" s="218"/>
    </row>
    <row r="122" spans="1:12" ht="16.5" customHeight="1">
      <c r="A122" s="140"/>
      <c r="B122" s="224"/>
      <c r="C122" s="42" t="s">
        <v>25</v>
      </c>
      <c r="D122" s="42" t="s">
        <v>116</v>
      </c>
      <c r="E122" s="103">
        <v>0</v>
      </c>
      <c r="F122" s="103">
        <f>'Z 2 '!D447</f>
        <v>3000</v>
      </c>
      <c r="G122" s="103"/>
      <c r="H122" s="103"/>
      <c r="I122" s="103"/>
      <c r="J122" s="103"/>
      <c r="K122" s="103"/>
      <c r="L122" s="218">
        <v>0</v>
      </c>
    </row>
    <row r="123" spans="1:12" ht="16.5" customHeight="1">
      <c r="A123" s="140"/>
      <c r="B123" s="224"/>
      <c r="C123" s="42" t="s">
        <v>521</v>
      </c>
      <c r="D123" s="42" t="s">
        <v>522</v>
      </c>
      <c r="E123" s="103"/>
      <c r="F123" s="103">
        <f>'Z 2 '!D448</f>
        <v>396</v>
      </c>
      <c r="G123" s="103"/>
      <c r="H123" s="103"/>
      <c r="I123" s="103"/>
      <c r="J123" s="103"/>
      <c r="K123" s="103"/>
      <c r="L123" s="218"/>
    </row>
    <row r="124" spans="1:12" ht="16.5" customHeight="1">
      <c r="A124" s="140"/>
      <c r="B124" s="224"/>
      <c r="C124" s="42">
        <v>4370</v>
      </c>
      <c r="D124" s="42" t="s">
        <v>243</v>
      </c>
      <c r="E124" s="103"/>
      <c r="F124" s="103">
        <f>'Z 2 '!D449</f>
        <v>1000</v>
      </c>
      <c r="G124" s="103"/>
      <c r="H124" s="103"/>
      <c r="I124" s="103"/>
      <c r="J124" s="103"/>
      <c r="K124" s="103"/>
      <c r="L124" s="218"/>
    </row>
    <row r="125" spans="1:12" ht="18" customHeight="1">
      <c r="A125" s="140"/>
      <c r="B125" s="224"/>
      <c r="C125" s="42" t="s">
        <v>27</v>
      </c>
      <c r="D125" s="42" t="s">
        <v>28</v>
      </c>
      <c r="E125" s="103">
        <v>0</v>
      </c>
      <c r="F125" s="103">
        <f>'Z 2 '!D450</f>
        <v>1000</v>
      </c>
      <c r="G125" s="103"/>
      <c r="H125" s="103"/>
      <c r="I125" s="103"/>
      <c r="J125" s="103"/>
      <c r="K125" s="103"/>
      <c r="L125" s="218">
        <v>0</v>
      </c>
    </row>
    <row r="126" spans="1:12" ht="17.25" customHeight="1">
      <c r="A126" s="140"/>
      <c r="B126" s="224"/>
      <c r="C126" s="42" t="s">
        <v>31</v>
      </c>
      <c r="D126" s="42" t="s">
        <v>32</v>
      </c>
      <c r="E126" s="103">
        <v>0</v>
      </c>
      <c r="F126" s="103">
        <f>'Z 2 '!D451</f>
        <v>11638</v>
      </c>
      <c r="G126" s="103"/>
      <c r="H126" s="103"/>
      <c r="I126" s="103"/>
      <c r="J126" s="103"/>
      <c r="K126" s="103"/>
      <c r="L126" s="218">
        <v>0</v>
      </c>
    </row>
    <row r="127" spans="1:12" ht="17.25" customHeight="1" thickBot="1">
      <c r="A127" s="456"/>
      <c r="B127" s="457"/>
      <c r="C127" s="458" t="s">
        <v>240</v>
      </c>
      <c r="D127" s="458" t="s">
        <v>898</v>
      </c>
      <c r="E127" s="459"/>
      <c r="F127" s="459">
        <f>'Z 2 '!D452</f>
        <v>1000</v>
      </c>
      <c r="G127" s="459"/>
      <c r="H127" s="459"/>
      <c r="I127" s="459"/>
      <c r="J127" s="459"/>
      <c r="K127" s="459"/>
      <c r="L127" s="460"/>
    </row>
    <row r="128" spans="1:12" ht="27.75" customHeight="1" thickBot="1">
      <c r="A128" s="733" t="s">
        <v>344</v>
      </c>
      <c r="B128" s="734"/>
      <c r="C128" s="734"/>
      <c r="D128" s="734"/>
      <c r="E128" s="556">
        <f aca="true" t="shared" si="15" ref="E128:L128">E15+E33+E42+E44+E46+E68+E78+E84+E111+E113</f>
        <v>5482354</v>
      </c>
      <c r="F128" s="556">
        <f t="shared" si="15"/>
        <v>5482354</v>
      </c>
      <c r="G128" s="556">
        <f t="shared" si="15"/>
        <v>5404023</v>
      </c>
      <c r="H128" s="556">
        <f t="shared" si="15"/>
        <v>2644164</v>
      </c>
      <c r="I128" s="556">
        <f t="shared" si="15"/>
        <v>61483</v>
      </c>
      <c r="J128" s="556">
        <f t="shared" si="15"/>
        <v>1743167</v>
      </c>
      <c r="K128" s="556">
        <f t="shared" si="15"/>
        <v>0</v>
      </c>
      <c r="L128" s="557">
        <f t="shared" si="15"/>
        <v>0</v>
      </c>
    </row>
    <row r="131" spans="9:11" ht="12.75">
      <c r="I131" s="683"/>
      <c r="J131" s="683"/>
      <c r="K131" s="683"/>
    </row>
    <row r="132" spans="9:11" ht="12.75">
      <c r="I132" s="167"/>
      <c r="J132" s="167"/>
      <c r="K132" s="167"/>
    </row>
    <row r="133" spans="9:11" ht="12.75">
      <c r="I133" s="683"/>
      <c r="J133" s="683"/>
      <c r="K133" s="683"/>
    </row>
  </sheetData>
  <mergeCells count="15">
    <mergeCell ref="E1:L1"/>
    <mergeCell ref="A5:L5"/>
    <mergeCell ref="A128:D128"/>
    <mergeCell ref="L7:L9"/>
    <mergeCell ref="D7:D9"/>
    <mergeCell ref="A7:C7"/>
    <mergeCell ref="E7:E9"/>
    <mergeCell ref="G8:G9"/>
    <mergeCell ref="H8:J8"/>
    <mergeCell ref="I133:K133"/>
    <mergeCell ref="F7:F9"/>
    <mergeCell ref="G7:K7"/>
    <mergeCell ref="K8:K9"/>
    <mergeCell ref="I131:K131"/>
    <mergeCell ref="B14:F14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79" r:id="rId1"/>
  <headerFooter alignWithMargins="0">
    <oddFooter>&amp;CStrona &amp;P</oddFooter>
  </headerFooter>
  <rowBreaks count="2" manualBreakCount="2">
    <brk id="63" max="11" man="1"/>
    <brk id="10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29" t="s">
        <v>624</v>
      </c>
      <c r="F1" s="729"/>
      <c r="G1" s="729"/>
      <c r="H1" s="729"/>
      <c r="I1" s="729"/>
      <c r="J1" s="729"/>
      <c r="K1" s="729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746" t="s">
        <v>977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</row>
    <row r="4" spans="1:11" ht="12.75">
      <c r="A4" s="747" t="s">
        <v>307</v>
      </c>
      <c r="B4" s="640"/>
      <c r="C4" s="640"/>
      <c r="D4" s="640" t="s">
        <v>308</v>
      </c>
      <c r="E4" s="642" t="s">
        <v>916</v>
      </c>
      <c r="F4" s="642" t="s">
        <v>917</v>
      </c>
      <c r="G4" s="640" t="s">
        <v>206</v>
      </c>
      <c r="H4" s="640"/>
      <c r="I4" s="640"/>
      <c r="J4" s="640"/>
      <c r="K4" s="748"/>
    </row>
    <row r="5" spans="1:11" ht="12.75">
      <c r="A5" s="503"/>
      <c r="B5" s="488"/>
      <c r="C5" s="488"/>
      <c r="D5" s="641"/>
      <c r="E5" s="611"/>
      <c r="F5" s="611"/>
      <c r="G5" s="611" t="s">
        <v>530</v>
      </c>
      <c r="H5" s="641" t="s">
        <v>348</v>
      </c>
      <c r="I5" s="641"/>
      <c r="J5" s="641"/>
      <c r="K5" s="726" t="s">
        <v>582</v>
      </c>
    </row>
    <row r="6" spans="1:11" ht="22.5">
      <c r="A6" s="503" t="s">
        <v>311</v>
      </c>
      <c r="B6" s="488" t="s">
        <v>312</v>
      </c>
      <c r="C6" s="488" t="s">
        <v>604</v>
      </c>
      <c r="D6" s="641"/>
      <c r="E6" s="611"/>
      <c r="F6" s="611"/>
      <c r="G6" s="611"/>
      <c r="H6" s="488" t="s">
        <v>207</v>
      </c>
      <c r="I6" s="95" t="s">
        <v>419</v>
      </c>
      <c r="J6" s="95" t="s">
        <v>420</v>
      </c>
      <c r="K6" s="726"/>
    </row>
    <row r="7" spans="1:11" ht="11.25" customHeight="1">
      <c r="A7" s="164">
        <v>1</v>
      </c>
      <c r="B7" s="24">
        <v>2</v>
      </c>
      <c r="C7" s="24">
        <v>3</v>
      </c>
      <c r="D7" s="24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229">
        <v>11</v>
      </c>
    </row>
    <row r="8" spans="1:11" ht="28.5" customHeight="1">
      <c r="A8" s="551">
        <v>600</v>
      </c>
      <c r="B8" s="552">
        <v>60014</v>
      </c>
      <c r="C8" s="552">
        <v>6420</v>
      </c>
      <c r="D8" s="553" t="s">
        <v>597</v>
      </c>
      <c r="E8" s="554">
        <f>'Z 1'!F23</f>
        <v>3000000</v>
      </c>
      <c r="F8" s="554">
        <f aca="true" t="shared" si="0" ref="F8:K8">SUM(F9:F9)</f>
        <v>3000000</v>
      </c>
      <c r="G8" s="554">
        <f t="shared" si="0"/>
        <v>0</v>
      </c>
      <c r="H8" s="554">
        <f t="shared" si="0"/>
        <v>0</v>
      </c>
      <c r="I8" s="554">
        <f t="shared" si="0"/>
        <v>0</v>
      </c>
      <c r="J8" s="554">
        <f t="shared" si="0"/>
        <v>0</v>
      </c>
      <c r="K8" s="555">
        <f t="shared" si="0"/>
        <v>3000000</v>
      </c>
    </row>
    <row r="9" spans="1:11" ht="28.5" customHeight="1" thickBot="1">
      <c r="A9" s="230"/>
      <c r="B9" s="228"/>
      <c r="C9" s="91">
        <v>6050</v>
      </c>
      <c r="D9" s="36" t="s">
        <v>214</v>
      </c>
      <c r="E9" s="186">
        <v>0</v>
      </c>
      <c r="F9" s="186">
        <v>3000000</v>
      </c>
      <c r="G9" s="186"/>
      <c r="H9" s="186"/>
      <c r="I9" s="186"/>
      <c r="J9" s="186"/>
      <c r="K9" s="231">
        <f>F9</f>
        <v>3000000</v>
      </c>
    </row>
    <row r="10" spans="1:11" ht="29.25" customHeight="1" thickBot="1">
      <c r="A10" s="744" t="s">
        <v>523</v>
      </c>
      <c r="B10" s="745"/>
      <c r="C10" s="745"/>
      <c r="D10" s="745"/>
      <c r="E10" s="556">
        <f aca="true" t="shared" si="1" ref="E10:K10">E8</f>
        <v>3000000</v>
      </c>
      <c r="F10" s="556">
        <f t="shared" si="1"/>
        <v>3000000</v>
      </c>
      <c r="G10" s="556">
        <f t="shared" si="1"/>
        <v>0</v>
      </c>
      <c r="H10" s="556">
        <f t="shared" si="1"/>
        <v>0</v>
      </c>
      <c r="I10" s="556">
        <f t="shared" si="1"/>
        <v>0</v>
      </c>
      <c r="J10" s="556">
        <f t="shared" si="1"/>
        <v>0</v>
      </c>
      <c r="K10" s="557">
        <f t="shared" si="1"/>
        <v>3000000</v>
      </c>
    </row>
    <row r="11" ht="11.25" customHeight="1">
      <c r="C11" s="21"/>
    </row>
    <row r="12" spans="3:11" ht="12.75">
      <c r="C12" s="21"/>
      <c r="E12" s="34" t="s">
        <v>700</v>
      </c>
      <c r="F12" s="34"/>
      <c r="G12" s="34"/>
      <c r="H12" s="34"/>
      <c r="I12" s="34"/>
      <c r="J12" s="34"/>
      <c r="K12" s="34"/>
    </row>
    <row r="13" spans="1:11" ht="12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ht="12.75">
      <c r="C14" s="21"/>
    </row>
    <row r="15" ht="12.75">
      <c r="C15" s="21"/>
    </row>
    <row r="16" ht="12.75">
      <c r="C16" s="21"/>
    </row>
    <row r="17" ht="12.75">
      <c r="C17" s="21"/>
    </row>
  </sheetData>
  <mergeCells count="11">
    <mergeCell ref="A10:D10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9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49" t="s">
        <v>625</v>
      </c>
      <c r="D1" s="749"/>
      <c r="E1" s="749"/>
      <c r="F1" s="749"/>
      <c r="G1" s="749"/>
      <c r="H1" s="749"/>
      <c r="I1" s="749"/>
      <c r="J1" s="749"/>
      <c r="K1" s="749"/>
      <c r="L1" s="124"/>
    </row>
    <row r="2" spans="1:12" ht="14.25" customHeight="1">
      <c r="A2" s="750" t="s">
        <v>918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54"/>
    </row>
    <row r="3" spans="1:12" ht="10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3.5" customHeight="1">
      <c r="A4" s="751" t="s">
        <v>307</v>
      </c>
      <c r="B4" s="752"/>
      <c r="C4" s="752"/>
      <c r="D4" s="640" t="s">
        <v>308</v>
      </c>
      <c r="E4" s="642" t="s">
        <v>386</v>
      </c>
      <c r="F4" s="644" t="s">
        <v>919</v>
      </c>
      <c r="G4" s="755" t="s">
        <v>418</v>
      </c>
      <c r="H4" s="756"/>
      <c r="I4" s="756"/>
      <c r="J4" s="756"/>
      <c r="K4" s="757"/>
      <c r="L4" s="19"/>
    </row>
    <row r="5" spans="1:13" ht="15.75" customHeight="1">
      <c r="A5" s="753"/>
      <c r="B5" s="754"/>
      <c r="C5" s="754"/>
      <c r="D5" s="641"/>
      <c r="E5" s="611"/>
      <c r="F5" s="645"/>
      <c r="G5" s="611" t="s">
        <v>530</v>
      </c>
      <c r="H5" s="641" t="s">
        <v>348</v>
      </c>
      <c r="I5" s="641"/>
      <c r="J5" s="641"/>
      <c r="K5" s="761" t="s">
        <v>582</v>
      </c>
      <c r="L5" s="160"/>
      <c r="M5" s="49"/>
    </row>
    <row r="6" spans="1:13" ht="26.25" customHeight="1">
      <c r="A6" s="533" t="s">
        <v>311</v>
      </c>
      <c r="B6" s="498" t="s">
        <v>312</v>
      </c>
      <c r="C6" s="498" t="s">
        <v>604</v>
      </c>
      <c r="D6" s="641"/>
      <c r="E6" s="611"/>
      <c r="F6" s="646"/>
      <c r="G6" s="611"/>
      <c r="H6" s="504" t="s">
        <v>156</v>
      </c>
      <c r="I6" s="489" t="s">
        <v>204</v>
      </c>
      <c r="J6" s="504" t="s">
        <v>205</v>
      </c>
      <c r="K6" s="666"/>
      <c r="L6" s="160"/>
      <c r="M6" s="49"/>
    </row>
    <row r="7" spans="1:13" ht="11.25" customHeight="1">
      <c r="A7" s="164">
        <v>1</v>
      </c>
      <c r="B7" s="24">
        <v>2</v>
      </c>
      <c r="C7" s="24">
        <v>3</v>
      </c>
      <c r="D7" s="24">
        <v>4</v>
      </c>
      <c r="E7" s="130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534">
        <v>11</v>
      </c>
      <c r="L7" s="157"/>
      <c r="M7" s="49"/>
    </row>
    <row r="8" spans="1:13" ht="21.75" customHeight="1">
      <c r="A8" s="535"/>
      <c r="B8" s="50"/>
      <c r="C8" s="50"/>
      <c r="D8" s="51" t="s">
        <v>767</v>
      </c>
      <c r="E8" s="332">
        <f aca="true" t="shared" si="0" ref="E8:K8">E9+E12+E17+E19+E21+E23+E25+E42+E56+E64+E66</f>
        <v>4560724</v>
      </c>
      <c r="F8" s="332">
        <f t="shared" si="0"/>
        <v>5905550</v>
      </c>
      <c r="G8" s="332">
        <f t="shared" si="0"/>
        <v>821223</v>
      </c>
      <c r="H8" s="332">
        <f t="shared" si="0"/>
        <v>253659</v>
      </c>
      <c r="I8" s="332">
        <f t="shared" si="0"/>
        <v>44894</v>
      </c>
      <c r="J8" s="332">
        <f t="shared" si="0"/>
        <v>152848</v>
      </c>
      <c r="K8" s="536">
        <f t="shared" si="0"/>
        <v>5084327</v>
      </c>
      <c r="L8" s="158"/>
      <c r="M8" s="49"/>
    </row>
    <row r="9" spans="1:13" ht="19.5" customHeight="1">
      <c r="A9" s="538" t="s">
        <v>605</v>
      </c>
      <c r="B9" s="525" t="s">
        <v>437</v>
      </c>
      <c r="C9" s="526"/>
      <c r="D9" s="549" t="s">
        <v>97</v>
      </c>
      <c r="E9" s="527">
        <f>E11</f>
        <v>0</v>
      </c>
      <c r="F9" s="527">
        <f aca="true" t="shared" si="1" ref="F9:K9">F11</f>
        <v>2500</v>
      </c>
      <c r="G9" s="527">
        <f t="shared" si="1"/>
        <v>2500</v>
      </c>
      <c r="H9" s="527">
        <f t="shared" si="1"/>
        <v>0</v>
      </c>
      <c r="I9" s="527">
        <f t="shared" si="1"/>
        <v>0</v>
      </c>
      <c r="J9" s="527">
        <f t="shared" si="1"/>
        <v>2500</v>
      </c>
      <c r="K9" s="539">
        <f t="shared" si="1"/>
        <v>0</v>
      </c>
      <c r="L9" s="158"/>
      <c r="M9" s="49"/>
    </row>
    <row r="10" spans="1:13" ht="15.75" customHeight="1" hidden="1">
      <c r="A10" s="238"/>
      <c r="B10" s="10"/>
      <c r="C10" s="10"/>
      <c r="D10" s="5" t="s">
        <v>598</v>
      </c>
      <c r="E10" s="333">
        <v>0</v>
      </c>
      <c r="F10" s="333"/>
      <c r="G10" s="333"/>
      <c r="H10" s="333"/>
      <c r="I10" s="333"/>
      <c r="J10" s="333"/>
      <c r="K10" s="537"/>
      <c r="L10" s="159"/>
      <c r="M10" s="49"/>
    </row>
    <row r="11" spans="1:13" ht="24.75" customHeight="1">
      <c r="A11" s="238"/>
      <c r="B11" s="10"/>
      <c r="C11" s="24">
        <v>2710</v>
      </c>
      <c r="D11" s="36" t="s">
        <v>769</v>
      </c>
      <c r="E11" s="333">
        <v>0</v>
      </c>
      <c r="F11" s="333">
        <f>'Z 2 '!D13</f>
        <v>2500</v>
      </c>
      <c r="G11" s="333">
        <f>F11</f>
        <v>2500</v>
      </c>
      <c r="H11" s="333"/>
      <c r="I11" s="333"/>
      <c r="J11" s="333">
        <f>G11</f>
        <v>2500</v>
      </c>
      <c r="K11" s="537"/>
      <c r="L11" s="159"/>
      <c r="M11" s="49"/>
    </row>
    <row r="12" spans="1:13" ht="20.25" customHeight="1">
      <c r="A12" s="538" t="s">
        <v>38</v>
      </c>
      <c r="B12" s="525" t="s">
        <v>40</v>
      </c>
      <c r="C12" s="526"/>
      <c r="D12" s="291" t="s">
        <v>597</v>
      </c>
      <c r="E12" s="527">
        <f>E13+E14+E16</f>
        <v>3892349</v>
      </c>
      <c r="F12" s="527">
        <f aca="true" t="shared" si="2" ref="F12:K12">F13+F14+F15+F16</f>
        <v>5084327</v>
      </c>
      <c r="G12" s="527">
        <f t="shared" si="2"/>
        <v>0</v>
      </c>
      <c r="H12" s="527">
        <f t="shared" si="2"/>
        <v>0</v>
      </c>
      <c r="I12" s="527">
        <f t="shared" si="2"/>
        <v>0</v>
      </c>
      <c r="J12" s="527">
        <f t="shared" si="2"/>
        <v>0</v>
      </c>
      <c r="K12" s="539">
        <f t="shared" si="2"/>
        <v>5084327</v>
      </c>
      <c r="L12" s="158"/>
      <c r="M12" s="49"/>
    </row>
    <row r="13" spans="1:13" ht="36.75" customHeight="1">
      <c r="A13" s="238"/>
      <c r="B13" s="10"/>
      <c r="C13" s="24">
        <v>6300</v>
      </c>
      <c r="D13" s="36" t="s">
        <v>211</v>
      </c>
      <c r="E13" s="333">
        <f>'Z 1'!F22</f>
        <v>3892349</v>
      </c>
      <c r="F13" s="333"/>
      <c r="G13" s="333"/>
      <c r="H13" s="333"/>
      <c r="I13" s="333"/>
      <c r="J13" s="333"/>
      <c r="K13" s="537"/>
      <c r="L13" s="159"/>
      <c r="M13" s="49"/>
    </row>
    <row r="14" spans="1:13" ht="18" customHeight="1">
      <c r="A14" s="238"/>
      <c r="B14" s="10"/>
      <c r="C14" s="24">
        <v>6050</v>
      </c>
      <c r="D14" s="65" t="s">
        <v>214</v>
      </c>
      <c r="E14" s="333"/>
      <c r="F14" s="333">
        <v>3732349</v>
      </c>
      <c r="G14" s="333"/>
      <c r="H14" s="333"/>
      <c r="I14" s="333"/>
      <c r="J14" s="333"/>
      <c r="K14" s="537">
        <f>F14</f>
        <v>3732349</v>
      </c>
      <c r="L14" s="159"/>
      <c r="M14" s="49"/>
    </row>
    <row r="15" spans="1:13" ht="22.5">
      <c r="A15" s="238"/>
      <c r="B15" s="10"/>
      <c r="C15" s="24">
        <v>6060</v>
      </c>
      <c r="D15" s="65" t="s">
        <v>181</v>
      </c>
      <c r="E15" s="333"/>
      <c r="F15" s="333">
        <v>160000</v>
      </c>
      <c r="G15" s="333"/>
      <c r="H15" s="333"/>
      <c r="I15" s="333"/>
      <c r="J15" s="333"/>
      <c r="K15" s="537">
        <f>F15</f>
        <v>160000</v>
      </c>
      <c r="L15" s="159"/>
      <c r="M15" s="49"/>
    </row>
    <row r="16" spans="1:13" ht="33" customHeight="1">
      <c r="A16" s="238"/>
      <c r="B16" s="10"/>
      <c r="C16" s="24">
        <v>6300</v>
      </c>
      <c r="D16" s="36" t="s">
        <v>688</v>
      </c>
      <c r="E16" s="333"/>
      <c r="F16" s="333">
        <f>'Z 2 '!D47</f>
        <v>1191978</v>
      </c>
      <c r="G16" s="333"/>
      <c r="H16" s="333"/>
      <c r="I16" s="333"/>
      <c r="J16" s="333"/>
      <c r="K16" s="537">
        <f>F16</f>
        <v>1191978</v>
      </c>
      <c r="L16" s="159"/>
      <c r="M16" s="49"/>
    </row>
    <row r="17" spans="1:13" ht="21" customHeight="1">
      <c r="A17" s="346">
        <v>750</v>
      </c>
      <c r="B17" s="526">
        <v>75018</v>
      </c>
      <c r="C17" s="526"/>
      <c r="D17" s="528" t="s">
        <v>585</v>
      </c>
      <c r="E17" s="527">
        <f>E18</f>
        <v>0</v>
      </c>
      <c r="F17" s="527">
        <f aca="true" t="shared" si="3" ref="F17:K17">F18</f>
        <v>3250</v>
      </c>
      <c r="G17" s="527">
        <f t="shared" si="3"/>
        <v>3250</v>
      </c>
      <c r="H17" s="527">
        <f t="shared" si="3"/>
        <v>0</v>
      </c>
      <c r="I17" s="527">
        <f t="shared" si="3"/>
        <v>0</v>
      </c>
      <c r="J17" s="527">
        <f t="shared" si="3"/>
        <v>3250</v>
      </c>
      <c r="K17" s="539">
        <f t="shared" si="3"/>
        <v>0</v>
      </c>
      <c r="L17" s="158"/>
      <c r="M17" s="49"/>
    </row>
    <row r="18" spans="1:13" s="16" customFormat="1" ht="21.75" customHeight="1">
      <c r="A18" s="238"/>
      <c r="B18" s="10"/>
      <c r="C18" s="24">
        <v>2330</v>
      </c>
      <c r="D18" s="36" t="s">
        <v>689</v>
      </c>
      <c r="E18" s="333">
        <v>0</v>
      </c>
      <c r="F18" s="333">
        <f>'Z 2 '!D98</f>
        <v>3250</v>
      </c>
      <c r="G18" s="333">
        <f>F18</f>
        <v>3250</v>
      </c>
      <c r="H18" s="333"/>
      <c r="I18" s="333"/>
      <c r="J18" s="333">
        <f>F18</f>
        <v>3250</v>
      </c>
      <c r="K18" s="537"/>
      <c r="L18" s="159"/>
      <c r="M18" s="163"/>
    </row>
    <row r="19" spans="1:13" ht="21.75" customHeight="1">
      <c r="A19" s="314">
        <v>750</v>
      </c>
      <c r="B19" s="529">
        <v>75020</v>
      </c>
      <c r="C19" s="526"/>
      <c r="D19" s="528" t="s">
        <v>92</v>
      </c>
      <c r="E19" s="527">
        <f aca="true" t="shared" si="4" ref="E19:K19">E20</f>
        <v>0</v>
      </c>
      <c r="F19" s="527">
        <f t="shared" si="4"/>
        <v>5000</v>
      </c>
      <c r="G19" s="527">
        <f t="shared" si="4"/>
        <v>5000</v>
      </c>
      <c r="H19" s="527">
        <f t="shared" si="4"/>
        <v>0</v>
      </c>
      <c r="I19" s="527">
        <f t="shared" si="4"/>
        <v>0</v>
      </c>
      <c r="J19" s="527">
        <f t="shared" si="4"/>
        <v>5000</v>
      </c>
      <c r="K19" s="539">
        <f t="shared" si="4"/>
        <v>0</v>
      </c>
      <c r="L19" s="158"/>
      <c r="M19" s="49"/>
    </row>
    <row r="20" spans="1:13" ht="36" customHeight="1">
      <c r="A20" s="13"/>
      <c r="B20" s="2"/>
      <c r="C20" s="322">
        <v>2310</v>
      </c>
      <c r="D20" s="193" t="s">
        <v>995</v>
      </c>
      <c r="E20" s="333"/>
      <c r="F20" s="333">
        <f>'Z 2 '!D109</f>
        <v>5000</v>
      </c>
      <c r="G20" s="333">
        <f>F20</f>
        <v>5000</v>
      </c>
      <c r="H20" s="333"/>
      <c r="I20" s="333"/>
      <c r="J20" s="333">
        <f>F20</f>
        <v>5000</v>
      </c>
      <c r="K20" s="537"/>
      <c r="L20" s="161"/>
      <c r="M20" s="49"/>
    </row>
    <row r="21" spans="1:13" ht="22.5" customHeight="1">
      <c r="A21" s="540">
        <v>750</v>
      </c>
      <c r="B21" s="530">
        <v>75075</v>
      </c>
      <c r="C21" s="530"/>
      <c r="D21" s="531" t="s">
        <v>975</v>
      </c>
      <c r="E21" s="527">
        <f aca="true" t="shared" si="5" ref="E21:K21">E22</f>
        <v>0</v>
      </c>
      <c r="F21" s="527">
        <f t="shared" si="5"/>
        <v>20179</v>
      </c>
      <c r="G21" s="527">
        <f t="shared" si="5"/>
        <v>20179</v>
      </c>
      <c r="H21" s="527">
        <f t="shared" si="5"/>
        <v>0</v>
      </c>
      <c r="I21" s="527">
        <f t="shared" si="5"/>
        <v>0</v>
      </c>
      <c r="J21" s="527">
        <f t="shared" si="5"/>
        <v>20179</v>
      </c>
      <c r="K21" s="539">
        <f t="shared" si="5"/>
        <v>0</v>
      </c>
      <c r="L21" s="161"/>
      <c r="M21" s="49"/>
    </row>
    <row r="22" spans="1:13" ht="27.75" customHeight="1">
      <c r="A22" s="13"/>
      <c r="B22" s="2"/>
      <c r="C22" s="322">
        <v>2329</v>
      </c>
      <c r="D22" s="193" t="s">
        <v>683</v>
      </c>
      <c r="E22" s="333"/>
      <c r="F22" s="333">
        <f>'Z 2 '!F142</f>
        <v>20179</v>
      </c>
      <c r="G22" s="333">
        <f>F22</f>
        <v>20179</v>
      </c>
      <c r="H22" s="333"/>
      <c r="I22" s="333"/>
      <c r="J22" s="333">
        <f>G22</f>
        <v>20179</v>
      </c>
      <c r="K22" s="537"/>
      <c r="L22" s="161"/>
      <c r="M22" s="49"/>
    </row>
    <row r="23" spans="1:13" ht="27.75" customHeight="1">
      <c r="A23" s="540">
        <v>801</v>
      </c>
      <c r="B23" s="530">
        <v>80146</v>
      </c>
      <c r="C23" s="530"/>
      <c r="D23" s="393" t="s">
        <v>198</v>
      </c>
      <c r="E23" s="527">
        <f>E24</f>
        <v>0</v>
      </c>
      <c r="F23" s="527">
        <f aca="true" t="shared" si="6" ref="F23:K23">F24</f>
        <v>12000</v>
      </c>
      <c r="G23" s="527">
        <f t="shared" si="6"/>
        <v>12000</v>
      </c>
      <c r="H23" s="527">
        <f t="shared" si="6"/>
        <v>0</v>
      </c>
      <c r="I23" s="527">
        <f t="shared" si="6"/>
        <v>0</v>
      </c>
      <c r="J23" s="527">
        <f t="shared" si="6"/>
        <v>12000</v>
      </c>
      <c r="K23" s="539">
        <f t="shared" si="6"/>
        <v>0</v>
      </c>
      <c r="L23" s="161"/>
      <c r="M23" s="49"/>
    </row>
    <row r="24" spans="1:13" ht="17.25" customHeight="1">
      <c r="A24" s="13"/>
      <c r="B24" s="2"/>
      <c r="C24" s="322">
        <v>2320</v>
      </c>
      <c r="D24" s="65" t="s">
        <v>212</v>
      </c>
      <c r="E24" s="333"/>
      <c r="F24" s="333">
        <f>'Z 2 '!D320</f>
        <v>12000</v>
      </c>
      <c r="G24" s="333">
        <f>F24</f>
        <v>12000</v>
      </c>
      <c r="H24" s="333"/>
      <c r="I24" s="333"/>
      <c r="J24" s="333">
        <f>F24</f>
        <v>12000</v>
      </c>
      <c r="K24" s="537"/>
      <c r="L24" s="161"/>
      <c r="M24" s="49"/>
    </row>
    <row r="25" spans="1:13" ht="17.25" customHeight="1">
      <c r="A25" s="540">
        <v>801</v>
      </c>
      <c r="B25" s="530">
        <v>80195</v>
      </c>
      <c r="C25" s="530"/>
      <c r="D25" s="531" t="s">
        <v>97</v>
      </c>
      <c r="E25" s="527">
        <f>E26+E27</f>
        <v>98680</v>
      </c>
      <c r="F25" s="527">
        <f aca="true" t="shared" si="7" ref="F25:K25">SUM(F28:F41)</f>
        <v>98680</v>
      </c>
      <c r="G25" s="527">
        <f t="shared" si="7"/>
        <v>98680</v>
      </c>
      <c r="H25" s="527">
        <f t="shared" si="7"/>
        <v>55126</v>
      </c>
      <c r="I25" s="527">
        <f t="shared" si="7"/>
        <v>9874</v>
      </c>
      <c r="J25" s="527">
        <f t="shared" si="7"/>
        <v>0</v>
      </c>
      <c r="K25" s="539">
        <f t="shared" si="7"/>
        <v>0</v>
      </c>
      <c r="L25" s="161"/>
      <c r="M25" s="49"/>
    </row>
    <row r="26" spans="1:13" ht="38.25" customHeight="1">
      <c r="A26" s="13"/>
      <c r="B26" s="2"/>
      <c r="C26" s="322">
        <v>2888</v>
      </c>
      <c r="D26" s="191" t="s">
        <v>684</v>
      </c>
      <c r="E26" s="333">
        <f>'Z 1'!F91</f>
        <v>83878</v>
      </c>
      <c r="F26" s="333"/>
      <c r="G26" s="333"/>
      <c r="H26" s="333"/>
      <c r="I26" s="333"/>
      <c r="J26" s="333"/>
      <c r="K26" s="537"/>
      <c r="L26" s="161"/>
      <c r="M26" s="49"/>
    </row>
    <row r="27" spans="1:13" ht="41.25" customHeight="1">
      <c r="A27" s="13"/>
      <c r="B27" s="2"/>
      <c r="C27" s="322">
        <v>2889</v>
      </c>
      <c r="D27" s="191" t="s">
        <v>684</v>
      </c>
      <c r="E27" s="333">
        <f>'Z 1'!F92</f>
        <v>14802</v>
      </c>
      <c r="F27" s="333"/>
      <c r="G27" s="333"/>
      <c r="H27" s="333"/>
      <c r="I27" s="333"/>
      <c r="J27" s="333"/>
      <c r="K27" s="537"/>
      <c r="L27" s="161"/>
      <c r="M27" s="49"/>
    </row>
    <row r="28" spans="1:13" ht="13.5" customHeight="1">
      <c r="A28" s="13"/>
      <c r="B28" s="2"/>
      <c r="C28" s="322">
        <v>4118</v>
      </c>
      <c r="D28" s="36" t="s">
        <v>685</v>
      </c>
      <c r="E28" s="333"/>
      <c r="F28" s="333">
        <v>7246</v>
      </c>
      <c r="G28" s="333">
        <f>F28</f>
        <v>7246</v>
      </c>
      <c r="H28" s="333"/>
      <c r="I28" s="333">
        <f>G28</f>
        <v>7246</v>
      </c>
      <c r="J28" s="333"/>
      <c r="K28" s="537"/>
      <c r="L28" s="161"/>
      <c r="M28" s="49"/>
    </row>
    <row r="29" spans="1:13" ht="13.5" customHeight="1">
      <c r="A29" s="13"/>
      <c r="B29" s="2"/>
      <c r="C29" s="322">
        <v>4119</v>
      </c>
      <c r="D29" s="36" t="s">
        <v>685</v>
      </c>
      <c r="E29" s="333"/>
      <c r="F29" s="333">
        <v>1278</v>
      </c>
      <c r="G29" s="333">
        <f aca="true" t="shared" si="8" ref="G29:G41">F29</f>
        <v>1278</v>
      </c>
      <c r="H29" s="333"/>
      <c r="I29" s="333">
        <f>G29</f>
        <v>1278</v>
      </c>
      <c r="J29" s="333"/>
      <c r="K29" s="537"/>
      <c r="L29" s="161"/>
      <c r="M29" s="49"/>
    </row>
    <row r="30" spans="1:13" ht="14.25" customHeight="1">
      <c r="A30" s="13"/>
      <c r="B30" s="2"/>
      <c r="C30" s="322">
        <v>4128</v>
      </c>
      <c r="D30" s="37" t="s">
        <v>989</v>
      </c>
      <c r="E30" s="333"/>
      <c r="F30" s="333">
        <v>1148</v>
      </c>
      <c r="G30" s="333">
        <f t="shared" si="8"/>
        <v>1148</v>
      </c>
      <c r="H30" s="333"/>
      <c r="I30" s="333">
        <f>G30</f>
        <v>1148</v>
      </c>
      <c r="J30" s="333"/>
      <c r="K30" s="537"/>
      <c r="L30" s="161"/>
      <c r="M30" s="49"/>
    </row>
    <row r="31" spans="1:13" ht="15.75" customHeight="1">
      <c r="A31" s="13"/>
      <c r="B31" s="2"/>
      <c r="C31" s="322">
        <v>4129</v>
      </c>
      <c r="D31" s="37" t="s">
        <v>989</v>
      </c>
      <c r="E31" s="333"/>
      <c r="F31" s="333">
        <v>202</v>
      </c>
      <c r="G31" s="333">
        <f t="shared" si="8"/>
        <v>202</v>
      </c>
      <c r="H31" s="333"/>
      <c r="I31" s="333">
        <f>G31</f>
        <v>202</v>
      </c>
      <c r="J31" s="333"/>
      <c r="K31" s="537"/>
      <c r="L31" s="161"/>
      <c r="M31" s="49"/>
    </row>
    <row r="32" spans="1:13" ht="14.25" customHeight="1">
      <c r="A32" s="13"/>
      <c r="B32" s="2"/>
      <c r="C32" s="322">
        <v>4178</v>
      </c>
      <c r="D32" s="37" t="s">
        <v>520</v>
      </c>
      <c r="E32" s="333"/>
      <c r="F32" s="333">
        <v>46858</v>
      </c>
      <c r="G32" s="333">
        <f t="shared" si="8"/>
        <v>46858</v>
      </c>
      <c r="H32" s="333">
        <f>G32</f>
        <v>46858</v>
      </c>
      <c r="I32" s="333"/>
      <c r="J32" s="333"/>
      <c r="K32" s="537"/>
      <c r="L32" s="161"/>
      <c r="M32" s="49"/>
    </row>
    <row r="33" spans="1:13" ht="15" customHeight="1">
      <c r="A33" s="13"/>
      <c r="B33" s="2"/>
      <c r="C33" s="322">
        <v>4179</v>
      </c>
      <c r="D33" s="37" t="s">
        <v>520</v>
      </c>
      <c r="E33" s="333"/>
      <c r="F33" s="333">
        <v>8268</v>
      </c>
      <c r="G33" s="333">
        <f t="shared" si="8"/>
        <v>8268</v>
      </c>
      <c r="H33" s="333">
        <f>G33</f>
        <v>8268</v>
      </c>
      <c r="I33" s="333"/>
      <c r="J33" s="333"/>
      <c r="K33" s="537"/>
      <c r="L33" s="161"/>
      <c r="M33" s="49"/>
    </row>
    <row r="34" spans="1:13" ht="15.75" customHeight="1">
      <c r="A34" s="13"/>
      <c r="B34" s="2"/>
      <c r="C34" s="322">
        <v>4218</v>
      </c>
      <c r="D34" s="323" t="s">
        <v>21</v>
      </c>
      <c r="E34" s="333"/>
      <c r="F34" s="333">
        <v>2040</v>
      </c>
      <c r="G34" s="333">
        <f t="shared" si="8"/>
        <v>2040</v>
      </c>
      <c r="H34" s="333"/>
      <c r="I34" s="333"/>
      <c r="J34" s="333"/>
      <c r="K34" s="537"/>
      <c r="L34" s="161"/>
      <c r="M34" s="49"/>
    </row>
    <row r="35" spans="1:13" ht="15" customHeight="1">
      <c r="A35" s="13"/>
      <c r="B35" s="2"/>
      <c r="C35" s="322">
        <v>4219</v>
      </c>
      <c r="D35" s="323" t="s">
        <v>21</v>
      </c>
      <c r="E35" s="333"/>
      <c r="F35" s="333">
        <v>360</v>
      </c>
      <c r="G35" s="333">
        <f t="shared" si="8"/>
        <v>360</v>
      </c>
      <c r="H35" s="333"/>
      <c r="I35" s="333"/>
      <c r="J35" s="333"/>
      <c r="K35" s="537"/>
      <c r="L35" s="161"/>
      <c r="M35" s="49"/>
    </row>
    <row r="36" spans="1:13" ht="14.25" customHeight="1">
      <c r="A36" s="13"/>
      <c r="B36" s="2"/>
      <c r="C36" s="322">
        <v>4308</v>
      </c>
      <c r="D36" s="300" t="s">
        <v>116</v>
      </c>
      <c r="E36" s="333"/>
      <c r="F36" s="333">
        <v>25262</v>
      </c>
      <c r="G36" s="333">
        <f t="shared" si="8"/>
        <v>25262</v>
      </c>
      <c r="H36" s="333"/>
      <c r="I36" s="333"/>
      <c r="J36" s="333"/>
      <c r="K36" s="537"/>
      <c r="L36" s="161"/>
      <c r="M36" s="49"/>
    </row>
    <row r="37" spans="1:13" ht="15" customHeight="1">
      <c r="A37" s="13"/>
      <c r="B37" s="2"/>
      <c r="C37" s="322">
        <v>4309</v>
      </c>
      <c r="D37" s="300" t="s">
        <v>116</v>
      </c>
      <c r="E37" s="333"/>
      <c r="F37" s="333">
        <v>4458</v>
      </c>
      <c r="G37" s="333">
        <f t="shared" si="8"/>
        <v>4458</v>
      </c>
      <c r="H37" s="333"/>
      <c r="I37" s="333"/>
      <c r="J37" s="333"/>
      <c r="K37" s="537"/>
      <c r="L37" s="161"/>
      <c r="M37" s="49"/>
    </row>
    <row r="38" spans="1:13" ht="13.5" customHeight="1">
      <c r="A38" s="13"/>
      <c r="B38" s="2"/>
      <c r="C38" s="322">
        <v>4438</v>
      </c>
      <c r="D38" s="36" t="s">
        <v>990</v>
      </c>
      <c r="E38" s="333"/>
      <c r="F38" s="333">
        <v>476</v>
      </c>
      <c r="G38" s="333">
        <f t="shared" si="8"/>
        <v>476</v>
      </c>
      <c r="H38" s="333"/>
      <c r="I38" s="333"/>
      <c r="J38" s="333"/>
      <c r="K38" s="537"/>
      <c r="L38" s="161"/>
      <c r="M38" s="49"/>
    </row>
    <row r="39" spans="1:13" ht="15" customHeight="1">
      <c r="A39" s="13"/>
      <c r="B39" s="2"/>
      <c r="C39" s="322">
        <v>4439</v>
      </c>
      <c r="D39" s="36" t="s">
        <v>990</v>
      </c>
      <c r="E39" s="333"/>
      <c r="F39" s="333">
        <v>84</v>
      </c>
      <c r="G39" s="333">
        <f t="shared" si="8"/>
        <v>84</v>
      </c>
      <c r="H39" s="333"/>
      <c r="I39" s="333"/>
      <c r="J39" s="333"/>
      <c r="K39" s="537"/>
      <c r="L39" s="161"/>
      <c r="M39" s="49"/>
    </row>
    <row r="40" spans="1:13" ht="15" customHeight="1">
      <c r="A40" s="13"/>
      <c r="B40" s="2"/>
      <c r="C40" s="322">
        <v>4748</v>
      </c>
      <c r="D40" s="36" t="s">
        <v>250</v>
      </c>
      <c r="E40" s="333"/>
      <c r="F40" s="333">
        <v>850</v>
      </c>
      <c r="G40" s="333">
        <f t="shared" si="8"/>
        <v>850</v>
      </c>
      <c r="H40" s="333"/>
      <c r="I40" s="333"/>
      <c r="J40" s="333"/>
      <c r="K40" s="537"/>
      <c r="L40" s="161"/>
      <c r="M40" s="49"/>
    </row>
    <row r="41" spans="1:13" ht="15.75" customHeight="1">
      <c r="A41" s="13"/>
      <c r="B41" s="2"/>
      <c r="C41" s="322">
        <v>4749</v>
      </c>
      <c r="D41" s="36" t="s">
        <v>250</v>
      </c>
      <c r="E41" s="333"/>
      <c r="F41" s="333">
        <v>150</v>
      </c>
      <c r="G41" s="333">
        <f t="shared" si="8"/>
        <v>150</v>
      </c>
      <c r="H41" s="333"/>
      <c r="I41" s="333"/>
      <c r="J41" s="333"/>
      <c r="K41" s="537"/>
      <c r="L41" s="161"/>
      <c r="M41" s="49"/>
    </row>
    <row r="42" spans="1:13" ht="19.5" customHeight="1">
      <c r="A42" s="346">
        <v>852</v>
      </c>
      <c r="B42" s="529">
        <v>85201</v>
      </c>
      <c r="C42" s="526">
        <v>2320</v>
      </c>
      <c r="D42" s="79" t="s">
        <v>103</v>
      </c>
      <c r="E42" s="527">
        <f>E43</f>
        <v>524983</v>
      </c>
      <c r="F42" s="527">
        <f aca="true" t="shared" si="9" ref="F42:K42">SUM(F44:F55)</f>
        <v>524983</v>
      </c>
      <c r="G42" s="527">
        <f t="shared" si="9"/>
        <v>524983</v>
      </c>
      <c r="H42" s="527">
        <f t="shared" si="9"/>
        <v>179758</v>
      </c>
      <c r="I42" s="527">
        <f t="shared" si="9"/>
        <v>31890</v>
      </c>
      <c r="J42" s="527">
        <f t="shared" si="9"/>
        <v>0</v>
      </c>
      <c r="K42" s="539">
        <f t="shared" si="9"/>
        <v>0</v>
      </c>
      <c r="L42" s="158"/>
      <c r="M42" s="49"/>
    </row>
    <row r="43" spans="1:13" ht="21" customHeight="1">
      <c r="A43" s="13"/>
      <c r="B43" s="322"/>
      <c r="C43" s="322">
        <v>2320</v>
      </c>
      <c r="D43" s="65" t="s">
        <v>213</v>
      </c>
      <c r="E43" s="333">
        <f>'Z 1'!F109</f>
        <v>524983</v>
      </c>
      <c r="F43" s="333">
        <v>0</v>
      </c>
      <c r="G43" s="333">
        <f>F43</f>
        <v>0</v>
      </c>
      <c r="H43" s="333"/>
      <c r="I43" s="333"/>
      <c r="J43" s="333">
        <f>G43</f>
        <v>0</v>
      </c>
      <c r="K43" s="537"/>
      <c r="L43" s="161"/>
      <c r="M43" s="49"/>
    </row>
    <row r="44" spans="1:13" ht="15" customHeight="1">
      <c r="A44" s="27"/>
      <c r="B44" s="300"/>
      <c r="C44" s="322">
        <v>3110</v>
      </c>
      <c r="D44" s="323" t="s">
        <v>221</v>
      </c>
      <c r="E44" s="333"/>
      <c r="F44" s="333">
        <v>76644</v>
      </c>
      <c r="G44" s="333">
        <f aca="true" t="shared" si="10" ref="G44:G55">F44</f>
        <v>76644</v>
      </c>
      <c r="H44" s="333"/>
      <c r="I44" s="333"/>
      <c r="J44" s="333"/>
      <c r="K44" s="537"/>
      <c r="L44" s="161"/>
      <c r="M44" s="49"/>
    </row>
    <row r="45" spans="1:13" ht="15" customHeight="1">
      <c r="A45" s="27"/>
      <c r="B45" s="300"/>
      <c r="C45" s="322">
        <v>4010</v>
      </c>
      <c r="D45" s="36" t="s">
        <v>686</v>
      </c>
      <c r="E45" s="333"/>
      <c r="F45" s="333">
        <v>179758</v>
      </c>
      <c r="G45" s="333">
        <f t="shared" si="10"/>
        <v>179758</v>
      </c>
      <c r="H45" s="333">
        <f>G45</f>
        <v>179758</v>
      </c>
      <c r="I45" s="333"/>
      <c r="J45" s="333"/>
      <c r="K45" s="537"/>
      <c r="L45" s="161"/>
      <c r="M45" s="49"/>
    </row>
    <row r="46" spans="1:13" ht="15" customHeight="1">
      <c r="A46" s="27"/>
      <c r="B46" s="300"/>
      <c r="C46" s="322">
        <v>4110</v>
      </c>
      <c r="D46" s="36" t="s">
        <v>687</v>
      </c>
      <c r="E46" s="333"/>
      <c r="F46" s="333">
        <v>27485</v>
      </c>
      <c r="G46" s="333">
        <f t="shared" si="10"/>
        <v>27485</v>
      </c>
      <c r="H46" s="333"/>
      <c r="I46" s="333">
        <f>G46</f>
        <v>27485</v>
      </c>
      <c r="J46" s="333"/>
      <c r="K46" s="537"/>
      <c r="L46" s="161"/>
      <c r="M46" s="49"/>
    </row>
    <row r="47" spans="1:13" ht="15" customHeight="1">
      <c r="A47" s="27"/>
      <c r="B47" s="300"/>
      <c r="C47" s="322">
        <v>4120</v>
      </c>
      <c r="D47" s="36" t="s">
        <v>19</v>
      </c>
      <c r="E47" s="333"/>
      <c r="F47" s="333">
        <v>4405</v>
      </c>
      <c r="G47" s="333">
        <f t="shared" si="10"/>
        <v>4405</v>
      </c>
      <c r="H47" s="333"/>
      <c r="I47" s="333">
        <f>G47</f>
        <v>4405</v>
      </c>
      <c r="J47" s="333"/>
      <c r="K47" s="537"/>
      <c r="L47" s="161"/>
      <c r="M47" s="49"/>
    </row>
    <row r="48" spans="1:13" ht="16.5" customHeight="1">
      <c r="A48" s="27"/>
      <c r="B48" s="300"/>
      <c r="C48" s="322">
        <v>4210</v>
      </c>
      <c r="D48" s="323" t="s">
        <v>21</v>
      </c>
      <c r="E48" s="333"/>
      <c r="F48" s="333">
        <v>51888</v>
      </c>
      <c r="G48" s="333">
        <f t="shared" si="10"/>
        <v>51888</v>
      </c>
      <c r="H48" s="333"/>
      <c r="I48" s="333"/>
      <c r="J48" s="333"/>
      <c r="K48" s="537"/>
      <c r="L48" s="161"/>
      <c r="M48" s="49"/>
    </row>
    <row r="49" spans="1:13" ht="15" customHeight="1">
      <c r="A49" s="27"/>
      <c r="B49" s="300"/>
      <c r="C49" s="322">
        <v>4220</v>
      </c>
      <c r="D49" s="323" t="s">
        <v>640</v>
      </c>
      <c r="E49" s="333"/>
      <c r="F49" s="333">
        <v>86395</v>
      </c>
      <c r="G49" s="333">
        <f t="shared" si="10"/>
        <v>86395</v>
      </c>
      <c r="H49" s="333"/>
      <c r="I49" s="333"/>
      <c r="J49" s="333"/>
      <c r="K49" s="537"/>
      <c r="L49" s="161"/>
      <c r="M49" s="49"/>
    </row>
    <row r="50" spans="1:13" ht="15" customHeight="1">
      <c r="A50" s="27"/>
      <c r="B50" s="300"/>
      <c r="C50" s="322">
        <v>4230</v>
      </c>
      <c r="D50" s="300" t="s">
        <v>226</v>
      </c>
      <c r="E50" s="333"/>
      <c r="F50" s="333">
        <v>4212</v>
      </c>
      <c r="G50" s="333">
        <f t="shared" si="10"/>
        <v>4212</v>
      </c>
      <c r="H50" s="333"/>
      <c r="I50" s="333"/>
      <c r="J50" s="333"/>
      <c r="K50" s="537"/>
      <c r="L50" s="161"/>
      <c r="M50" s="49"/>
    </row>
    <row r="51" spans="1:13" ht="15" customHeight="1">
      <c r="A51" s="27"/>
      <c r="B51" s="300"/>
      <c r="C51" s="322">
        <v>4260</v>
      </c>
      <c r="D51" s="323" t="s">
        <v>114</v>
      </c>
      <c r="E51" s="333"/>
      <c r="F51" s="333">
        <v>73377</v>
      </c>
      <c r="G51" s="333">
        <f t="shared" si="10"/>
        <v>73377</v>
      </c>
      <c r="H51" s="333"/>
      <c r="I51" s="333"/>
      <c r="J51" s="333"/>
      <c r="K51" s="537"/>
      <c r="L51" s="161"/>
      <c r="M51" s="49"/>
    </row>
    <row r="52" spans="1:13" ht="15" customHeight="1">
      <c r="A52" s="27"/>
      <c r="B52" s="300"/>
      <c r="C52" s="322">
        <v>4300</v>
      </c>
      <c r="D52" s="300" t="s">
        <v>116</v>
      </c>
      <c r="E52" s="333"/>
      <c r="F52" s="333">
        <v>17827</v>
      </c>
      <c r="G52" s="333">
        <f t="shared" si="10"/>
        <v>17827</v>
      </c>
      <c r="H52" s="333"/>
      <c r="I52" s="333"/>
      <c r="J52" s="333"/>
      <c r="K52" s="537"/>
      <c r="L52" s="161"/>
      <c r="M52" s="49"/>
    </row>
    <row r="53" spans="1:13" ht="15" customHeight="1">
      <c r="A53" s="27"/>
      <c r="B53" s="300"/>
      <c r="C53" s="322">
        <v>4370</v>
      </c>
      <c r="D53" s="36" t="s">
        <v>243</v>
      </c>
      <c r="E53" s="333"/>
      <c r="F53" s="333">
        <v>1500</v>
      </c>
      <c r="G53" s="333">
        <f t="shared" si="10"/>
        <v>1500</v>
      </c>
      <c r="H53" s="333"/>
      <c r="I53" s="333"/>
      <c r="J53" s="333"/>
      <c r="K53" s="537"/>
      <c r="L53" s="161"/>
      <c r="M53" s="49"/>
    </row>
    <row r="54" spans="1:13" ht="15" customHeight="1">
      <c r="A54" s="27"/>
      <c r="B54" s="300"/>
      <c r="C54" s="322">
        <v>4410</v>
      </c>
      <c r="D54" s="36" t="s">
        <v>28</v>
      </c>
      <c r="E54" s="333"/>
      <c r="F54" s="333">
        <v>1000</v>
      </c>
      <c r="G54" s="333">
        <f t="shared" si="10"/>
        <v>1000</v>
      </c>
      <c r="H54" s="333"/>
      <c r="I54" s="333"/>
      <c r="J54" s="333"/>
      <c r="K54" s="537"/>
      <c r="L54" s="161"/>
      <c r="M54" s="49"/>
    </row>
    <row r="55" spans="1:13" ht="15" customHeight="1">
      <c r="A55" s="27"/>
      <c r="B55" s="300"/>
      <c r="C55" s="322">
        <v>4430</v>
      </c>
      <c r="D55" s="36" t="s">
        <v>30</v>
      </c>
      <c r="E55" s="333"/>
      <c r="F55" s="333">
        <v>492</v>
      </c>
      <c r="G55" s="333">
        <f t="shared" si="10"/>
        <v>492</v>
      </c>
      <c r="H55" s="333"/>
      <c r="I55" s="333"/>
      <c r="J55" s="333"/>
      <c r="K55" s="537"/>
      <c r="L55" s="161"/>
      <c r="M55" s="49"/>
    </row>
    <row r="56" spans="1:13" ht="21.75" customHeight="1">
      <c r="A56" s="541">
        <v>852</v>
      </c>
      <c r="B56" s="532">
        <v>85204</v>
      </c>
      <c r="C56" s="526"/>
      <c r="D56" s="528" t="s">
        <v>346</v>
      </c>
      <c r="E56" s="527">
        <f>E57+E58</f>
        <v>44712</v>
      </c>
      <c r="F56" s="527">
        <f aca="true" t="shared" si="11" ref="F56:K56">F59+F60+F61+F62+F63</f>
        <v>86861</v>
      </c>
      <c r="G56" s="527">
        <f t="shared" si="11"/>
        <v>86861</v>
      </c>
      <c r="H56" s="527">
        <f t="shared" si="11"/>
        <v>18775</v>
      </c>
      <c r="I56" s="527">
        <f t="shared" si="11"/>
        <v>3130</v>
      </c>
      <c r="J56" s="527">
        <f t="shared" si="11"/>
        <v>42149</v>
      </c>
      <c r="K56" s="539">
        <f t="shared" si="11"/>
        <v>0</v>
      </c>
      <c r="L56" s="158"/>
      <c r="M56" s="48"/>
    </row>
    <row r="57" spans="1:13" ht="19.5" customHeight="1">
      <c r="A57" s="27"/>
      <c r="B57" s="3"/>
      <c r="C57" s="322">
        <v>2310</v>
      </c>
      <c r="D57" s="324" t="s">
        <v>215</v>
      </c>
      <c r="E57" s="333">
        <f>'Z 1'!F116</f>
        <v>32854</v>
      </c>
      <c r="F57" s="333">
        <v>0</v>
      </c>
      <c r="G57" s="333"/>
      <c r="H57" s="333"/>
      <c r="I57" s="333"/>
      <c r="J57" s="333"/>
      <c r="K57" s="537"/>
      <c r="L57" s="161"/>
      <c r="M57" s="49"/>
    </row>
    <row r="58" spans="1:13" ht="22.5" customHeight="1">
      <c r="A58" s="27"/>
      <c r="B58" s="3"/>
      <c r="C58" s="322">
        <v>2320</v>
      </c>
      <c r="D58" s="65" t="s">
        <v>213</v>
      </c>
      <c r="E58" s="333">
        <f>'Z 1'!F117</f>
        <v>11858</v>
      </c>
      <c r="F58" s="333">
        <v>0</v>
      </c>
      <c r="G58" s="333">
        <f aca="true" t="shared" si="12" ref="G58:G63">F58</f>
        <v>0</v>
      </c>
      <c r="H58" s="333"/>
      <c r="I58" s="333"/>
      <c r="J58" s="333">
        <f>G58</f>
        <v>0</v>
      </c>
      <c r="K58" s="537"/>
      <c r="L58" s="161"/>
      <c r="M58" s="49"/>
    </row>
    <row r="59" spans="1:13" ht="21" customHeight="1">
      <c r="A59" s="27"/>
      <c r="B59" s="3"/>
      <c r="C59" s="322">
        <v>2320</v>
      </c>
      <c r="D59" s="65" t="s">
        <v>213</v>
      </c>
      <c r="E59" s="333">
        <v>0</v>
      </c>
      <c r="F59" s="333">
        <f>'Z 2 '!D432</f>
        <v>42149</v>
      </c>
      <c r="G59" s="333">
        <f t="shared" si="12"/>
        <v>42149</v>
      </c>
      <c r="H59" s="333"/>
      <c r="I59" s="333"/>
      <c r="J59" s="333">
        <f>G59</f>
        <v>42149</v>
      </c>
      <c r="K59" s="537"/>
      <c r="L59" s="161"/>
      <c r="M59" s="49"/>
    </row>
    <row r="60" spans="1:13" ht="17.25" customHeight="1">
      <c r="A60" s="542"/>
      <c r="B60" s="4"/>
      <c r="C60" s="322">
        <v>3110</v>
      </c>
      <c r="D60" s="323" t="s">
        <v>221</v>
      </c>
      <c r="E60" s="333">
        <v>0</v>
      </c>
      <c r="F60" s="333">
        <v>22807</v>
      </c>
      <c r="G60" s="333">
        <f t="shared" si="12"/>
        <v>22807</v>
      </c>
      <c r="H60" s="333"/>
      <c r="I60" s="333"/>
      <c r="J60" s="333"/>
      <c r="K60" s="537"/>
      <c r="L60" s="159"/>
      <c r="M60" s="49"/>
    </row>
    <row r="61" spans="1:13" ht="17.25" customHeight="1">
      <c r="A61" s="542"/>
      <c r="B61" s="4"/>
      <c r="C61" s="322">
        <v>4110</v>
      </c>
      <c r="D61" s="36" t="s">
        <v>95</v>
      </c>
      <c r="E61" s="333"/>
      <c r="F61" s="333">
        <v>2670</v>
      </c>
      <c r="G61" s="333">
        <f t="shared" si="12"/>
        <v>2670</v>
      </c>
      <c r="H61" s="333"/>
      <c r="I61" s="333">
        <f>G61</f>
        <v>2670</v>
      </c>
      <c r="J61" s="333"/>
      <c r="K61" s="537"/>
      <c r="L61" s="159"/>
      <c r="M61" s="49"/>
    </row>
    <row r="62" spans="1:13" ht="17.25" customHeight="1">
      <c r="A62" s="542"/>
      <c r="B62" s="4"/>
      <c r="C62" s="322">
        <v>4120</v>
      </c>
      <c r="D62" s="37" t="s">
        <v>19</v>
      </c>
      <c r="E62" s="333"/>
      <c r="F62" s="333">
        <v>460</v>
      </c>
      <c r="G62" s="333">
        <f t="shared" si="12"/>
        <v>460</v>
      </c>
      <c r="H62" s="333"/>
      <c r="I62" s="333">
        <f>G62</f>
        <v>460</v>
      </c>
      <c r="J62" s="333"/>
      <c r="K62" s="537"/>
      <c r="L62" s="159"/>
      <c r="M62" s="49"/>
    </row>
    <row r="63" spans="1:13" ht="17.25" customHeight="1">
      <c r="A63" s="542"/>
      <c r="B63" s="4"/>
      <c r="C63" s="322">
        <v>4170</v>
      </c>
      <c r="D63" s="37" t="s">
        <v>520</v>
      </c>
      <c r="E63" s="333"/>
      <c r="F63" s="333">
        <v>18775</v>
      </c>
      <c r="G63" s="333">
        <f t="shared" si="12"/>
        <v>18775</v>
      </c>
      <c r="H63" s="333">
        <f>G63</f>
        <v>18775</v>
      </c>
      <c r="I63" s="333"/>
      <c r="J63" s="333"/>
      <c r="K63" s="537"/>
      <c r="L63" s="159"/>
      <c r="M63" s="49"/>
    </row>
    <row r="64" spans="1:13" ht="24.75" customHeight="1">
      <c r="A64" s="541">
        <v>853</v>
      </c>
      <c r="B64" s="532">
        <v>85311</v>
      </c>
      <c r="C64" s="526"/>
      <c r="D64" s="528" t="s">
        <v>190</v>
      </c>
      <c r="E64" s="527">
        <f>E65</f>
        <v>0</v>
      </c>
      <c r="F64" s="527">
        <f aca="true" t="shared" si="13" ref="F64:K64">F65</f>
        <v>34770</v>
      </c>
      <c r="G64" s="527">
        <f t="shared" si="13"/>
        <v>34770</v>
      </c>
      <c r="H64" s="527">
        <f t="shared" si="13"/>
        <v>0</v>
      </c>
      <c r="I64" s="527">
        <f t="shared" si="13"/>
        <v>0</v>
      </c>
      <c r="J64" s="527">
        <f t="shared" si="13"/>
        <v>34770</v>
      </c>
      <c r="K64" s="539">
        <f t="shared" si="13"/>
        <v>0</v>
      </c>
      <c r="L64" s="158"/>
      <c r="M64" s="49"/>
    </row>
    <row r="65" spans="1:13" ht="20.25" customHeight="1">
      <c r="A65" s="542"/>
      <c r="B65" s="4"/>
      <c r="C65" s="24">
        <v>2310</v>
      </c>
      <c r="D65" s="36" t="s">
        <v>216</v>
      </c>
      <c r="E65" s="333">
        <v>0</v>
      </c>
      <c r="F65" s="333">
        <f>'Z 2 '!D486</f>
        <v>34770</v>
      </c>
      <c r="G65" s="333">
        <f>F65</f>
        <v>34770</v>
      </c>
      <c r="H65" s="333"/>
      <c r="I65" s="333"/>
      <c r="J65" s="333">
        <f>G65</f>
        <v>34770</v>
      </c>
      <c r="K65" s="537"/>
      <c r="L65" s="159"/>
      <c r="M65" s="49"/>
    </row>
    <row r="66" spans="1:13" ht="25.5" customHeight="1">
      <c r="A66" s="541">
        <v>921</v>
      </c>
      <c r="B66" s="532">
        <v>92116</v>
      </c>
      <c r="C66" s="526"/>
      <c r="D66" s="528" t="s">
        <v>349</v>
      </c>
      <c r="E66" s="527">
        <v>0</v>
      </c>
      <c r="F66" s="527">
        <f aca="true" t="shared" si="14" ref="F66:K66">F67</f>
        <v>33000</v>
      </c>
      <c r="G66" s="527">
        <f t="shared" si="14"/>
        <v>33000</v>
      </c>
      <c r="H66" s="527">
        <f t="shared" si="14"/>
        <v>0</v>
      </c>
      <c r="I66" s="527">
        <f t="shared" si="14"/>
        <v>0</v>
      </c>
      <c r="J66" s="527">
        <f t="shared" si="14"/>
        <v>33000</v>
      </c>
      <c r="K66" s="539">
        <f t="shared" si="14"/>
        <v>0</v>
      </c>
      <c r="L66" s="158"/>
      <c r="M66" s="49"/>
    </row>
    <row r="67" spans="1:13" ht="21.75" customHeight="1">
      <c r="A67" s="27"/>
      <c r="B67" s="3"/>
      <c r="C67" s="322">
        <v>2310</v>
      </c>
      <c r="D67" s="36" t="s">
        <v>216</v>
      </c>
      <c r="E67" s="333">
        <v>0</v>
      </c>
      <c r="F67" s="333">
        <f>'Z 2 '!D634</f>
        <v>33000</v>
      </c>
      <c r="G67" s="333">
        <f>F67</f>
        <v>33000</v>
      </c>
      <c r="H67" s="333"/>
      <c r="I67" s="333"/>
      <c r="J67" s="333">
        <f>G67</f>
        <v>33000</v>
      </c>
      <c r="K67" s="537"/>
      <c r="L67" s="161"/>
      <c r="M67" s="49"/>
    </row>
    <row r="68" spans="1:13" ht="23.25" customHeight="1" thickBot="1">
      <c r="A68" s="543"/>
      <c r="B68" s="544"/>
      <c r="C68" s="545"/>
      <c r="D68" s="546" t="s">
        <v>502</v>
      </c>
      <c r="E68" s="547">
        <f>E8</f>
        <v>4560724</v>
      </c>
      <c r="F68" s="547">
        <f aca="true" t="shared" si="15" ref="F68:K68">F8</f>
        <v>5905550</v>
      </c>
      <c r="G68" s="547">
        <f t="shared" si="15"/>
        <v>821223</v>
      </c>
      <c r="H68" s="547">
        <f t="shared" si="15"/>
        <v>253659</v>
      </c>
      <c r="I68" s="547">
        <f t="shared" si="15"/>
        <v>44894</v>
      </c>
      <c r="J68" s="547">
        <f t="shared" si="15"/>
        <v>152848</v>
      </c>
      <c r="K68" s="548">
        <f t="shared" si="15"/>
        <v>5084327</v>
      </c>
      <c r="L68" s="158"/>
      <c r="M68" s="158"/>
    </row>
    <row r="69" spans="12:13" ht="18.75" customHeight="1">
      <c r="L69" s="49"/>
      <c r="M69" s="49"/>
    </row>
    <row r="70" spans="1:13" ht="15" customHeight="1">
      <c r="A70" s="596" t="s">
        <v>976</v>
      </c>
      <c r="B70" s="596"/>
      <c r="C70" s="596"/>
      <c r="D70" s="596"/>
      <c r="E70" s="596"/>
      <c r="F70" s="596"/>
      <c r="G70" s="596"/>
      <c r="H70" s="596"/>
      <c r="I70" s="596"/>
      <c r="J70" s="596"/>
      <c r="K70" s="596"/>
      <c r="L70" s="162"/>
      <c r="M70" s="49"/>
    </row>
    <row r="71" spans="1:13" ht="15" customHeight="1">
      <c r="A71" s="16"/>
      <c r="B71" s="16"/>
      <c r="C71" s="16"/>
      <c r="D71" s="16" t="s">
        <v>191</v>
      </c>
      <c r="E71" s="16"/>
      <c r="F71" s="16"/>
      <c r="G71" s="16"/>
      <c r="H71" s="16"/>
      <c r="I71" s="34"/>
      <c r="J71" s="34"/>
      <c r="K71" s="34"/>
      <c r="L71" s="163"/>
      <c r="M71" s="49"/>
    </row>
    <row r="72" spans="1:13" ht="7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3"/>
      <c r="M72" s="49"/>
    </row>
    <row r="73" spans="1:12" ht="14.25" customHeight="1">
      <c r="A73" s="16"/>
      <c r="B73" s="16"/>
      <c r="C73" s="16"/>
      <c r="D73" s="16"/>
      <c r="E73" s="16"/>
      <c r="F73" s="16"/>
      <c r="G73" s="16"/>
      <c r="H73" s="16"/>
      <c r="I73" s="592"/>
      <c r="J73" s="592"/>
      <c r="K73" s="16"/>
      <c r="L73" s="16"/>
    </row>
    <row r="74" spans="1:12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8" customHeight="1">
      <c r="A78" s="758"/>
      <c r="B78" s="759"/>
      <c r="C78" s="759"/>
      <c r="D78" s="759"/>
      <c r="E78" s="759"/>
      <c r="F78" s="759"/>
      <c r="G78" s="759"/>
      <c r="H78" s="759"/>
      <c r="I78" s="759"/>
      <c r="J78" s="759"/>
      <c r="K78" s="759"/>
      <c r="L78" s="126"/>
    </row>
    <row r="79" spans="1:12" ht="14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5" customHeight="1">
      <c r="A81" s="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24.75" customHeight="1">
      <c r="A86" s="760"/>
      <c r="B86" s="760"/>
      <c r="C86" s="760"/>
      <c r="D86" s="760"/>
      <c r="E86" s="760"/>
      <c r="F86" s="760"/>
      <c r="G86" s="760"/>
      <c r="H86" s="760"/>
      <c r="I86" s="760"/>
      <c r="J86" s="760"/>
      <c r="K86" s="760"/>
      <c r="L86" s="127"/>
    </row>
    <row r="87" spans="1:12" ht="54.75" customHeight="1">
      <c r="A87" s="760"/>
      <c r="B87" s="760"/>
      <c r="C87" s="760"/>
      <c r="D87" s="760"/>
      <c r="E87" s="760"/>
      <c r="F87" s="760"/>
      <c r="G87" s="760"/>
      <c r="H87" s="760"/>
      <c r="I87" s="760"/>
      <c r="J87" s="760"/>
      <c r="K87" s="760"/>
      <c r="L87" s="127"/>
    </row>
    <row r="88" spans="1:12" ht="18" customHeight="1" hidden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5.75" customHeight="1" hidden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47.25" customHeight="1">
      <c r="A91" s="763"/>
      <c r="B91" s="763"/>
      <c r="C91" s="763"/>
      <c r="D91" s="763"/>
      <c r="E91" s="763"/>
      <c r="F91" s="763"/>
      <c r="G91" s="763"/>
      <c r="H91" s="763"/>
      <c r="I91" s="763"/>
      <c r="J91" s="763"/>
      <c r="K91" s="763"/>
      <c r="L91" s="128"/>
    </row>
    <row r="92" spans="1:12" ht="26.25" customHeight="1">
      <c r="A92" s="760"/>
      <c r="B92" s="760"/>
      <c r="C92" s="760"/>
      <c r="D92" s="760"/>
      <c r="E92" s="760"/>
      <c r="F92" s="760"/>
      <c r="G92" s="760"/>
      <c r="H92" s="760"/>
      <c r="I92" s="760"/>
      <c r="J92" s="760"/>
      <c r="K92" s="760"/>
      <c r="L92" s="127"/>
    </row>
    <row r="93" spans="1:12" ht="16.5" customHeight="1">
      <c r="A93" s="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" customHeight="1">
      <c r="A94" s="760"/>
      <c r="B94" s="760"/>
      <c r="C94" s="760"/>
      <c r="D94" s="760"/>
      <c r="E94" s="760"/>
      <c r="F94" s="760"/>
      <c r="G94" s="760"/>
      <c r="H94" s="760"/>
      <c r="I94" s="760"/>
      <c r="J94" s="760"/>
      <c r="K94" s="760"/>
      <c r="L94" s="127"/>
    </row>
    <row r="95" spans="1:12" ht="37.5" customHeight="1">
      <c r="A95" s="760"/>
      <c r="B95" s="760"/>
      <c r="C95" s="760"/>
      <c r="D95" s="760"/>
      <c r="E95" s="760"/>
      <c r="F95" s="760"/>
      <c r="G95" s="760"/>
      <c r="H95" s="760"/>
      <c r="I95" s="760"/>
      <c r="J95" s="760"/>
      <c r="K95" s="760"/>
      <c r="L95" s="127"/>
    </row>
    <row r="96" spans="1:12" ht="27.75" customHeight="1">
      <c r="A96" s="760"/>
      <c r="B96" s="760"/>
      <c r="C96" s="760"/>
      <c r="D96" s="760"/>
      <c r="E96" s="760"/>
      <c r="F96" s="760"/>
      <c r="G96" s="760"/>
      <c r="H96" s="760"/>
      <c r="I96" s="760"/>
      <c r="J96" s="760"/>
      <c r="K96" s="760"/>
      <c r="L96" s="127"/>
    </row>
    <row r="97" spans="1:12" ht="27.75" customHeight="1">
      <c r="A97" s="760"/>
      <c r="B97" s="760"/>
      <c r="C97" s="760"/>
      <c r="D97" s="760"/>
      <c r="E97" s="760"/>
      <c r="F97" s="760"/>
      <c r="G97" s="760"/>
      <c r="H97" s="760"/>
      <c r="I97" s="760"/>
      <c r="J97" s="760"/>
      <c r="K97" s="760"/>
      <c r="L97" s="127"/>
    </row>
    <row r="98" spans="1:12" ht="12.75">
      <c r="A98" s="758"/>
      <c r="B98" s="759"/>
      <c r="C98" s="759"/>
      <c r="D98" s="759"/>
      <c r="E98" s="759"/>
      <c r="F98" s="759"/>
      <c r="G98" s="759"/>
      <c r="H98" s="759"/>
      <c r="I98" s="759"/>
      <c r="J98" s="759"/>
      <c r="K98" s="759"/>
      <c r="L98" s="12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29.25" customHeight="1">
      <c r="A103" s="16"/>
      <c r="B103" s="16"/>
      <c r="C103" s="16"/>
      <c r="D103" s="762"/>
      <c r="E103" s="762"/>
      <c r="F103" s="762"/>
      <c r="G103" s="762"/>
      <c r="H103" s="762"/>
      <c r="I103" s="762"/>
      <c r="J103" s="762"/>
      <c r="K103" s="762"/>
      <c r="L103" s="125"/>
    </row>
  </sheetData>
  <mergeCells count="23">
    <mergeCell ref="D103:K103"/>
    <mergeCell ref="A98:K98"/>
    <mergeCell ref="A94:K94"/>
    <mergeCell ref="A91:K91"/>
    <mergeCell ref="A92:K92"/>
    <mergeCell ref="A96:K96"/>
    <mergeCell ref="A97:K97"/>
    <mergeCell ref="A95:K95"/>
    <mergeCell ref="A78:K78"/>
    <mergeCell ref="A87:K87"/>
    <mergeCell ref="A86:K86"/>
    <mergeCell ref="D4:D6"/>
    <mergeCell ref="E4:E6"/>
    <mergeCell ref="K5:K6"/>
    <mergeCell ref="A70:K70"/>
    <mergeCell ref="I73:J73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31496062992125984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2" manualBreakCount="2">
    <brk id="24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2010-01-04T06:42:35Z</cp:lastPrinted>
  <dcterms:created xsi:type="dcterms:W3CDTF">2002-03-22T09:59:04Z</dcterms:created>
  <dcterms:modified xsi:type="dcterms:W3CDTF">2010-01-04T06:46:22Z</dcterms:modified>
  <cp:category/>
  <cp:version/>
  <cp:contentType/>
  <cp:contentStatus/>
</cp:coreProperties>
</file>