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4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 " sheetId="9" r:id="rId9"/>
    <sheet name="Z8" sheetId="10" r:id="rId10"/>
    <sheet name="Z9" sheetId="11" r:id="rId11"/>
    <sheet name="Z10" sheetId="12" r:id="rId12"/>
    <sheet name="z11" sheetId="13" r:id="rId13"/>
    <sheet name="z11a" sheetId="14" r:id="rId14"/>
    <sheet name="Z12" sheetId="15" r:id="rId15"/>
    <sheet name="Z12a" sheetId="16" r:id="rId16"/>
  </sheets>
  <definedNames>
    <definedName name="_xlnm.Print_Area" localSheetId="0">'Z 1'!$A$2:$L$187</definedName>
    <definedName name="_xlnm.Print_Area" localSheetId="1">'Z 2 '!$A$1:$P$748</definedName>
    <definedName name="_xlnm.Print_Area" localSheetId="6">'Z 5 '!$A$1:$L$146</definedName>
    <definedName name="_xlnm.Print_Area" localSheetId="11">'Z10'!$A$1:$K$25</definedName>
    <definedName name="_xlnm.Print_Area" localSheetId="13">'z11a'!$A$1:$C$43</definedName>
    <definedName name="_xlnm.Print_Area" localSheetId="14">'Z12'!$A$1:$R$30</definedName>
    <definedName name="_xlnm.Print_Area" localSheetId="2">'Z3'!$A$1:$P$33</definedName>
    <definedName name="_xlnm.Print_Area" localSheetId="3">'z3a'!$A$1:$N$37</definedName>
    <definedName name="_xlnm.Print_Area" localSheetId="4">'z3b'!$A$1:$F$20</definedName>
    <definedName name="_xlnm.Print_Area" localSheetId="5">'Z4'!$A$1:$P$332</definedName>
    <definedName name="_xlnm.Print_Area" localSheetId="8">'Z7 '!$A$1:$K$73</definedName>
    <definedName name="_xlnm.Print_Area" localSheetId="9">'Z8'!$A$1:$F$36</definedName>
    <definedName name="_xlnm.Print_Area" localSheetId="10">'Z9'!$A$1:$H$36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8">'Z7 '!$4:$7</definedName>
  </definedNames>
  <calcPr fullCalcOnLoad="1"/>
</workbook>
</file>

<file path=xl/sharedStrings.xml><?xml version="1.0" encoding="utf-8"?>
<sst xmlns="http://schemas.openxmlformats.org/spreadsheetml/2006/main" count="3310" uniqueCount="1077">
  <si>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</si>
  <si>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</si>
  <si>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</si>
  <si>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</si>
  <si>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</si>
  <si>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</si>
  <si>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</si>
  <si>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</si>
  <si>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</si>
  <si>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</si>
  <si>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</si>
  <si>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</si>
  <si>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</si>
  <si>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</si>
  <si>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</si>
  <si>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</si>
  <si>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</si>
  <si>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</si>
  <si>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</si>
  <si>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</si>
  <si>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</si>
  <si>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</si>
  <si>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</si>
  <si>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</si>
  <si>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</si>
  <si>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</si>
  <si>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</si>
  <si>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</si>
  <si>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</si>
  <si>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</si>
  <si>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</si>
  <si>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</si>
  <si>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</si>
  <si>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</si>
  <si>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</si>
  <si>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</si>
  <si>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</si>
  <si>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</si>
  <si>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</si>
  <si>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</si>
  <si>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</si>
  <si>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</si>
  <si>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</si>
  <si>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</si>
  <si>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</si>
  <si>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</si>
  <si>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</si>
  <si>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</si>
  <si>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</si>
  <si>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</si>
  <si>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</si>
  <si>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</si>
  <si>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</si>
  <si>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</si>
  <si>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</si>
  <si>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</si>
  <si>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</si>
  <si>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</si>
  <si>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</si>
  <si>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</si>
  <si>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</si>
  <si>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</si>
  <si>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</si>
  <si>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</si>
  <si>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</si>
  <si>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</si>
  <si>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</si>
  <si>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</si>
  <si>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</si>
  <si>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</si>
  <si>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</si>
  <si>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</si>
  <si>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</si>
  <si>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</si>
  <si>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</si>
  <si>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</si>
  <si>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</si>
  <si>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</si>
  <si>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</si>
  <si>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</si>
  <si>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</si>
  <si>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</si>
  <si>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</si>
  <si>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</si>
  <si>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</si>
  <si>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</si>
  <si>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</si>
  <si>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</si>
  <si>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</si>
  <si>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</si>
  <si>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</si>
  <si>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</si>
  <si>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</si>
  <si>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</si>
  <si>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</si>
  <si>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</si>
  <si>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</si>
  <si>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</si>
  <si>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</si>
  <si>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</si>
  <si>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</si>
  <si>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</si>
  <si>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</si>
  <si>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</si>
  <si>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</si>
  <si>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</si>
  <si>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</si>
  <si>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</si>
  <si>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</si>
  <si>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</si>
  <si>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</si>
  <si>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</si>
  <si>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</si>
  <si>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</si>
  <si>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</si>
  <si>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</si>
  <si>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</si>
  <si>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</si>
  <si>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</si>
  <si>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</si>
  <si>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</si>
  <si>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</si>
  <si>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Wynagr. osobowe pracowników</t>
  </si>
  <si>
    <t>Wynagr. os. czł. korp. sł. cywiln.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</si>
  <si>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</si>
  <si>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</si>
  <si>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</si>
  <si>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</si>
  <si>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</si>
  <si>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</si>
  <si>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</si>
  <si>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</si>
  <si>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</si>
  <si>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</si>
  <si>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</si>
  <si>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</si>
  <si>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</si>
  <si>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</si>
  <si>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</si>
  <si>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</si>
  <si>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</si>
  <si>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</si>
  <si>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</si>
  <si>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</si>
  <si>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</si>
  <si>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Zalącznik Nr 1 do Uchwały Rady Powiatu w Olecku Nr …./…./… z dnia …………</t>
  </si>
  <si>
    <t>Struktura %</t>
  </si>
  <si>
    <t>Struktura % (7 : 6)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</si>
  <si>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</si>
  <si>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</si>
  <si>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</si>
  <si>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</si>
  <si>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</si>
  <si>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</si>
  <si>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</si>
  <si>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</si>
  <si>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</si>
  <si>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</si>
  <si>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</si>
  <si>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</si>
  <si>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</si>
  <si>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</si>
  <si>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</si>
  <si>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</si>
  <si>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</si>
  <si>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</si>
  <si>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</si>
  <si>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</si>
  <si>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</si>
  <si>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Dofinansowanie organizacji dożynek powiatowych dla  Gminy Kowale Oleckie</t>
  </si>
  <si>
    <t>Na prowadzenie zadań publicznych w zakresie melioracji i gospodarki wodnej na terenie Gminy Wieliczki</t>
  </si>
  <si>
    <t>9295</t>
  </si>
  <si>
    <t xml:space="preserve">     Załącznik Nr 9 do uchwały Rady Powiatu Nr   ……/……/… z dnia ………………..</t>
  </si>
  <si>
    <t>Przebudowa drogi powiatowej nr 1887N Kowale Oleckie-Sokółki-Dunajek (dr.woj.nr 655) na odcinku od drogi krajowej nr 65 w m. Kowale Oleckie do m. Sokółki w km 0+000 do km 3+630, dł. 3,63 km dla Gminy Kowale Oleckie - kwota 1.181.978 zł,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</si>
  <si>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</si>
  <si>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</si>
  <si>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</si>
  <si>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</si>
  <si>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</si>
  <si>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</si>
  <si>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</si>
  <si>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</si>
  <si>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</si>
  <si>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</si>
  <si>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</si>
  <si>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</si>
  <si>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Budowa ulicy zbiorczej wraz z infrastrukturą towarzyszącą na Osiedlu Siejnik w Olecku dla Gminy Olecko - kwota 5.000 zł,</t>
  </si>
  <si>
    <t>Plan na 2010 rok</t>
  </si>
  <si>
    <t>Przebudowa drogi gminnej dojazdowej nr 142019N w Wieliczkach dla Gminy Wieliczki - kwota 5.000 zł.</t>
  </si>
  <si>
    <t>Wpłaty jednostek na fundusz celowy na finansowanie zadań inwestycyjnych,             w tym: na zakup testera przepuszczalności szyb dla Komendy Powiatowej Policji w Olecku</t>
  </si>
  <si>
    <t>Dofinansowanie działalności WarsztatówTerapii Zajęciowej - Gmina Olecko</t>
  </si>
  <si>
    <t>Dofinansowanie działalności Biblioteki Publicznej - Gmina Olecko</t>
  </si>
  <si>
    <t xml:space="preserve">Dofinansowanie rodzin zastępczych na dzieci z powiatu oleckiego umieszczone w powiatach suwalskim, węgorzewskim i w mieście stołecznym w Warszawie </t>
  </si>
  <si>
    <t xml:space="preserve">Dotacja do kosztów utrzymania 1m2 powiarzchni użytkowej Gospodarstwa Pomocniczego przy Zespole Szkół Licealnych i Zawodowych  </t>
  </si>
  <si>
    <t>Na świadczenie zadań edukacyjnych w zakresie doradztwa metodycznego i doskonalenia zawodowego nauczycieli i kadry kierowniczej przez Mazurski Ośrodek Doskonalenia Nauczycieli - Powiat Ełk</t>
  </si>
  <si>
    <t>Dofinansowanie do zakupu zestawu komputerowego, mebli dla techników kryminalistyki i paliwa dla Komendy Powiatowej Policji w Olecku</t>
  </si>
  <si>
    <t>Dotacja dla Powiatu Ełk na kontynuowanie projektu egoturystka .pl - produkt turystyczny Krainy EGO</t>
  </si>
  <si>
    <t>Zadania publiczne powiatu -  kultura, sztuka, ochrona dóbr kultury i tradycji</t>
  </si>
  <si>
    <t>Niepubliczna Szkoła Podstawowa przy Centrum Edukacji Specjalnej</t>
  </si>
  <si>
    <t>Załącznik nr 11a do Uchwały Rady Powiatu  w Olecku  ..../....../....z dnia .............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</si>
  <si>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</si>
  <si>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</si>
  <si>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</si>
  <si>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</si>
  <si>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</si>
  <si>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</si>
  <si>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</si>
  <si>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</si>
  <si>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Zadania związane z funkcjonowaniem Biura Regionalnego Województwa Warmińsko-Mazurskiego w Brukseli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</si>
  <si>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</si>
  <si>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</si>
  <si>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</si>
  <si>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</si>
  <si>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</si>
  <si>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</si>
  <si>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</si>
  <si>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4215</t>
  </si>
  <si>
    <t>4216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</si>
  <si>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</si>
  <si>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</si>
  <si>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</si>
  <si>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</si>
  <si>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</si>
  <si>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</si>
  <si>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</si>
  <si>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</si>
  <si>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</si>
  <si>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</si>
  <si>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</si>
  <si>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</si>
  <si>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</si>
  <si>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</si>
  <si>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</si>
  <si>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Zakup materiałów i wyposażźenia</t>
  </si>
  <si>
    <t xml:space="preserve">: </t>
  </si>
  <si>
    <t>spłata kredytów krajowych</t>
  </si>
  <si>
    <t>spłata pożyczek krajowych</t>
  </si>
  <si>
    <t>VI.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</si>
  <si>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</si>
  <si>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</si>
  <si>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</si>
  <si>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Rezerwa ogólna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</si>
  <si>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</si>
  <si>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</si>
  <si>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</si>
  <si>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</si>
  <si>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</si>
  <si>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</si>
  <si>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</si>
  <si>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</si>
  <si>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</si>
  <si>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6058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</si>
  <si>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</si>
  <si>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</si>
  <si>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</si>
  <si>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</si>
  <si>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</si>
  <si>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</si>
  <si>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</si>
  <si>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</si>
  <si>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Poddziałanie  3.2.1 Infrastruktura ochrony zdrowia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</si>
  <si>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</si>
  <si>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</si>
  <si>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</si>
  <si>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</si>
  <si>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Regionalny Program Operacyjny Warmia i Mazury 2007-2013 - realizowany przez Starostwo Powiatowe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</si>
  <si>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</si>
  <si>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</si>
  <si>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</si>
  <si>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</si>
  <si>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</si>
  <si>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</si>
  <si>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</si>
  <si>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</si>
  <si>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</si>
  <si>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</si>
  <si>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</si>
  <si>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</si>
  <si>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</si>
  <si>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</si>
  <si>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</si>
  <si>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</si>
  <si>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</si>
  <si>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</si>
  <si>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4438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</si>
  <si>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</si>
  <si>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</si>
  <si>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</si>
  <si>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Działanie 6.1 Poprawa dostępu do zatrudnienia oraz wspieranie katywności zawodowej w regionie - realizowany przez Powiatowy Urząd Pracy  w Olecku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</si>
  <si>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</si>
  <si>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</si>
  <si>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</si>
  <si>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</si>
  <si>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</si>
  <si>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Opłaty czynsz. za pomieszcz.biur.</t>
  </si>
  <si>
    <t>§ 4418</t>
  </si>
  <si>
    <t>§ 4419</t>
  </si>
  <si>
    <t>Nazwa zadania: "Przebudowa drogi powiatowej Nr 1940 N na odcinku:  droga krajowa Nr 65 - Zatyki - Kijewo w powiecie oleckim"</t>
  </si>
  <si>
    <t>Poddziałanie 5.1.6 Infrastruktura drogowa warunkująca rozwój regionalny - realizowany przez Powiatowy Zarząd Dróg</t>
  </si>
  <si>
    <t>Nazwa zadania: "Przebudowa i rozbudowa drogi powiatowej nr 1857N na odcinku dr.woj. nr 655- Orłowo-Wronki-Połom-Straduny (dr.kraj. nr 65) etap I na odcinku od km 15+200,14 do km 17+000,00 dł. 1,79986 km  "</t>
  </si>
  <si>
    <t>Tytuł projektu: "Doposażenie szpitala w Olecku w sprzęt i aparaturę medyczną"</t>
  </si>
  <si>
    <t>1.2</t>
  </si>
  <si>
    <t>1.3</t>
  </si>
  <si>
    <t>1.4</t>
  </si>
  <si>
    <t>1.5</t>
  </si>
  <si>
    <t>§ 4385</t>
  </si>
  <si>
    <t>§ 4386</t>
  </si>
  <si>
    <t>wpływy z tytułu pomocy finansowej udzielanej między j.s.t. na dofinansowanie własnych zakupów inwestycyjnych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</si>
  <si>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</si>
  <si>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</si>
  <si>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</si>
  <si>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</si>
  <si>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</si>
  <si>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</si>
  <si>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</si>
  <si>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</si>
  <si>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</si>
  <si>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</si>
  <si>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</si>
  <si>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</si>
  <si>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</si>
  <si>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</si>
  <si>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</si>
  <si>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</si>
  <si>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</si>
  <si>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</si>
  <si>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</si>
  <si>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</si>
  <si>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 xml:space="preserve"> A. Dotacje i środki z budżetu państwa ( np.. Od wojewody, MEN, UKFiS, ...)</t>
  </si>
  <si>
    <t>§ 4115</t>
  </si>
  <si>
    <t>§ 4116</t>
  </si>
  <si>
    <t>§ 4125</t>
  </si>
  <si>
    <t>§ 4126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</si>
  <si>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</si>
  <si>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</si>
  <si>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</si>
  <si>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</si>
  <si>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</si>
  <si>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</si>
  <si>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</si>
  <si>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</si>
  <si>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</si>
  <si>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</si>
  <si>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</si>
  <si>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</si>
  <si>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</si>
  <si>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Przewidywane wykonanie w 2009 r.</t>
  </si>
  <si>
    <t>Planowane papiery wartościowe</t>
  </si>
  <si>
    <t>Planowane pożyczki</t>
  </si>
  <si>
    <t>VII.</t>
  </si>
  <si>
    <t>VIII.</t>
  </si>
  <si>
    <t>IX.1.</t>
  </si>
  <si>
    <t>IX.2.</t>
  </si>
  <si>
    <t>X.1.</t>
  </si>
  <si>
    <t>X.2.</t>
  </si>
  <si>
    <t>IIIA.</t>
  </si>
  <si>
    <t>Zaciągnięte pożyczki</t>
  </si>
  <si>
    <t>Przewidywane wykonanie na koniec 2009 r.</t>
  </si>
  <si>
    <t>Wykup planowanych papierów wartościowych</t>
  </si>
  <si>
    <t>Tytuł projektu:I ty możesz zrobić karierę! Zrealizuj swoje marzenia!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</si>
  <si>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</si>
  <si>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</si>
  <si>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</si>
  <si>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</si>
  <si>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</si>
  <si>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</si>
  <si>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</si>
  <si>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</si>
  <si>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</si>
  <si>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</si>
  <si>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</si>
  <si>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Tytuł projektu:Open Your Eyes And See - Debating Film Club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</si>
  <si>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</si>
  <si>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</si>
  <si>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</si>
  <si>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</si>
  <si>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</si>
  <si>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</si>
  <si>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</si>
  <si>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</si>
  <si>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</si>
  <si>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</si>
  <si>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</si>
  <si>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</si>
  <si>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</si>
  <si>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</si>
  <si>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</si>
  <si>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</si>
  <si>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</si>
  <si>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</si>
  <si>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</si>
  <si>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</si>
  <si>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</si>
  <si>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</si>
  <si>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4385</t>
  </si>
  <si>
    <t>4386</t>
  </si>
  <si>
    <t>6065</t>
  </si>
  <si>
    <t>6066</t>
  </si>
  <si>
    <t>2829</t>
  </si>
  <si>
    <t>752</t>
  </si>
  <si>
    <t>OBRONA  NARODOWA</t>
  </si>
  <si>
    <t>75212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</si>
  <si>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</si>
  <si>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</si>
  <si>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</si>
  <si>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</si>
  <si>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</si>
  <si>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</si>
  <si>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Dotacja celowa na pomoc finansową udzieloną między j.s.t. na dofinans. własnych zadań bieżących</t>
  </si>
  <si>
    <t>Dotacje celowe  przekaz. gminie na zadania bieżące realizowane na podstawie umów między j.s.t.</t>
  </si>
  <si>
    <t>Wydatki inwestycyjne jednostek budżet.</t>
  </si>
  <si>
    <t>3119</t>
  </si>
  <si>
    <t>4418</t>
  </si>
  <si>
    <t>4419</t>
  </si>
  <si>
    <t>4747</t>
  </si>
  <si>
    <t>4757</t>
  </si>
  <si>
    <t>Dot. cel. przek. gminie na zad. bież real. na podst.poroz.j.s.t.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</si>
  <si>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</si>
  <si>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</si>
  <si>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Wynagr.osob. korpusu sł.cywilnej</t>
  </si>
  <si>
    <t>Uposażenia i świadczenia pieniężne wypłacane przez rok funkcjonariuszom zwolnionym ze służby</t>
  </si>
  <si>
    <t>4358</t>
  </si>
  <si>
    <t>4359</t>
  </si>
  <si>
    <t>2.6</t>
  </si>
  <si>
    <t>Priorytet: VIII Regionalne kadry gospodarki</t>
  </si>
  <si>
    <t>§ 4378</t>
  </si>
  <si>
    <t>§ 4379</t>
  </si>
  <si>
    <t>§ 4408</t>
  </si>
  <si>
    <t>§ 4409</t>
  </si>
  <si>
    <t>§ 4759</t>
  </si>
  <si>
    <t>2.7</t>
  </si>
  <si>
    <t>6420</t>
  </si>
  <si>
    <t>dotacje celowe otrzymane z budżetu państwa na inwestycje realizowane przez powiat na podstawie porozumień z organami administracji rządowej</t>
  </si>
  <si>
    <t>- w ramach porozumień (umów) z z administracją rządową (§ 2120 i § 6420)</t>
  </si>
  <si>
    <t>4019</t>
  </si>
  <si>
    <t>4119</t>
  </si>
  <si>
    <t>4129</t>
  </si>
  <si>
    <t>4179</t>
  </si>
  <si>
    <t>4288</t>
  </si>
  <si>
    <t>4289</t>
  </si>
  <si>
    <t>4309</t>
  </si>
  <si>
    <t>4408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</si>
  <si>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</si>
  <si>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</si>
  <si>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</si>
  <si>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</si>
  <si>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</si>
  <si>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</si>
  <si>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</si>
  <si>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</si>
  <si>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g)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</si>
  <si>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</si>
  <si>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</si>
  <si>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</si>
  <si>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</si>
  <si>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</si>
  <si>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Przewidywane wykonanie 2009 roku</t>
  </si>
  <si>
    <t>Projekt planu na 2010 rok</t>
  </si>
  <si>
    <t>PLAN WYDATKÓW BUDŻETU POWIATU NA ROK 2010</t>
  </si>
  <si>
    <t>Przewidywane wykonanie          za 2009</t>
  </si>
  <si>
    <t>Plan na 2010</t>
  </si>
  <si>
    <t>Wynagrodzenia i składki od nich naliczone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</si>
  <si>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</si>
  <si>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</si>
  <si>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</si>
  <si>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</si>
  <si>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</si>
  <si>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</si>
  <si>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</si>
  <si>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</si>
  <si>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</si>
  <si>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</si>
  <si>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</si>
  <si>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</si>
  <si>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</si>
  <si>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</si>
  <si>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bieżących zadań własnych powiatu w 2010 roku</t>
  </si>
  <si>
    <t>Dochody i wydatki związane z realizacją zadań  realizowanych na podstwaie umów (porozumień) z jednostkami samorządu terytorialnego w 2010 roku</t>
  </si>
  <si>
    <t>Wydatki ogółem            (7+11)</t>
  </si>
  <si>
    <t>Przychody  i  rozchody  budżetu  w  2010  roku</t>
  </si>
  <si>
    <t>Przewidywane wykonanie 2009</t>
  </si>
  <si>
    <t>Kwota</t>
  </si>
  <si>
    <t>Plan 2010 r.</t>
  </si>
  <si>
    <t>Nadwyżka (1-2)</t>
  </si>
  <si>
    <t>Deficyt (1-2)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</si>
  <si>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</si>
  <si>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</si>
  <si>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</si>
  <si>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</si>
  <si>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</si>
  <si>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</si>
  <si>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</si>
  <si>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</si>
  <si>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</si>
  <si>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</si>
  <si>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</si>
  <si>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</si>
  <si>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</si>
  <si>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</si>
  <si>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</si>
  <si>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</si>
  <si>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</si>
  <si>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</si>
  <si>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</si>
  <si>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 xml:space="preserve">Załącznik nr 5 do Uchwały Rady Powiatu w Olecku Nr......./...../... z dn. ........... </t>
  </si>
  <si>
    <t xml:space="preserve">Załącznik nr 6 do Uchwały Rady Powiatu w Olecku Nr......./........../... z dn.............. </t>
  </si>
  <si>
    <t>Załącznik nr 7 do uchwały Rady Powiatu w Olecku nr. ......../........./ ........       z dnia ...............</t>
  </si>
  <si>
    <t>Załącznik Nr 8 do Uchwały Rady Powiatu w Olecku Nr...../....../...     z dnia  ..............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</si>
  <si>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</si>
  <si>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</si>
  <si>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</si>
  <si>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</si>
  <si>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przedmiotowej</t>
  </si>
  <si>
    <t>podmiotowej</t>
  </si>
  <si>
    <t>celowej</t>
  </si>
  <si>
    <t>Dotacje dla podmiotów należących do sektora finansów publicznych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</si>
  <si>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</si>
  <si>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</si>
  <si>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Załącznik Nr 10  do uchwały Rady Powiatu Nr   ……/……/… z dnia ………………..</t>
  </si>
  <si>
    <t>Rozliczenie z budżetwm z tytułu wpłat nadwyżek środków za 2009rok</t>
  </si>
  <si>
    <t xml:space="preserve">Plan przychodów i wydatków Powiatowego Funduszu Ochrony Środowiska                               i Gospodarki Wodnej </t>
  </si>
  <si>
    <t>Stan środków obrotowych na początek roku, w tym:</t>
  </si>
  <si>
    <t>Stan środków obrotowych na koniec roku, w tym:</t>
  </si>
  <si>
    <t>Plan na 2010 r</t>
  </si>
  <si>
    <t>Załacznik Nr 11 do Uchwały Rady Powiatu  w Olecku Nr ..../......./.....        z dnia .................</t>
  </si>
  <si>
    <t>Plan 2010</t>
  </si>
  <si>
    <t>Załącznik nr 12 do Uchwały Rady Powiatu w Olecku nr …../…./…..  z dnia ………</t>
  </si>
  <si>
    <t xml:space="preserve">Załącznik nr 12a </t>
  </si>
  <si>
    <t>do Uchwały Rady Powiatu w Olecku  nr......../……/……z dnia ………..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</si>
  <si>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</si>
  <si>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</si>
  <si>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Spłaty kredytów, pożyczek do dochodów (%) (art..169 ust.1 u.f.p.)</t>
  </si>
  <si>
    <t>6208</t>
  </si>
  <si>
    <t>dotacje otrzymane z funduszy celowych na finansowanie lub dofinansowanie kosztów realizacji inwestycji jednostek sektora finansów publicznych</t>
  </si>
  <si>
    <t>środki na dofinansowanie własnych inwestycji powiatu, pozyskane z innych źródeł</t>
  </si>
  <si>
    <t>Obrona narodowa</t>
  </si>
  <si>
    <t>Pozostałe wydatki obronne</t>
  </si>
  <si>
    <t>2440</t>
  </si>
  <si>
    <t>dotacje otrzymane z funduszy celowych na realizację zadań bieżących jednostek sektora finansów publicznych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</si>
  <si>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</si>
  <si>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</si>
  <si>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</si>
  <si>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</si>
  <si>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</si>
  <si>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</si>
  <si>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</si>
  <si>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</si>
  <si>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</si>
  <si>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</si>
  <si>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</si>
  <si>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</si>
  <si>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</si>
  <si>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</si>
  <si>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</si>
  <si>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"Przebudowa i rozbudowa drogi powiatowej nr 1901 N na odcinku Giże - Dudki - Gąski (odcinek Giże- Dudki) od km 1+670 do km 3+170 oraz przebudowa drogi powiatowej              nr 1826 N Kukowo -  Zajdy - Dudki od km 4+580 do km 7+760,8"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</si>
  <si>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</si>
  <si>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</si>
  <si>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</si>
  <si>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</si>
  <si>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</si>
  <si>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</si>
  <si>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Obrona Cywilna</t>
  </si>
  <si>
    <t>75414</t>
  </si>
  <si>
    <t>Pozostałe opłaty i składki</t>
  </si>
  <si>
    <t>Zakup akcesoriów komp.</t>
  </si>
  <si>
    <t>Środki pozyskane ze źródeł zagranicznych</t>
  </si>
  <si>
    <t>2. Dotacje ze źródeł zagranicznych</t>
  </si>
  <si>
    <t xml:space="preserve">p.w. 2008 </t>
  </si>
  <si>
    <t>planu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</si>
  <si>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</si>
  <si>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</si>
  <si>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</si>
  <si>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</si>
  <si>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</si>
  <si>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</si>
  <si>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</si>
  <si>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Dotacje celowe przekazane gminie na zadania bieżące realizowane na podstawie porozumień między j.s.t.</t>
  </si>
  <si>
    <t>Zakup usług obejmujących tłumaczenia</t>
  </si>
  <si>
    <t>4950</t>
  </si>
  <si>
    <t>Różnice kursowe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</si>
  <si>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</si>
  <si>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</si>
  <si>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</si>
  <si>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</si>
  <si>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</si>
  <si>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</si>
  <si>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</si>
  <si>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</si>
  <si>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</si>
  <si>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</si>
  <si>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</si>
  <si>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</si>
  <si>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</si>
  <si>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2420</t>
  </si>
  <si>
    <t>Dotacja z budżetu dla gospodarstwa pomocniczego na pierwsze wyposażenie  w środki obrotowe</t>
  </si>
  <si>
    <t>4160</t>
  </si>
  <si>
    <t>Pokrycie przejętych zobowiązań po likwidowanym SPZOZ</t>
  </si>
  <si>
    <t>85395</t>
  </si>
  <si>
    <t>85446</t>
  </si>
  <si>
    <t>4217</t>
  </si>
  <si>
    <t>4307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</si>
  <si>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</si>
  <si>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</si>
  <si>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</si>
  <si>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</si>
  <si>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</si>
  <si>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</si>
  <si>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</si>
  <si>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</si>
  <si>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</si>
  <si>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</si>
  <si>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h)</t>
  </si>
  <si>
    <t>2008</t>
  </si>
  <si>
    <t>dotacje rozwojowe oraz środki na finansowanie Wspólnej Polityki Rolnej</t>
  </si>
  <si>
    <t>6260</t>
  </si>
  <si>
    <t>dotacje otrzymane z funduszy celowych na dofinansowanie inwestycji jednostek sektora finansów publicznych</t>
  </si>
  <si>
    <t>2707</t>
  </si>
  <si>
    <t>75421</t>
  </si>
  <si>
    <t>%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</si>
  <si>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</si>
  <si>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</si>
  <si>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</si>
  <si>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</si>
  <si>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</si>
  <si>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</si>
  <si>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</si>
  <si>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</si>
  <si>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</si>
  <si>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</si>
  <si>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</si>
  <si>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</si>
  <si>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</si>
  <si>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</si>
  <si>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</si>
  <si>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</si>
  <si>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</si>
  <si>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</si>
  <si>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</si>
  <si>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</si>
  <si>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</si>
  <si>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</si>
  <si>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</si>
  <si>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</si>
  <si>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</si>
  <si>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</si>
  <si>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</si>
  <si>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</si>
  <si>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</si>
  <si>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</si>
  <si>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</si>
  <si>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</si>
  <si>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</si>
  <si>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</si>
  <si>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</si>
  <si>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</si>
  <si>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</si>
  <si>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</si>
  <si>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</si>
  <si>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</si>
  <si>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</si>
  <si>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</si>
  <si>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</si>
  <si>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</si>
  <si>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</si>
  <si>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</si>
  <si>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</si>
  <si>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</si>
  <si>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</si>
  <si>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</si>
  <si>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</si>
  <si>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</si>
  <si>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</si>
  <si>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</si>
  <si>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</si>
  <si>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</si>
  <si>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</si>
  <si>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</si>
  <si>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</si>
  <si>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</si>
  <si>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</si>
  <si>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</si>
  <si>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</si>
  <si>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 xml:space="preserve">"Przebudowa drogi powiatowej nr 1913 N "Cimochy - Cimoszki" </t>
  </si>
  <si>
    <t>Przebudowa chodnika przy ulicy Syrokomli w Olecku</t>
  </si>
  <si>
    <t>Zakup ciągnika specjalistycznego LAMBORGHINI R 3.110 wraz z osprzętem</t>
  </si>
  <si>
    <t>"Adaptacja pomieszczeń internatu na poradnię Psychologiczno-Pedagogiczną w Olecku "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</si>
  <si>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</si>
  <si>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</si>
  <si>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</si>
  <si>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</si>
  <si>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"Przebudowa drogi powiatowej          Nr 1940 N na odcinku droga krajowa nr 65 Zatyki - Kijewo"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</si>
  <si>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</si>
  <si>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</si>
  <si>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</si>
  <si>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</si>
  <si>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</si>
  <si>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</si>
  <si>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</si>
  <si>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</si>
  <si>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</si>
  <si>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</si>
  <si>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</si>
  <si>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</si>
  <si>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</si>
  <si>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</si>
  <si>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Załącznik nr 3a do Uchwały Rady Powiatu w Olecku Nr ...../....../.... z dnia ...........</t>
  </si>
  <si>
    <t>Załącznik nr 4 do Uchwały Rady Powiatu w Olecku nr......../........./...........z dnia ..................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</si>
  <si>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</si>
  <si>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</si>
  <si>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</si>
  <si>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</si>
  <si>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</si>
  <si>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</si>
  <si>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</si>
  <si>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</si>
  <si>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</si>
  <si>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</si>
  <si>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</si>
  <si>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</si>
  <si>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</si>
  <si>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</si>
  <si>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</si>
  <si>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</si>
  <si>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</si>
  <si>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</si>
  <si>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</si>
  <si>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</si>
  <si>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</si>
  <si>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</si>
  <si>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</si>
  <si>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</si>
  <si>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</si>
  <si>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</si>
  <si>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</si>
  <si>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</si>
  <si>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</si>
  <si>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</si>
  <si>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</si>
  <si>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</si>
  <si>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</si>
  <si>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</si>
  <si>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</si>
  <si>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</si>
  <si>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</si>
  <si>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</si>
  <si>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</si>
  <si>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</si>
  <si>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</si>
  <si>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</si>
  <si>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</si>
  <si>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</si>
  <si>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</si>
  <si>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</si>
  <si>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</si>
  <si>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</si>
  <si>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</si>
  <si>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</si>
  <si>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</si>
  <si>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</si>
  <si>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</si>
  <si>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</si>
  <si>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</si>
  <si>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</si>
  <si>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Wynagrodzenia</t>
  </si>
  <si>
    <t>Załącznik nr 3 do Uchwały Rady Powiatu w Olecku Nr ...../....../.... z dnia ...........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</si>
  <si>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</si>
  <si>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</si>
  <si>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</si>
  <si>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</si>
  <si>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</si>
  <si>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</si>
  <si>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</si>
  <si>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</si>
  <si>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</si>
  <si>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</si>
  <si>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</si>
  <si>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</si>
  <si>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</si>
  <si>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</si>
  <si>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</si>
  <si>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</si>
  <si>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</si>
  <si>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</si>
  <si>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</si>
  <si>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</si>
  <si>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</si>
  <si>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</si>
  <si>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</si>
  <si>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</si>
  <si>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</si>
  <si>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</si>
  <si>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</si>
  <si>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</si>
  <si>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</si>
  <si>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</si>
  <si>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Wydatki na zakupy inwestycyjne jednostek budżetowych</t>
  </si>
  <si>
    <t>różne opłaty i składki</t>
  </si>
  <si>
    <t>odpisy na ZFŚS</t>
  </si>
  <si>
    <t xml:space="preserve">dot. podmiot. z budż. dla szkół niepublicznych   </t>
  </si>
  <si>
    <t>6430</t>
  </si>
  <si>
    <t>Dotacje celowe przekazane dla samorządu województwa na zadania bieżące realizowane na podstawie porozumień między j.s.t.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</si>
  <si>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</si>
  <si>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</si>
  <si>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</si>
  <si>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</si>
  <si>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</si>
  <si>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</si>
  <si>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</si>
  <si>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</si>
  <si>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</si>
  <si>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</si>
  <si>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</si>
  <si>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</si>
  <si>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</si>
  <si>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</si>
  <si>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</si>
  <si>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</si>
  <si>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</si>
  <si>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</si>
  <si>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</si>
  <si>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</si>
  <si>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</si>
  <si>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</si>
  <si>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</si>
  <si>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</si>
  <si>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</si>
  <si>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</si>
  <si>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</si>
  <si>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</si>
  <si>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</si>
  <si>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</si>
  <si>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</si>
  <si>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</si>
  <si>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</si>
  <si>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</si>
  <si>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</si>
  <si>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</si>
  <si>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 xml:space="preserve"> Załącznik nr 3b  do Uchwały Rady Powiatu w Olecku  Nr ......./......./........ z dnia ........................</t>
  </si>
  <si>
    <t>środki otrzymane od pozostałych jednostek sektora finansów publicznych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</si>
  <si>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</si>
  <si>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</si>
  <si>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</si>
  <si>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</si>
  <si>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</si>
  <si>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</si>
  <si>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</si>
  <si>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</si>
  <si>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</si>
  <si>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</si>
  <si>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</si>
  <si>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</si>
  <si>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</si>
  <si>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</si>
  <si>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</si>
  <si>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</si>
  <si>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</si>
  <si>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</si>
  <si>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</si>
  <si>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</si>
  <si>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</si>
  <si>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</si>
  <si>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</si>
  <si>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</si>
  <si>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</si>
  <si>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</si>
  <si>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</si>
  <si>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</si>
  <si>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</si>
  <si>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</si>
  <si>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</si>
  <si>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</si>
  <si>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</si>
  <si>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</si>
  <si>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</si>
  <si>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</si>
  <si>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</si>
  <si>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</si>
  <si>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</si>
  <si>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</si>
  <si>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</si>
  <si>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</si>
  <si>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</si>
  <si>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</si>
  <si>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</si>
  <si>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</si>
  <si>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</si>
  <si>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</si>
  <si>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</si>
  <si>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</si>
  <si>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</si>
  <si>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</si>
  <si>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</si>
  <si>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</si>
  <si>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</si>
  <si>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</si>
  <si>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</si>
  <si>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</si>
  <si>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</si>
  <si>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</si>
  <si>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</si>
  <si>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</si>
  <si>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</si>
  <si>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</si>
  <si>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</si>
  <si>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</si>
  <si>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</si>
  <si>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</si>
  <si>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</si>
  <si>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</si>
  <si>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</si>
  <si>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</si>
  <si>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</si>
  <si>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</si>
  <si>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</si>
  <si>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</si>
  <si>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</si>
  <si>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</si>
  <si>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Załącznik nr 2 do Uchwały Rady Powiatu w Olecku Nr........../......./........ z dn. ..................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</si>
  <si>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</si>
  <si>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</si>
  <si>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</si>
  <si>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</si>
  <si>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</si>
  <si>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</si>
  <si>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</si>
  <si>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</si>
  <si>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</si>
  <si>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</si>
  <si>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</si>
  <si>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</si>
  <si>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</si>
  <si>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</si>
  <si>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</si>
  <si>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</si>
  <si>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</si>
  <si>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</si>
  <si>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</si>
  <si>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</si>
  <si>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</si>
  <si>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</si>
  <si>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</si>
  <si>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</si>
  <si>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</si>
  <si>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</si>
  <si>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</si>
  <si>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</si>
  <si>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</si>
  <si>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</si>
  <si>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</si>
  <si>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</si>
  <si>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</si>
  <si>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</si>
  <si>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</si>
  <si>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</si>
  <si>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</si>
  <si>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</si>
  <si>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</si>
  <si>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</si>
  <si>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</si>
  <si>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</si>
  <si>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</si>
  <si>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</si>
  <si>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</si>
  <si>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</si>
  <si>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</si>
  <si>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</si>
  <si>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</si>
  <si>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dotacje cel. na zad. bież.real.przez powiat na podst.poroz. z org.adm.rząd.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</si>
  <si>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</si>
  <si>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</si>
  <si>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</si>
  <si>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</si>
  <si>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</si>
  <si>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</si>
  <si>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</si>
  <si>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</si>
  <si>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</si>
  <si>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</si>
  <si>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</si>
  <si>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</si>
  <si>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</si>
  <si>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</si>
  <si>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</si>
  <si>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</si>
  <si>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</si>
  <si>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</si>
  <si>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</si>
  <si>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</si>
  <si>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</si>
  <si>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</si>
  <si>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</si>
  <si>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</si>
  <si>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</si>
  <si>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</si>
  <si>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</si>
  <si>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</si>
  <si>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</si>
  <si>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</si>
  <si>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</si>
  <si>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</si>
  <si>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</si>
  <si>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</si>
  <si>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</si>
  <si>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</si>
  <si>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</si>
  <si>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</si>
  <si>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</si>
  <si>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</si>
  <si>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</si>
  <si>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</si>
  <si>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</si>
  <si>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</si>
  <si>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</si>
  <si>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</si>
  <si>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</si>
  <si>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</si>
  <si>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</si>
  <si>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</si>
  <si>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</si>
  <si>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</si>
  <si>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</si>
  <si>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</si>
  <si>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</si>
  <si>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</si>
  <si>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</si>
  <si>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</si>
  <si>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</si>
  <si>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</si>
  <si>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</si>
  <si>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</si>
  <si>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</si>
  <si>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</si>
  <si>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</si>
  <si>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</si>
  <si>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</si>
  <si>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</si>
  <si>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</si>
  <si>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</si>
  <si>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</si>
  <si>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</si>
  <si>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</si>
  <si>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</si>
  <si>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</si>
  <si>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</si>
  <si>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</si>
  <si>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</si>
  <si>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</si>
  <si>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</si>
  <si>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</si>
  <si>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</si>
  <si>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</si>
  <si>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</si>
  <si>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</si>
  <si>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</si>
  <si>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</si>
  <si>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</si>
  <si>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</si>
  <si>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</si>
  <si>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</si>
  <si>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</si>
  <si>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</si>
  <si>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</si>
  <si>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</si>
  <si>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</si>
  <si>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</si>
  <si>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</si>
  <si>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</si>
  <si>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</si>
  <si>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</si>
  <si>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</si>
  <si>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</si>
  <si>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</si>
  <si>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</si>
  <si>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</si>
  <si>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2120</t>
  </si>
  <si>
    <t>dotacje cel. na zad. własne powiatu</t>
  </si>
  <si>
    <t>2130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</si>
</sst>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7"/>
      <name val="Arial CE"/>
      <family val="0"/>
    </font>
    <font>
      <b/>
      <u val="single"/>
      <sz val="9"/>
      <name val="Arial CE"/>
      <family val="2"/>
    </font>
    <font>
      <sz val="8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49" fontId="7" fillId="4" borderId="1" xfId="0" applyNumberFormat="1" applyFont="1" applyFill="1" applyBorder="1" applyAlignment="1">
      <alignment wrapText="1"/>
    </xf>
    <xf numFmtId="41" fontId="11" fillId="0" borderId="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6" borderId="1" xfId="0" applyNumberFormat="1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10" fontId="9" fillId="3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right"/>
    </xf>
    <xf numFmtId="49" fontId="9" fillId="5" borderId="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4" fillId="6" borderId="7" xfId="0" applyFont="1" applyFill="1" applyBorder="1" applyAlignment="1">
      <alignment/>
    </xf>
    <xf numFmtId="0" fontId="4" fillId="7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10" fillId="7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6" xfId="0" applyNumberFormat="1" applyFont="1" applyBorder="1" applyAlignment="1">
      <alignment horizontal="left"/>
    </xf>
    <xf numFmtId="41" fontId="11" fillId="0" borderId="6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/>
    </xf>
    <xf numFmtId="41" fontId="11" fillId="7" borderId="8" xfId="0" applyNumberFormat="1" applyFont="1" applyFill="1" applyBorder="1" applyAlignment="1">
      <alignment horizontal="center" vertical="center"/>
    </xf>
    <xf numFmtId="41" fontId="11" fillId="7" borderId="6" xfId="0" applyNumberFormat="1" applyFont="1" applyFill="1" applyBorder="1" applyAlignment="1">
      <alignment horizontal="center" vertical="center"/>
    </xf>
    <xf numFmtId="41" fontId="11" fillId="7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6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0" fillId="6" borderId="4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0" fillId="7" borderId="4" xfId="0" applyNumberFormat="1" applyFont="1" applyFill="1" applyBorder="1" applyAlignment="1">
      <alignment/>
    </xf>
    <xf numFmtId="49" fontId="11" fillId="7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3" borderId="4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6" borderId="4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center"/>
    </xf>
    <xf numFmtId="10" fontId="10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1" fillId="0" borderId="4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0" fontId="7" fillId="5" borderId="1" xfId="0" applyNumberFormat="1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2" fontId="7" fillId="5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0" fontId="4" fillId="4" borderId="19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10" fontId="7" fillId="5" borderId="9" xfId="0" applyNumberFormat="1" applyFont="1" applyFill="1" applyBorder="1" applyAlignment="1">
      <alignment/>
    </xf>
    <xf numFmtId="10" fontId="9" fillId="3" borderId="9" xfId="0" applyNumberFormat="1" applyFont="1" applyFill="1" applyBorder="1" applyAlignment="1">
      <alignment/>
    </xf>
    <xf numFmtId="2" fontId="9" fillId="5" borderId="16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7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3" borderId="9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10" fillId="8" borderId="16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3" fontId="4" fillId="5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6" borderId="4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left"/>
    </xf>
    <xf numFmtId="3" fontId="10" fillId="6" borderId="9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 wrapText="1"/>
    </xf>
    <xf numFmtId="3" fontId="10" fillId="2" borderId="9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2" borderId="1" xfId="0" applyNumberFormat="1" applyFont="1" applyFill="1" applyBorder="1" applyAlignment="1">
      <alignment/>
    </xf>
    <xf numFmtId="49" fontId="10" fillId="2" borderId="4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3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3" fontId="10" fillId="8" borderId="18" xfId="0" applyNumberFormat="1" applyFont="1" applyFill="1" applyBorder="1" applyAlignment="1">
      <alignment/>
    </xf>
    <xf numFmtId="3" fontId="10" fillId="8" borderId="22" xfId="0" applyNumberFormat="1" applyFont="1" applyFill="1" applyBorder="1" applyAlignment="1">
      <alignment/>
    </xf>
    <xf numFmtId="0" fontId="11" fillId="0" borderId="9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0" fontId="10" fillId="0" borderId="4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4" fillId="6" borderId="18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0" fontId="4" fillId="2" borderId="22" xfId="0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4" fillId="5" borderId="22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" fontId="0" fillId="0" borderId="26" xfId="0" applyNumberFormat="1" applyFont="1" applyBorder="1" applyAlignment="1">
      <alignment/>
    </xf>
    <xf numFmtId="0" fontId="4" fillId="6" borderId="3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3" fontId="4" fillId="6" borderId="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0" fontId="0" fillId="6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/>
    </xf>
    <xf numFmtId="3" fontId="4" fillId="6" borderId="22" xfId="0" applyNumberFormat="1" applyFont="1" applyFill="1" applyBorder="1" applyAlignment="1">
      <alignment/>
    </xf>
    <xf numFmtId="0" fontId="4" fillId="5" borderId="18" xfId="0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10" fontId="11" fillId="0" borderId="24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wrapText="1" indent="1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 wrapText="1"/>
    </xf>
    <xf numFmtId="10" fontId="11" fillId="0" borderId="16" xfId="0" applyNumberFormat="1" applyFont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0" fontId="10" fillId="0" borderId="9" xfId="0" applyNumberFormat="1" applyFont="1" applyBorder="1" applyAlignment="1">
      <alignment/>
    </xf>
    <xf numFmtId="49" fontId="10" fillId="7" borderId="4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horizontal="left"/>
    </xf>
    <xf numFmtId="3" fontId="10" fillId="7" borderId="1" xfId="0" applyNumberFormat="1" applyFont="1" applyFill="1" applyBorder="1" applyAlignment="1">
      <alignment/>
    </xf>
    <xf numFmtId="10" fontId="11" fillId="3" borderId="1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2" fontId="9" fillId="5" borderId="1" xfId="0" applyNumberFormat="1" applyFont="1" applyFill="1" applyBorder="1" applyAlignment="1">
      <alignment/>
    </xf>
    <xf numFmtId="10" fontId="9" fillId="5" borderId="1" xfId="0" applyNumberFormat="1" applyFont="1" applyFill="1" applyBorder="1" applyAlignment="1">
      <alignment/>
    </xf>
    <xf numFmtId="10" fontId="9" fillId="5" borderId="9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7" borderId="4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11" fillId="2" borderId="7" xfId="0" applyNumberFormat="1" applyFont="1" applyFill="1" applyBorder="1" applyAlignment="1">
      <alignment horizontal="center" vertical="center"/>
    </xf>
    <xf numFmtId="41" fontId="11" fillId="0" borderId="8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1" fontId="11" fillId="0" borderId="7" xfId="0" applyNumberFormat="1" applyFont="1" applyBorder="1" applyAlignment="1">
      <alignment horizontal="left"/>
    </xf>
    <xf numFmtId="3" fontId="11" fillId="3" borderId="9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49" fontId="10" fillId="6" borderId="4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/>
    </xf>
    <xf numFmtId="0" fontId="7" fillId="6" borderId="4" xfId="0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7" fillId="6" borderId="9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3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9" borderId="4" xfId="0" applyFont="1" applyFill="1" applyBorder="1" applyAlignment="1">
      <alignment horizontal="right"/>
    </xf>
    <xf numFmtId="0" fontId="2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2" fontId="7" fillId="9" borderId="1" xfId="0" applyNumberFormat="1" applyFont="1" applyFill="1" applyBorder="1" applyAlignment="1">
      <alignment/>
    </xf>
    <xf numFmtId="10" fontId="7" fillId="9" borderId="1" xfId="0" applyNumberFormat="1" applyFont="1" applyFill="1" applyBorder="1" applyAlignment="1">
      <alignment/>
    </xf>
    <xf numFmtId="10" fontId="7" fillId="9" borderId="9" xfId="0" applyNumberFormat="1" applyFont="1" applyFill="1" applyBorder="1" applyAlignment="1">
      <alignment/>
    </xf>
    <xf numFmtId="0" fontId="9" fillId="5" borderId="2" xfId="0" applyFont="1" applyFill="1" applyBorder="1" applyAlignment="1">
      <alignment horizontal="right"/>
    </xf>
    <xf numFmtId="3" fontId="9" fillId="5" borderId="16" xfId="0" applyNumberFormat="1" applyFont="1" applyFill="1" applyBorder="1" applyAlignment="1">
      <alignment/>
    </xf>
    <xf numFmtId="10" fontId="9" fillId="5" borderId="16" xfId="0" applyNumberFormat="1" applyFont="1" applyFill="1" applyBorder="1" applyAlignment="1">
      <alignment/>
    </xf>
    <xf numFmtId="10" fontId="9" fillId="5" borderId="2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0" fillId="2" borderId="9" xfId="0" applyNumberFormat="1" applyFont="1" applyFill="1" applyBorder="1" applyAlignment="1">
      <alignment/>
    </xf>
    <xf numFmtId="3" fontId="10" fillId="8" borderId="24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1" fontId="11" fillId="2" borderId="6" xfId="0" applyNumberFormat="1" applyFont="1" applyFill="1" applyBorder="1" applyAlignment="1">
      <alignment horizontal="center" vertical="center"/>
    </xf>
    <xf numFmtId="41" fontId="10" fillId="2" borderId="18" xfId="0" applyNumberFormat="1" applyFont="1" applyFill="1" applyBorder="1" applyAlignment="1">
      <alignment horizontal="center"/>
    </xf>
    <xf numFmtId="41" fontId="10" fillId="2" borderId="22" xfId="0" applyNumberFormat="1" applyFont="1" applyFill="1" applyBorder="1" applyAlignment="1">
      <alignment horizontal="center"/>
    </xf>
    <xf numFmtId="3" fontId="10" fillId="7" borderId="9" xfId="0" applyNumberFormat="1" applyFont="1" applyFill="1" applyBorder="1" applyAlignment="1">
      <alignment/>
    </xf>
    <xf numFmtId="10" fontId="10" fillId="6" borderId="1" xfId="0" applyNumberFormat="1" applyFont="1" applyFill="1" applyBorder="1" applyAlignment="1">
      <alignment/>
    </xf>
    <xf numFmtId="10" fontId="10" fillId="7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49" fontId="9" fillId="7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3" fontId="11" fillId="6" borderId="1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/>
    </xf>
    <xf numFmtId="3" fontId="11" fillId="6" borderId="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1" fontId="10" fillId="7" borderId="18" xfId="0" applyNumberFormat="1" applyFont="1" applyFill="1" applyBorder="1" applyAlignment="1">
      <alignment horizontal="center"/>
    </xf>
    <xf numFmtId="41" fontId="10" fillId="7" borderId="2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wrapText="1"/>
    </xf>
    <xf numFmtId="10" fontId="10" fillId="8" borderId="16" xfId="0" applyNumberFormat="1" applyFont="1" applyFill="1" applyBorder="1" applyAlignment="1">
      <alignment/>
    </xf>
    <xf numFmtId="0" fontId="10" fillId="7" borderId="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0" xfId="0" applyFont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10" fontId="9" fillId="0" borderId="9" xfId="0" applyNumberFormat="1" applyFont="1" applyBorder="1" applyAlignment="1">
      <alignment/>
    </xf>
    <xf numFmtId="0" fontId="7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3" fontId="7" fillId="7" borderId="1" xfId="0" applyNumberFormat="1" applyFont="1" applyFill="1" applyBorder="1" applyAlignment="1">
      <alignment/>
    </xf>
    <xf numFmtId="10" fontId="7" fillId="7" borderId="9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0" fontId="9" fillId="0" borderId="26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10" fontId="9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6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2" borderId="3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3" fontId="7" fillId="6" borderId="9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7" fillId="5" borderId="9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10" fontId="10" fillId="0" borderId="24" xfId="0" applyNumberFormat="1" applyFont="1" applyBorder="1" applyAlignment="1">
      <alignment/>
    </xf>
    <xf numFmtId="0" fontId="7" fillId="6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10" fontId="7" fillId="5" borderId="1" xfId="0" applyNumberFormat="1" applyFont="1" applyFill="1" applyBorder="1" applyAlignment="1">
      <alignment/>
    </xf>
    <xf numFmtId="10" fontId="7" fillId="5" borderId="9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/>
    </xf>
    <xf numFmtId="2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7" fillId="4" borderId="9" xfId="0" applyFont="1" applyFill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7" fillId="6" borderId="4" xfId="0" applyFont="1" applyFill="1" applyBorder="1" applyAlignment="1">
      <alignment horizontal="right"/>
    </xf>
    <xf numFmtId="10" fontId="7" fillId="6" borderId="9" xfId="0" applyNumberFormat="1" applyFont="1" applyFill="1" applyBorder="1" applyAlignment="1">
      <alignment/>
    </xf>
    <xf numFmtId="0" fontId="7" fillId="5" borderId="4" xfId="0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10" fontId="9" fillId="3" borderId="9" xfId="0" applyNumberFormat="1" applyFont="1" applyFill="1" applyBorder="1" applyAlignment="1">
      <alignment/>
    </xf>
    <xf numFmtId="49" fontId="10" fillId="6" borderId="4" xfId="0" applyNumberFormat="1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 horizontal="left" wrapText="1"/>
    </xf>
    <xf numFmtId="49" fontId="11" fillId="8" borderId="16" xfId="0" applyNumberFormat="1" applyFont="1" applyFill="1" applyBorder="1" applyAlignment="1">
      <alignment horizontal="left"/>
    </xf>
    <xf numFmtId="3" fontId="7" fillId="7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7" fillId="7" borderId="9" xfId="0" applyNumberFormat="1" applyFont="1" applyFill="1" applyBorder="1" applyAlignment="1">
      <alignment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3" fontId="4" fillId="7" borderId="22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3" borderId="3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5" borderId="34" xfId="0" applyFont="1" applyFill="1" applyBorder="1" applyAlignment="1">
      <alignment/>
    </xf>
    <xf numFmtId="3" fontId="11" fillId="5" borderId="1" xfId="0" applyNumberFormat="1" applyFont="1" applyFill="1" applyBorder="1" applyAlignment="1">
      <alignment horizontal="right"/>
    </xf>
    <xf numFmtId="0" fontId="10" fillId="3" borderId="34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right"/>
    </xf>
    <xf numFmtId="0" fontId="11" fillId="0" borderId="34" xfId="0" applyFont="1" applyBorder="1" applyAlignment="1">
      <alignment wrapText="1"/>
    </xf>
    <xf numFmtId="3" fontId="11" fillId="5" borderId="1" xfId="0" applyNumberFormat="1" applyFont="1" applyFill="1" applyBorder="1" applyAlignment="1">
      <alignment/>
    </xf>
    <xf numFmtId="3" fontId="11" fillId="5" borderId="9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3" fontId="21" fillId="5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3" fontId="10" fillId="3" borderId="9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3" fontId="4" fillId="6" borderId="22" xfId="0" applyNumberFormat="1" applyFont="1" applyFill="1" applyBorder="1" applyAlignment="1">
      <alignment horizontal="center"/>
    </xf>
    <xf numFmtId="3" fontId="11" fillId="5" borderId="9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49" fontId="11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49" fontId="11" fillId="0" borderId="6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0" fontId="10" fillId="6" borderId="3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3" fontId="11" fillId="3" borderId="16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0" fillId="7" borderId="36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49" fontId="11" fillId="5" borderId="16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0" fontId="11" fillId="5" borderId="1" xfId="0" applyFont="1" applyFill="1" applyBorder="1" applyAlignment="1">
      <alignment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/>
    </xf>
    <xf numFmtId="0" fontId="13" fillId="9" borderId="19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11" fillId="0" borderId="26" xfId="0" applyNumberFormat="1" applyFont="1" applyBorder="1" applyAlignment="1">
      <alignment horizontal="center" vertical="center" wrapText="1"/>
    </xf>
    <xf numFmtId="41" fontId="11" fillId="0" borderId="38" xfId="0" applyNumberFormat="1" applyFont="1" applyBorder="1" applyAlignment="1">
      <alignment horizontal="center" vertical="center" wrapText="1"/>
    </xf>
    <xf numFmtId="41" fontId="11" fillId="0" borderId="2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7" borderId="43" xfId="0" applyNumberFormat="1" applyFont="1" applyFill="1" applyBorder="1" applyAlignment="1">
      <alignment horizontal="center"/>
    </xf>
    <xf numFmtId="41" fontId="10" fillId="7" borderId="44" xfId="0" applyNumberFormat="1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1" fontId="11" fillId="0" borderId="9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2" borderId="43" xfId="0" applyNumberFormat="1" applyFont="1" applyFill="1" applyBorder="1" applyAlignment="1">
      <alignment horizontal="center"/>
    </xf>
    <xf numFmtId="41" fontId="10" fillId="2" borderId="4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0" fillId="7" borderId="3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17" xfId="0" applyNumberFormat="1" applyFont="1" applyFill="1" applyBorder="1" applyAlignment="1">
      <alignment horizontal="center"/>
    </xf>
    <xf numFmtId="49" fontId="10" fillId="8" borderId="18" xfId="0" applyNumberFormat="1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6" borderId="19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6" borderId="43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5" borderId="3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5" borderId="2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7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3" fontId="11" fillId="0" borderId="25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7"/>
  <sheetViews>
    <sheetView zoomScaleSheetLayoutView="100" workbookViewId="0" topLeftCell="C1">
      <selection activeCell="G170" sqref="G170"/>
    </sheetView>
  </sheetViews>
  <sheetFormatPr defaultColWidth="9.00390625" defaultRowHeight="12.75"/>
  <cols>
    <col min="1" max="1" width="5.25390625" style="19" customWidth="1"/>
    <col min="2" max="2" width="74.875" style="0" customWidth="1"/>
    <col min="3" max="3" width="6.00390625" style="0" customWidth="1"/>
    <col min="4" max="4" width="7.75390625" style="0" customWidth="1"/>
    <col min="5" max="5" width="6.75390625" style="0" customWidth="1"/>
    <col min="6" max="6" width="13.00390625" style="0" customWidth="1"/>
    <col min="7" max="7" width="11.25390625" style="0" customWidth="1"/>
    <col min="8" max="8" width="11.00390625" style="0" customWidth="1"/>
    <col min="9" max="9" width="10.375" style="0" customWidth="1"/>
    <col min="11" max="11" width="7.875" style="0" customWidth="1"/>
    <col min="12" max="12" width="8.125" style="0" customWidth="1"/>
  </cols>
  <sheetData>
    <row r="1" ht="10.5" customHeight="1"/>
    <row r="2" spans="1:12" s="51" customFormat="1" ht="15" customHeight="1">
      <c r="A2" s="182"/>
      <c r="B2" s="182"/>
      <c r="C2" s="182"/>
      <c r="D2" s="182"/>
      <c r="E2" s="182"/>
      <c r="F2" s="182"/>
      <c r="G2" s="182"/>
      <c r="H2" s="183" t="s">
        <v>145</v>
      </c>
      <c r="I2" s="184"/>
      <c r="J2" s="184"/>
      <c r="K2" s="185"/>
      <c r="L2" s="185"/>
    </row>
    <row r="3" spans="1:12" s="51" customFormat="1" ht="20.25" customHeight="1">
      <c r="A3" s="182"/>
      <c r="B3" s="662" t="s">
        <v>455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</row>
    <row r="4" spans="1:12" s="51" customFormat="1" ht="12.7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51" customFormat="1" ht="28.5" customHeight="1">
      <c r="A5" s="653" t="s">
        <v>945</v>
      </c>
      <c r="B5" s="188" t="s">
        <v>57</v>
      </c>
      <c r="C5" s="655" t="s">
        <v>926</v>
      </c>
      <c r="D5" s="655"/>
      <c r="E5" s="655"/>
      <c r="F5" s="656" t="s">
        <v>456</v>
      </c>
      <c r="G5" s="656" t="s">
        <v>457</v>
      </c>
      <c r="H5" s="656" t="s">
        <v>901</v>
      </c>
      <c r="I5" s="656"/>
      <c r="J5" s="656" t="s">
        <v>147</v>
      </c>
      <c r="K5" s="656" t="s">
        <v>146</v>
      </c>
      <c r="L5" s="664"/>
    </row>
    <row r="6" spans="1:12" s="51" customFormat="1" ht="25.5" customHeight="1">
      <c r="A6" s="654"/>
      <c r="B6" s="504" t="s">
        <v>1054</v>
      </c>
      <c r="C6" s="504" t="s">
        <v>1055</v>
      </c>
      <c r="D6" s="505" t="s">
        <v>931</v>
      </c>
      <c r="E6" s="504" t="s">
        <v>139</v>
      </c>
      <c r="F6" s="657"/>
      <c r="G6" s="657"/>
      <c r="H6" s="503" t="s">
        <v>148</v>
      </c>
      <c r="I6" s="503" t="s">
        <v>149</v>
      </c>
      <c r="J6" s="657"/>
      <c r="K6" s="503" t="s">
        <v>567</v>
      </c>
      <c r="L6" s="512" t="s">
        <v>568</v>
      </c>
    </row>
    <row r="7" spans="1:12" s="180" customFormat="1" ht="13.5" customHeight="1">
      <c r="A7" s="513">
        <v>1</v>
      </c>
      <c r="B7" s="506">
        <v>2</v>
      </c>
      <c r="C7" s="506">
        <v>3</v>
      </c>
      <c r="D7" s="506">
        <v>4</v>
      </c>
      <c r="E7" s="506">
        <v>5</v>
      </c>
      <c r="F7" s="506">
        <v>6</v>
      </c>
      <c r="G7" s="506">
        <v>7</v>
      </c>
      <c r="H7" s="506">
        <v>8</v>
      </c>
      <c r="I7" s="506">
        <v>9</v>
      </c>
      <c r="J7" s="506">
        <v>10</v>
      </c>
      <c r="K7" s="506">
        <v>11</v>
      </c>
      <c r="L7" s="514">
        <v>12</v>
      </c>
    </row>
    <row r="8" spans="1:12" s="11" customFormat="1" ht="15" customHeight="1">
      <c r="A8" s="364" t="s">
        <v>980</v>
      </c>
      <c r="B8" s="84" t="s">
        <v>1056</v>
      </c>
      <c r="C8" s="77" t="s">
        <v>140</v>
      </c>
      <c r="D8" s="80"/>
      <c r="E8" s="80"/>
      <c r="F8" s="193">
        <f>F9+F11</f>
        <v>66130</v>
      </c>
      <c r="G8" s="193">
        <f>G9+G11</f>
        <v>62300</v>
      </c>
      <c r="H8" s="193">
        <f>H9+H11</f>
        <v>62300</v>
      </c>
      <c r="I8" s="193">
        <f>I9+I11</f>
        <v>0</v>
      </c>
      <c r="J8" s="365">
        <f>G8/F8*100</f>
        <v>94.20837743837896</v>
      </c>
      <c r="K8" s="366">
        <f aca="true" t="shared" si="0" ref="K8:K36">F8/$F$173</f>
        <v>0.00157273826479333</v>
      </c>
      <c r="L8" s="367">
        <f aca="true" t="shared" si="1" ref="L8:L23">G8/$G$173</f>
        <v>0.0010275390696578796</v>
      </c>
    </row>
    <row r="9" spans="1:12" s="11" customFormat="1" ht="18.75" customHeight="1">
      <c r="A9" s="89" t="s">
        <v>1057</v>
      </c>
      <c r="B9" s="88" t="s">
        <v>937</v>
      </c>
      <c r="C9" s="82"/>
      <c r="D9" s="85" t="s">
        <v>643</v>
      </c>
      <c r="E9" s="73"/>
      <c r="F9" s="190">
        <f>F10</f>
        <v>65000</v>
      </c>
      <c r="G9" s="190">
        <f>G10</f>
        <v>61000</v>
      </c>
      <c r="H9" s="190">
        <f>H10</f>
        <v>61000</v>
      </c>
      <c r="I9" s="190">
        <f>I10</f>
        <v>0</v>
      </c>
      <c r="J9" s="186">
        <f aca="true" t="shared" si="2" ref="J9:J74">G9/F9*100</f>
        <v>93.84615384615384</v>
      </c>
      <c r="K9" s="181">
        <f t="shared" si="0"/>
        <v>0.001545864013482027</v>
      </c>
      <c r="L9" s="196">
        <f t="shared" si="1"/>
        <v>0.001006097644448325</v>
      </c>
    </row>
    <row r="10" spans="1:12" ht="18" customHeight="1">
      <c r="A10" s="348"/>
      <c r="B10" s="40" t="s">
        <v>1069</v>
      </c>
      <c r="C10" s="76"/>
      <c r="D10" s="76"/>
      <c r="E10" s="75">
        <v>2110</v>
      </c>
      <c r="F10" s="191">
        <v>65000</v>
      </c>
      <c r="G10" s="191">
        <v>61000</v>
      </c>
      <c r="H10" s="191">
        <f>G10</f>
        <v>61000</v>
      </c>
      <c r="I10" s="191"/>
      <c r="J10" s="187">
        <f t="shared" si="2"/>
        <v>93.84615384615384</v>
      </c>
      <c r="K10" s="87">
        <f t="shared" si="0"/>
        <v>0.001545864013482027</v>
      </c>
      <c r="L10" s="197">
        <f t="shared" si="1"/>
        <v>0.001006097644448325</v>
      </c>
    </row>
    <row r="11" spans="1:12" ht="18" customHeight="1">
      <c r="A11" s="89" t="s">
        <v>15</v>
      </c>
      <c r="B11" s="73" t="s">
        <v>699</v>
      </c>
      <c r="C11" s="85"/>
      <c r="D11" s="85" t="s">
        <v>1061</v>
      </c>
      <c r="E11" s="85"/>
      <c r="F11" s="190">
        <f>F12</f>
        <v>1130</v>
      </c>
      <c r="G11" s="190">
        <f>G12</f>
        <v>1300</v>
      </c>
      <c r="H11" s="190">
        <f>H12</f>
        <v>1300</v>
      </c>
      <c r="I11" s="190">
        <f>I12</f>
        <v>0</v>
      </c>
      <c r="J11" s="186">
        <f t="shared" si="2"/>
        <v>115.04424778761062</v>
      </c>
      <c r="K11" s="181">
        <f t="shared" si="0"/>
        <v>2.687425131130293E-05</v>
      </c>
      <c r="L11" s="196">
        <f t="shared" si="1"/>
        <v>2.144142520955447E-05</v>
      </c>
    </row>
    <row r="12" spans="1:12" ht="15" customHeight="1">
      <c r="A12" s="348"/>
      <c r="B12" s="40" t="s">
        <v>1062</v>
      </c>
      <c r="C12" s="76"/>
      <c r="D12" s="76"/>
      <c r="E12" s="76" t="s">
        <v>93</v>
      </c>
      <c r="F12" s="191">
        <v>1130</v>
      </c>
      <c r="G12" s="191">
        <v>1300</v>
      </c>
      <c r="H12" s="191">
        <f>G12</f>
        <v>1300</v>
      </c>
      <c r="I12" s="191"/>
      <c r="J12" s="187">
        <f t="shared" si="2"/>
        <v>115.04424778761062</v>
      </c>
      <c r="K12" s="87">
        <f t="shared" si="0"/>
        <v>2.687425131130293E-05</v>
      </c>
      <c r="L12" s="197">
        <f t="shared" si="1"/>
        <v>2.144142520955447E-05</v>
      </c>
    </row>
    <row r="13" spans="1:12" ht="16.5" customHeight="1">
      <c r="A13" s="364" t="s">
        <v>981</v>
      </c>
      <c r="B13" s="84" t="s">
        <v>21</v>
      </c>
      <c r="C13" s="77" t="s">
        <v>644</v>
      </c>
      <c r="D13" s="77"/>
      <c r="E13" s="77"/>
      <c r="F13" s="193">
        <f aca="true" t="shared" si="3" ref="F13:I14">F14</f>
        <v>150943</v>
      </c>
      <c r="G13" s="193">
        <f t="shared" si="3"/>
        <v>152603</v>
      </c>
      <c r="H13" s="193">
        <f t="shared" si="3"/>
        <v>152603</v>
      </c>
      <c r="I13" s="193">
        <f t="shared" si="3"/>
        <v>0</v>
      </c>
      <c r="J13" s="365">
        <f t="shared" si="2"/>
        <v>101.09975288685133</v>
      </c>
      <c r="K13" s="366">
        <f t="shared" si="0"/>
        <v>0.0035898054121079634</v>
      </c>
      <c r="L13" s="367">
        <f t="shared" si="1"/>
        <v>0.00251694293173357</v>
      </c>
    </row>
    <row r="14" spans="1:12" ht="15.75" customHeight="1">
      <c r="A14" s="89" t="s">
        <v>1057</v>
      </c>
      <c r="B14" s="73" t="s">
        <v>66</v>
      </c>
      <c r="C14" s="85"/>
      <c r="D14" s="85" t="s">
        <v>67</v>
      </c>
      <c r="E14" s="85"/>
      <c r="F14" s="190">
        <f t="shared" si="3"/>
        <v>150943</v>
      </c>
      <c r="G14" s="190">
        <f t="shared" si="3"/>
        <v>152603</v>
      </c>
      <c r="H14" s="190">
        <f t="shared" si="3"/>
        <v>152603</v>
      </c>
      <c r="I14" s="190">
        <f t="shared" si="3"/>
        <v>0</v>
      </c>
      <c r="J14" s="186">
        <f t="shared" si="2"/>
        <v>101.09975288685133</v>
      </c>
      <c r="K14" s="181">
        <f t="shared" si="0"/>
        <v>0.0035898054121079634</v>
      </c>
      <c r="L14" s="196">
        <f t="shared" si="1"/>
        <v>0.00251694293173357</v>
      </c>
    </row>
    <row r="15" spans="1:12" ht="18" customHeight="1">
      <c r="A15" s="368"/>
      <c r="B15" s="70" t="s">
        <v>838</v>
      </c>
      <c r="C15" s="369"/>
      <c r="D15" s="369"/>
      <c r="E15" s="78" t="s">
        <v>100</v>
      </c>
      <c r="F15" s="191">
        <v>150943</v>
      </c>
      <c r="G15" s="191">
        <v>152603</v>
      </c>
      <c r="H15" s="191">
        <f>G15</f>
        <v>152603</v>
      </c>
      <c r="I15" s="191"/>
      <c r="J15" s="187">
        <f t="shared" si="2"/>
        <v>101.09975288685133</v>
      </c>
      <c r="K15" s="87">
        <f t="shared" si="0"/>
        <v>0.0035898054121079634</v>
      </c>
      <c r="L15" s="197">
        <f t="shared" si="1"/>
        <v>0.00251694293173357</v>
      </c>
    </row>
    <row r="16" spans="1:12" ht="17.25" customHeight="1">
      <c r="A16" s="364" t="s">
        <v>983</v>
      </c>
      <c r="B16" s="84" t="s">
        <v>1063</v>
      </c>
      <c r="C16" s="77" t="s">
        <v>648</v>
      </c>
      <c r="D16" s="77"/>
      <c r="E16" s="77"/>
      <c r="F16" s="193">
        <f>F17</f>
        <v>2678003</v>
      </c>
      <c r="G16" s="193">
        <f>G17</f>
        <v>13630935</v>
      </c>
      <c r="H16" s="193">
        <f>H17</f>
        <v>8400</v>
      </c>
      <c r="I16" s="193">
        <f>I17</f>
        <v>13622535</v>
      </c>
      <c r="J16" s="365">
        <f t="shared" si="2"/>
        <v>508.99625579209584</v>
      </c>
      <c r="K16" s="366">
        <f t="shared" si="0"/>
        <v>0.06368966870302936</v>
      </c>
      <c r="L16" s="367">
        <f t="shared" si="1"/>
        <v>0.22482051795292182</v>
      </c>
    </row>
    <row r="17" spans="1:12" ht="18" customHeight="1">
      <c r="A17" s="89" t="s">
        <v>1057</v>
      </c>
      <c r="B17" s="73" t="s">
        <v>132</v>
      </c>
      <c r="C17" s="85"/>
      <c r="D17" s="85" t="s">
        <v>650</v>
      </c>
      <c r="E17" s="85"/>
      <c r="F17" s="190">
        <f>SUM(F20:F25)</f>
        <v>2678003</v>
      </c>
      <c r="G17" s="190">
        <f>SUM(G20:G25)</f>
        <v>13630935</v>
      </c>
      <c r="H17" s="190">
        <f>SUM(H20:H25)</f>
        <v>8400</v>
      </c>
      <c r="I17" s="190">
        <f>SUM(I20:I25)</f>
        <v>13622535</v>
      </c>
      <c r="J17" s="186">
        <f t="shared" si="2"/>
        <v>508.99625579209584</v>
      </c>
      <c r="K17" s="181">
        <f t="shared" si="0"/>
        <v>0.06368966870302936</v>
      </c>
      <c r="L17" s="196">
        <f t="shared" si="1"/>
        <v>0.22482051795292182</v>
      </c>
    </row>
    <row r="18" spans="1:12" ht="0.75" customHeight="1" hidden="1">
      <c r="A18" s="348"/>
      <c r="B18" s="279" t="s">
        <v>989</v>
      </c>
      <c r="C18" s="370"/>
      <c r="D18" s="370"/>
      <c r="E18" s="76" t="s">
        <v>988</v>
      </c>
      <c r="F18" s="191">
        <v>0</v>
      </c>
      <c r="G18" s="191">
        <v>0</v>
      </c>
      <c r="H18" s="191"/>
      <c r="I18" s="191"/>
      <c r="J18" s="186" t="e">
        <f t="shared" si="2"/>
        <v>#DIV/0!</v>
      </c>
      <c r="K18" s="366">
        <f t="shared" si="0"/>
        <v>0</v>
      </c>
      <c r="L18" s="367">
        <f t="shared" si="1"/>
        <v>0</v>
      </c>
    </row>
    <row r="19" spans="1:12" ht="12.75" customHeight="1" hidden="1">
      <c r="A19" s="348"/>
      <c r="B19" s="279" t="s">
        <v>1062</v>
      </c>
      <c r="C19" s="370"/>
      <c r="D19" s="370"/>
      <c r="E19" s="76" t="s">
        <v>93</v>
      </c>
      <c r="F19" s="191">
        <v>0</v>
      </c>
      <c r="G19" s="191"/>
      <c r="H19" s="191"/>
      <c r="I19" s="191"/>
      <c r="J19" s="186" t="e">
        <f t="shared" si="2"/>
        <v>#DIV/0!</v>
      </c>
      <c r="K19" s="366">
        <f t="shared" si="0"/>
        <v>0</v>
      </c>
      <c r="L19" s="367">
        <f t="shared" si="1"/>
        <v>0</v>
      </c>
    </row>
    <row r="20" spans="1:12" ht="18" customHeight="1">
      <c r="A20" s="348"/>
      <c r="B20" s="40" t="s">
        <v>1064</v>
      </c>
      <c r="C20" s="76"/>
      <c r="D20" s="76"/>
      <c r="E20" s="76" t="s">
        <v>94</v>
      </c>
      <c r="F20" s="191">
        <v>7900</v>
      </c>
      <c r="G20" s="191">
        <v>8000</v>
      </c>
      <c r="H20" s="191">
        <f>G20</f>
        <v>8000</v>
      </c>
      <c r="I20" s="191"/>
      <c r="J20" s="187">
        <f t="shared" si="2"/>
        <v>101.26582278481013</v>
      </c>
      <c r="K20" s="87">
        <f t="shared" si="0"/>
        <v>0.00018788193394627713</v>
      </c>
      <c r="L20" s="197">
        <f t="shared" si="1"/>
        <v>0.00013194723205879676</v>
      </c>
    </row>
    <row r="21" spans="1:12" ht="16.5" customHeight="1">
      <c r="A21" s="348"/>
      <c r="B21" s="40" t="s">
        <v>1059</v>
      </c>
      <c r="C21" s="76"/>
      <c r="D21" s="76"/>
      <c r="E21" s="76" t="s">
        <v>92</v>
      </c>
      <c r="F21" s="191">
        <v>500</v>
      </c>
      <c r="G21" s="191">
        <v>400</v>
      </c>
      <c r="H21" s="191">
        <f>G21</f>
        <v>400</v>
      </c>
      <c r="I21" s="191"/>
      <c r="J21" s="187">
        <f t="shared" si="2"/>
        <v>80</v>
      </c>
      <c r="K21" s="87">
        <f t="shared" si="0"/>
        <v>1.189126164216944E-05</v>
      </c>
      <c r="L21" s="197">
        <f t="shared" si="1"/>
        <v>6.597361602939837E-06</v>
      </c>
    </row>
    <row r="22" spans="1:12" ht="15" customHeight="1">
      <c r="A22" s="348"/>
      <c r="B22" s="40" t="s">
        <v>613</v>
      </c>
      <c r="C22" s="76"/>
      <c r="D22" s="76"/>
      <c r="E22" s="76" t="s">
        <v>532</v>
      </c>
      <c r="F22" s="191">
        <v>1378395</v>
      </c>
      <c r="G22" s="191">
        <v>6630186</v>
      </c>
      <c r="H22" s="191"/>
      <c r="I22" s="191">
        <f>G22</f>
        <v>6630186</v>
      </c>
      <c r="J22" s="187">
        <f t="shared" si="2"/>
        <v>481.00769373075207</v>
      </c>
      <c r="K22" s="87">
        <f t="shared" si="0"/>
        <v>0.032781711182516285</v>
      </c>
      <c r="L22" s="197">
        <f t="shared" si="1"/>
        <v>0.10935433634187317</v>
      </c>
    </row>
    <row r="23" spans="1:12" ht="23.25" customHeight="1">
      <c r="A23" s="348"/>
      <c r="B23" s="40" t="s">
        <v>533</v>
      </c>
      <c r="C23" s="76"/>
      <c r="D23" s="76"/>
      <c r="E23" s="76" t="s">
        <v>614</v>
      </c>
      <c r="F23" s="191">
        <v>50000</v>
      </c>
      <c r="G23" s="191">
        <v>100000</v>
      </c>
      <c r="H23" s="191"/>
      <c r="I23" s="191">
        <f>G23</f>
        <v>100000</v>
      </c>
      <c r="J23" s="187">
        <f t="shared" si="2"/>
        <v>200</v>
      </c>
      <c r="K23" s="87">
        <f t="shared" si="0"/>
        <v>0.0011891261642169438</v>
      </c>
      <c r="L23" s="197">
        <f t="shared" si="1"/>
        <v>0.0016493404007349593</v>
      </c>
    </row>
    <row r="24" spans="1:12" ht="21.75" customHeight="1">
      <c r="A24" s="348"/>
      <c r="B24" s="40" t="s">
        <v>603</v>
      </c>
      <c r="C24" s="76"/>
      <c r="D24" s="76"/>
      <c r="E24" s="76" t="s">
        <v>569</v>
      </c>
      <c r="F24" s="191">
        <v>1241208</v>
      </c>
      <c r="G24" s="191">
        <v>3892349</v>
      </c>
      <c r="H24" s="191"/>
      <c r="I24" s="191">
        <f>G24</f>
        <v>3892349</v>
      </c>
      <c r="J24" s="187">
        <f t="shared" si="2"/>
        <v>313.5936120295712</v>
      </c>
      <c r="K24" s="87">
        <f t="shared" si="0"/>
        <v>0.02951905816070769</v>
      </c>
      <c r="L24" s="197">
        <f aca="true" t="shared" si="4" ref="L24:L36">G24/$G$173</f>
        <v>0.06419808459460317</v>
      </c>
    </row>
    <row r="25" spans="1:12" ht="24" customHeight="1">
      <c r="A25" s="348"/>
      <c r="B25" s="40" t="s">
        <v>432</v>
      </c>
      <c r="C25" s="76"/>
      <c r="D25" s="76"/>
      <c r="E25" s="76" t="s">
        <v>431</v>
      </c>
      <c r="F25" s="191"/>
      <c r="G25" s="191">
        <v>3000000</v>
      </c>
      <c r="H25" s="191"/>
      <c r="I25" s="191">
        <f>G25</f>
        <v>3000000</v>
      </c>
      <c r="J25" s="187"/>
      <c r="K25" s="87"/>
      <c r="L25" s="197">
        <f t="shared" si="4"/>
        <v>0.049480212022048775</v>
      </c>
    </row>
    <row r="26" spans="1:12" ht="20.25" customHeight="1">
      <c r="A26" s="364" t="s">
        <v>985</v>
      </c>
      <c r="B26" s="84" t="s">
        <v>1066</v>
      </c>
      <c r="C26" s="77" t="s">
        <v>661</v>
      </c>
      <c r="D26" s="79"/>
      <c r="E26" s="79"/>
      <c r="F26" s="193">
        <f>F27</f>
        <v>162733</v>
      </c>
      <c r="G26" s="193">
        <f>G27</f>
        <v>5183252</v>
      </c>
      <c r="H26" s="193">
        <f>H27</f>
        <v>178683</v>
      </c>
      <c r="I26" s="193">
        <f>I27</f>
        <v>5004569</v>
      </c>
      <c r="J26" s="365">
        <f t="shared" si="2"/>
        <v>3185.1265569982734</v>
      </c>
      <c r="K26" s="366">
        <f t="shared" si="0"/>
        <v>0.0038702013616303188</v>
      </c>
      <c r="L26" s="367">
        <f t="shared" si="4"/>
        <v>0.08548946930790279</v>
      </c>
    </row>
    <row r="27" spans="1:12" ht="17.25" customHeight="1">
      <c r="A27" s="89" t="s">
        <v>1057</v>
      </c>
      <c r="B27" s="73" t="s">
        <v>1067</v>
      </c>
      <c r="C27" s="85"/>
      <c r="D27" s="85" t="s">
        <v>663</v>
      </c>
      <c r="E27" s="85"/>
      <c r="F27" s="190">
        <f>SUM(F28:F33)</f>
        <v>162733</v>
      </c>
      <c r="G27" s="190">
        <f>SUM(G28:G33)</f>
        <v>5183252</v>
      </c>
      <c r="H27" s="190">
        <f>SUM(H28:H33)</f>
        <v>178683</v>
      </c>
      <c r="I27" s="190">
        <f>SUM(I28:I33)</f>
        <v>5004569</v>
      </c>
      <c r="J27" s="186">
        <f t="shared" si="2"/>
        <v>3185.1265569982734</v>
      </c>
      <c r="K27" s="181">
        <f t="shared" si="0"/>
        <v>0.0038702013616303188</v>
      </c>
      <c r="L27" s="196">
        <f t="shared" si="4"/>
        <v>0.08548946930790279</v>
      </c>
    </row>
    <row r="28" spans="1:12" ht="15" customHeight="1">
      <c r="A28" s="371"/>
      <c r="B28" s="40" t="s">
        <v>152</v>
      </c>
      <c r="C28" s="370"/>
      <c r="D28" s="76"/>
      <c r="E28" s="76" t="s">
        <v>151</v>
      </c>
      <c r="F28" s="191">
        <v>2577</v>
      </c>
      <c r="G28" s="191">
        <v>2577</v>
      </c>
      <c r="H28" s="191">
        <f>G28</f>
        <v>2577</v>
      </c>
      <c r="I28" s="191"/>
      <c r="J28" s="187">
        <f t="shared" si="2"/>
        <v>100</v>
      </c>
      <c r="K28" s="87">
        <f t="shared" si="0"/>
        <v>6.128756250374128E-05</v>
      </c>
      <c r="L28" s="197">
        <f t="shared" si="4"/>
        <v>4.25035021269399E-05</v>
      </c>
    </row>
    <row r="29" spans="1:12" ht="17.25" customHeight="1">
      <c r="A29" s="348"/>
      <c r="B29" s="40" t="s">
        <v>1064</v>
      </c>
      <c r="C29" s="76"/>
      <c r="D29" s="76"/>
      <c r="E29" s="76" t="s">
        <v>94</v>
      </c>
      <c r="F29" s="191">
        <v>6826</v>
      </c>
      <c r="G29" s="191">
        <v>6826</v>
      </c>
      <c r="H29" s="191">
        <f>G29</f>
        <v>6826</v>
      </c>
      <c r="I29" s="191"/>
      <c r="J29" s="187">
        <f t="shared" si="2"/>
        <v>100</v>
      </c>
      <c r="K29" s="87">
        <f t="shared" si="0"/>
        <v>0.00016233950393889718</v>
      </c>
      <c r="L29" s="197">
        <f t="shared" si="4"/>
        <v>0.00011258397575416832</v>
      </c>
    </row>
    <row r="30" spans="1:12" ht="15" customHeight="1">
      <c r="A30" s="348"/>
      <c r="B30" s="40" t="s">
        <v>904</v>
      </c>
      <c r="C30" s="76"/>
      <c r="D30" s="76"/>
      <c r="E30" s="76" t="s">
        <v>903</v>
      </c>
      <c r="F30" s="191">
        <v>9170</v>
      </c>
      <c r="G30" s="191">
        <v>5004569</v>
      </c>
      <c r="H30" s="191"/>
      <c r="I30" s="191">
        <f>G30</f>
        <v>5004569</v>
      </c>
      <c r="J30" s="187">
        <f t="shared" si="2"/>
        <v>54575.45256270447</v>
      </c>
      <c r="K30" s="87">
        <f t="shared" si="0"/>
        <v>0.0002180857385173875</v>
      </c>
      <c r="L30" s="197">
        <f t="shared" si="4"/>
        <v>0.08254237839965754</v>
      </c>
    </row>
    <row r="31" spans="1:12" ht="16.5" customHeight="1">
      <c r="A31" s="348"/>
      <c r="B31" s="40" t="s">
        <v>1059</v>
      </c>
      <c r="C31" s="76"/>
      <c r="D31" s="76"/>
      <c r="E31" s="76" t="s">
        <v>92</v>
      </c>
      <c r="F31" s="191">
        <v>1160</v>
      </c>
      <c r="G31" s="191">
        <v>780</v>
      </c>
      <c r="H31" s="191">
        <f>G31</f>
        <v>780</v>
      </c>
      <c r="I31" s="191"/>
      <c r="J31" s="187">
        <f t="shared" si="2"/>
        <v>67.24137931034483</v>
      </c>
      <c r="K31" s="87">
        <f t="shared" si="0"/>
        <v>2.7587727009833098E-05</v>
      </c>
      <c r="L31" s="197">
        <f t="shared" si="4"/>
        <v>1.2864855125732683E-05</v>
      </c>
    </row>
    <row r="32" spans="1:12" ht="15.75" customHeight="1">
      <c r="A32" s="371"/>
      <c r="B32" s="40" t="s">
        <v>8</v>
      </c>
      <c r="C32" s="76"/>
      <c r="D32" s="76"/>
      <c r="E32" s="76" t="s">
        <v>96</v>
      </c>
      <c r="F32" s="191">
        <v>77000</v>
      </c>
      <c r="G32" s="191">
        <v>98500</v>
      </c>
      <c r="H32" s="191">
        <f>G32</f>
        <v>98500</v>
      </c>
      <c r="I32" s="191"/>
      <c r="J32" s="187">
        <f t="shared" si="2"/>
        <v>127.92207792207793</v>
      </c>
      <c r="K32" s="87">
        <f t="shared" si="0"/>
        <v>0.0018312542928940936</v>
      </c>
      <c r="L32" s="197">
        <f t="shared" si="4"/>
        <v>0.0016246002947239348</v>
      </c>
    </row>
    <row r="33" spans="1:12" ht="18.75" customHeight="1">
      <c r="A33" s="348"/>
      <c r="B33" s="40" t="s">
        <v>1069</v>
      </c>
      <c r="C33" s="75"/>
      <c r="D33" s="75"/>
      <c r="E33" s="75">
        <v>2110</v>
      </c>
      <c r="F33" s="191">
        <v>66000</v>
      </c>
      <c r="G33" s="191">
        <v>70000</v>
      </c>
      <c r="H33" s="191">
        <f>G33</f>
        <v>70000</v>
      </c>
      <c r="I33" s="191"/>
      <c r="J33" s="187">
        <f t="shared" si="2"/>
        <v>106.06060606060606</v>
      </c>
      <c r="K33" s="87">
        <f t="shared" si="0"/>
        <v>0.001569646536766366</v>
      </c>
      <c r="L33" s="197">
        <f t="shared" si="4"/>
        <v>0.0011545382805144716</v>
      </c>
    </row>
    <row r="34" spans="1:12" ht="16.5" customHeight="1">
      <c r="A34" s="364" t="s">
        <v>987</v>
      </c>
      <c r="B34" s="84" t="s">
        <v>23</v>
      </c>
      <c r="C34" s="74">
        <v>710</v>
      </c>
      <c r="D34" s="80"/>
      <c r="E34" s="80"/>
      <c r="F34" s="193">
        <f>F35+F37+F39</f>
        <v>314424</v>
      </c>
      <c r="G34" s="193">
        <f>G35+G37+G39</f>
        <v>309144</v>
      </c>
      <c r="H34" s="193">
        <f>H35+H37+H39</f>
        <v>309144</v>
      </c>
      <c r="I34" s="193">
        <f>I35+I37+I39</f>
        <v>0</v>
      </c>
      <c r="J34" s="365">
        <f t="shared" si="2"/>
        <v>98.32073887489504</v>
      </c>
      <c r="K34" s="366">
        <f t="shared" si="0"/>
        <v>0.007477796101154967</v>
      </c>
      <c r="L34" s="367">
        <f t="shared" si="4"/>
        <v>0.005098836888448082</v>
      </c>
    </row>
    <row r="35" spans="1:12" ht="15.75" customHeight="1">
      <c r="A35" s="89" t="s">
        <v>1057</v>
      </c>
      <c r="B35" s="73" t="s">
        <v>669</v>
      </c>
      <c r="C35" s="82"/>
      <c r="D35" s="82">
        <v>71013</v>
      </c>
      <c r="E35" s="73"/>
      <c r="F35" s="190">
        <f>F36</f>
        <v>40000</v>
      </c>
      <c r="G35" s="190">
        <f>G36</f>
        <v>41000</v>
      </c>
      <c r="H35" s="190">
        <f>H36</f>
        <v>41000</v>
      </c>
      <c r="I35" s="190">
        <f>I36</f>
        <v>0</v>
      </c>
      <c r="J35" s="186">
        <f t="shared" si="2"/>
        <v>102.49999999999999</v>
      </c>
      <c r="K35" s="181">
        <f t="shared" si="0"/>
        <v>0.0009513009313735551</v>
      </c>
      <c r="L35" s="196">
        <f t="shared" si="4"/>
        <v>0.0006762295643013333</v>
      </c>
    </row>
    <row r="36" spans="1:12" ht="18" customHeight="1">
      <c r="A36" s="348"/>
      <c r="B36" s="40" t="s">
        <v>1069</v>
      </c>
      <c r="C36" s="75"/>
      <c r="D36" s="75"/>
      <c r="E36" s="75">
        <v>2110</v>
      </c>
      <c r="F36" s="191">
        <v>40000</v>
      </c>
      <c r="G36" s="191">
        <v>41000</v>
      </c>
      <c r="H36" s="191">
        <f>G36</f>
        <v>41000</v>
      </c>
      <c r="I36" s="191"/>
      <c r="J36" s="187">
        <f t="shared" si="2"/>
        <v>102.49999999999999</v>
      </c>
      <c r="K36" s="87">
        <f t="shared" si="0"/>
        <v>0.0009513009313735551</v>
      </c>
      <c r="L36" s="197">
        <f t="shared" si="4"/>
        <v>0.0006762295643013333</v>
      </c>
    </row>
    <row r="37" spans="1:12" ht="15.75" customHeight="1">
      <c r="A37" s="89" t="s">
        <v>1060</v>
      </c>
      <c r="B37" s="73" t="s">
        <v>671</v>
      </c>
      <c r="C37" s="82"/>
      <c r="D37" s="82">
        <v>71014</v>
      </c>
      <c r="E37" s="73"/>
      <c r="F37" s="190">
        <f>F38</f>
        <v>19000</v>
      </c>
      <c r="G37" s="190">
        <f>G38</f>
        <v>11000</v>
      </c>
      <c r="H37" s="190">
        <f>H38</f>
        <v>11000</v>
      </c>
      <c r="I37" s="190">
        <f>I38</f>
        <v>0</v>
      </c>
      <c r="J37" s="186">
        <f t="shared" si="2"/>
        <v>57.89473684210527</v>
      </c>
      <c r="K37" s="181">
        <f aca="true" t="shared" si="5" ref="K37:K51">F37/$F$173</f>
        <v>0.0004518679424024387</v>
      </c>
      <c r="L37" s="196">
        <f aca="true" t="shared" si="6" ref="L37:L51">G37/$G$173</f>
        <v>0.0001814274440808455</v>
      </c>
    </row>
    <row r="38" spans="1:12" ht="18" customHeight="1">
      <c r="A38" s="348"/>
      <c r="B38" s="40" t="s">
        <v>1069</v>
      </c>
      <c r="C38" s="75"/>
      <c r="D38" s="75"/>
      <c r="E38" s="75">
        <v>2110</v>
      </c>
      <c r="F38" s="191">
        <v>19000</v>
      </c>
      <c r="G38" s="191">
        <v>11000</v>
      </c>
      <c r="H38" s="191">
        <f>G38</f>
        <v>11000</v>
      </c>
      <c r="I38" s="191"/>
      <c r="J38" s="187">
        <f t="shared" si="2"/>
        <v>57.89473684210527</v>
      </c>
      <c r="K38" s="87">
        <f t="shared" si="5"/>
        <v>0.0004518679424024387</v>
      </c>
      <c r="L38" s="197">
        <f t="shared" si="6"/>
        <v>0.0001814274440808455</v>
      </c>
    </row>
    <row r="39" spans="1:12" ht="17.25" customHeight="1">
      <c r="A39" s="89" t="s">
        <v>15</v>
      </c>
      <c r="B39" s="73" t="s">
        <v>673</v>
      </c>
      <c r="C39" s="82"/>
      <c r="D39" s="82">
        <v>71015</v>
      </c>
      <c r="E39" s="73"/>
      <c r="F39" s="190">
        <f>F40+F41</f>
        <v>255424</v>
      </c>
      <c r="G39" s="190">
        <f>G40+G41</f>
        <v>257144</v>
      </c>
      <c r="H39" s="190">
        <f>H40+H41</f>
        <v>257144</v>
      </c>
      <c r="I39" s="190">
        <f>I40+I41</f>
        <v>0</v>
      </c>
      <c r="J39" s="186">
        <f t="shared" si="2"/>
        <v>100.67339012778753</v>
      </c>
      <c r="K39" s="181">
        <f t="shared" si="5"/>
        <v>0.006074627227378973</v>
      </c>
      <c r="L39" s="196">
        <f t="shared" si="6"/>
        <v>0.004241179880065903</v>
      </c>
    </row>
    <row r="40" spans="1:12" ht="18" customHeight="1">
      <c r="A40" s="348"/>
      <c r="B40" s="40" t="s">
        <v>1059</v>
      </c>
      <c r="C40" s="372"/>
      <c r="D40" s="372"/>
      <c r="E40" s="81" t="s">
        <v>92</v>
      </c>
      <c r="F40" s="191">
        <v>100</v>
      </c>
      <c r="G40" s="191">
        <v>100</v>
      </c>
      <c r="H40" s="191">
        <f>G40</f>
        <v>100</v>
      </c>
      <c r="I40" s="191"/>
      <c r="J40" s="187">
        <f t="shared" si="2"/>
        <v>100</v>
      </c>
      <c r="K40" s="87">
        <f t="shared" si="5"/>
        <v>2.3782523284338876E-06</v>
      </c>
      <c r="L40" s="197">
        <f t="shared" si="6"/>
        <v>1.6493404007349593E-06</v>
      </c>
    </row>
    <row r="41" spans="1:12" ht="18" customHeight="1">
      <c r="A41" s="348"/>
      <c r="B41" s="40" t="s">
        <v>1069</v>
      </c>
      <c r="C41" s="75"/>
      <c r="D41" s="75"/>
      <c r="E41" s="75">
        <v>2110</v>
      </c>
      <c r="F41" s="191">
        <v>255324</v>
      </c>
      <c r="G41" s="191">
        <v>257044</v>
      </c>
      <c r="H41" s="191">
        <f>G41</f>
        <v>257044</v>
      </c>
      <c r="I41" s="191"/>
      <c r="J41" s="187">
        <f t="shared" si="2"/>
        <v>100.67365386724319</v>
      </c>
      <c r="K41" s="87">
        <f t="shared" si="5"/>
        <v>0.00607224897505054</v>
      </c>
      <c r="L41" s="197">
        <f t="shared" si="6"/>
        <v>0.0042395305396651685</v>
      </c>
    </row>
    <row r="42" spans="1:12" ht="16.5" customHeight="1">
      <c r="A42" s="364" t="s">
        <v>1006</v>
      </c>
      <c r="B42" s="84" t="s">
        <v>5</v>
      </c>
      <c r="C42" s="74">
        <v>750</v>
      </c>
      <c r="D42" s="80"/>
      <c r="E42" s="74"/>
      <c r="F42" s="193">
        <f>F43+F45+F52+F54</f>
        <v>1519842</v>
      </c>
      <c r="G42" s="193">
        <f>G43+G45+G52+G54</f>
        <v>976536</v>
      </c>
      <c r="H42" s="193">
        <f>H43+H45+H52+H54</f>
        <v>976536</v>
      </c>
      <c r="I42" s="193">
        <f>I43+I45+I52+I54</f>
        <v>0</v>
      </c>
      <c r="J42" s="365">
        <f t="shared" si="2"/>
        <v>64.2524683486836</v>
      </c>
      <c r="K42" s="366">
        <f t="shared" si="5"/>
        <v>0.03614567775351617</v>
      </c>
      <c r="L42" s="367">
        <f t="shared" si="6"/>
        <v>0.016106402775721142</v>
      </c>
    </row>
    <row r="43" spans="1:12" ht="16.5" customHeight="1">
      <c r="A43" s="89" t="s">
        <v>1057</v>
      </c>
      <c r="B43" s="73" t="s">
        <v>1058</v>
      </c>
      <c r="C43" s="82"/>
      <c r="D43" s="82">
        <v>75011</v>
      </c>
      <c r="E43" s="73"/>
      <c r="F43" s="190">
        <f>F44</f>
        <v>176374</v>
      </c>
      <c r="G43" s="190">
        <f>G44</f>
        <v>103643</v>
      </c>
      <c r="H43" s="190">
        <f>H44</f>
        <v>103643</v>
      </c>
      <c r="I43" s="190">
        <f>I44</f>
        <v>0</v>
      </c>
      <c r="J43" s="186">
        <f t="shared" si="2"/>
        <v>58.76319638949051</v>
      </c>
      <c r="K43" s="181">
        <f t="shared" si="5"/>
        <v>0.004194618761751985</v>
      </c>
      <c r="L43" s="196">
        <f t="shared" si="6"/>
        <v>0.001709425871533734</v>
      </c>
    </row>
    <row r="44" spans="1:12" ht="15" customHeight="1">
      <c r="A44" s="348"/>
      <c r="B44" s="279" t="s">
        <v>1069</v>
      </c>
      <c r="C44" s="75"/>
      <c r="D44" s="75"/>
      <c r="E44" s="75">
        <v>2110</v>
      </c>
      <c r="F44" s="191">
        <v>176374</v>
      </c>
      <c r="G44" s="191">
        <v>103643</v>
      </c>
      <c r="H44" s="191">
        <f>G44</f>
        <v>103643</v>
      </c>
      <c r="I44" s="191"/>
      <c r="J44" s="187">
        <f t="shared" si="2"/>
        <v>58.76319638949051</v>
      </c>
      <c r="K44" s="87">
        <f t="shared" si="5"/>
        <v>0.004194618761751985</v>
      </c>
      <c r="L44" s="197">
        <f t="shared" si="6"/>
        <v>0.001709425871533734</v>
      </c>
    </row>
    <row r="45" spans="1:12" ht="17.25" customHeight="1">
      <c r="A45" s="89" t="s">
        <v>1060</v>
      </c>
      <c r="B45" s="73" t="s">
        <v>6</v>
      </c>
      <c r="C45" s="82"/>
      <c r="D45" s="82">
        <v>75020</v>
      </c>
      <c r="E45" s="82"/>
      <c r="F45" s="190">
        <f>SUM(F46:F51)</f>
        <v>712687</v>
      </c>
      <c r="G45" s="190">
        <f>SUM(G46:G51)</f>
        <v>719682</v>
      </c>
      <c r="H45" s="190">
        <f>SUM(H46:H51)</f>
        <v>719682</v>
      </c>
      <c r="I45" s="190">
        <f>SUM(I46:I51)</f>
        <v>0</v>
      </c>
      <c r="J45" s="186">
        <f t="shared" si="2"/>
        <v>100.98149678610666</v>
      </c>
      <c r="K45" s="181">
        <f t="shared" si="5"/>
        <v>0.016949495171945623</v>
      </c>
      <c r="L45" s="196">
        <f t="shared" si="6"/>
        <v>0.01187000598281737</v>
      </c>
    </row>
    <row r="46" spans="1:12" ht="15.75" customHeight="1">
      <c r="A46" s="348"/>
      <c r="B46" s="40" t="s">
        <v>7</v>
      </c>
      <c r="C46" s="76"/>
      <c r="D46" s="76"/>
      <c r="E46" s="76" t="s">
        <v>97</v>
      </c>
      <c r="F46" s="191">
        <v>703287</v>
      </c>
      <c r="G46" s="191">
        <v>708982</v>
      </c>
      <c r="H46" s="191">
        <f aca="true" t="shared" si="7" ref="H46:H51">G46</f>
        <v>708982</v>
      </c>
      <c r="I46" s="191"/>
      <c r="J46" s="187">
        <f t="shared" si="2"/>
        <v>100.80976898478147</v>
      </c>
      <c r="K46" s="87">
        <f t="shared" si="5"/>
        <v>0.016725939453072835</v>
      </c>
      <c r="L46" s="197">
        <f t="shared" si="6"/>
        <v>0.011693526559938728</v>
      </c>
    </row>
    <row r="47" spans="1:12" ht="15" customHeight="1">
      <c r="A47" s="348"/>
      <c r="B47" s="40" t="s">
        <v>605</v>
      </c>
      <c r="C47" s="76"/>
      <c r="D47" s="76"/>
      <c r="E47" s="76" t="s">
        <v>604</v>
      </c>
      <c r="F47" s="191">
        <v>1000</v>
      </c>
      <c r="G47" s="191">
        <v>1000</v>
      </c>
      <c r="H47" s="191">
        <f t="shared" si="7"/>
        <v>1000</v>
      </c>
      <c r="I47" s="191"/>
      <c r="J47" s="187">
        <f t="shared" si="2"/>
        <v>100</v>
      </c>
      <c r="K47" s="87">
        <f t="shared" si="5"/>
        <v>2.378252328433888E-05</v>
      </c>
      <c r="L47" s="197">
        <f t="shared" si="6"/>
        <v>1.6493404007349594E-05</v>
      </c>
    </row>
    <row r="48" spans="1:12" ht="16.5" customHeight="1">
      <c r="A48" s="348"/>
      <c r="B48" s="40" t="s">
        <v>1062</v>
      </c>
      <c r="C48" s="76"/>
      <c r="D48" s="76"/>
      <c r="E48" s="76" t="s">
        <v>93</v>
      </c>
      <c r="F48" s="191">
        <v>4600</v>
      </c>
      <c r="G48" s="191">
        <v>5000</v>
      </c>
      <c r="H48" s="191">
        <f t="shared" si="7"/>
        <v>5000</v>
      </c>
      <c r="I48" s="191"/>
      <c r="J48" s="187">
        <f t="shared" si="2"/>
        <v>108.69565217391303</v>
      </c>
      <c r="K48" s="87">
        <f t="shared" si="5"/>
        <v>0.00010939960710795884</v>
      </c>
      <c r="L48" s="197">
        <f t="shared" si="6"/>
        <v>8.246702003674796E-05</v>
      </c>
    </row>
    <row r="49" spans="1:12" ht="15.75" customHeight="1">
      <c r="A49" s="348"/>
      <c r="B49" s="40" t="s">
        <v>1064</v>
      </c>
      <c r="C49" s="76"/>
      <c r="D49" s="76"/>
      <c r="E49" s="76" t="s">
        <v>94</v>
      </c>
      <c r="F49" s="191">
        <v>1200</v>
      </c>
      <c r="G49" s="191">
        <v>1200</v>
      </c>
      <c r="H49" s="191">
        <f t="shared" si="7"/>
        <v>1200</v>
      </c>
      <c r="I49" s="191"/>
      <c r="J49" s="187">
        <f t="shared" si="2"/>
        <v>100</v>
      </c>
      <c r="K49" s="87">
        <f t="shared" si="5"/>
        <v>2.8539027941206653E-05</v>
      </c>
      <c r="L49" s="197">
        <f t="shared" si="6"/>
        <v>1.9792084808819513E-05</v>
      </c>
    </row>
    <row r="50" spans="1:12" ht="14.25" customHeight="1">
      <c r="A50" s="348"/>
      <c r="B50" s="40" t="s">
        <v>1065</v>
      </c>
      <c r="C50" s="76"/>
      <c r="D50" s="76"/>
      <c r="E50" s="76" t="s">
        <v>95</v>
      </c>
      <c r="F50" s="191">
        <v>1200</v>
      </c>
      <c r="G50" s="191">
        <v>500</v>
      </c>
      <c r="H50" s="191">
        <f t="shared" si="7"/>
        <v>500</v>
      </c>
      <c r="I50" s="191"/>
      <c r="J50" s="187">
        <f t="shared" si="2"/>
        <v>41.66666666666667</v>
      </c>
      <c r="K50" s="87">
        <f t="shared" si="5"/>
        <v>2.8539027941206653E-05</v>
      </c>
      <c r="L50" s="197">
        <f t="shared" si="6"/>
        <v>8.246702003674797E-06</v>
      </c>
    </row>
    <row r="51" spans="1:12" ht="15.75" customHeight="1">
      <c r="A51" s="348"/>
      <c r="B51" s="40" t="s">
        <v>8</v>
      </c>
      <c r="C51" s="76"/>
      <c r="D51" s="76"/>
      <c r="E51" s="76" t="s">
        <v>96</v>
      </c>
      <c r="F51" s="191">
        <v>1400</v>
      </c>
      <c r="G51" s="191">
        <v>3000</v>
      </c>
      <c r="H51" s="191">
        <f t="shared" si="7"/>
        <v>3000</v>
      </c>
      <c r="I51" s="191"/>
      <c r="J51" s="187">
        <f t="shared" si="2"/>
        <v>214.28571428571428</v>
      </c>
      <c r="K51" s="87">
        <f t="shared" si="5"/>
        <v>3.329553259807443E-05</v>
      </c>
      <c r="L51" s="197">
        <f t="shared" si="6"/>
        <v>4.9480212022048776E-05</v>
      </c>
    </row>
    <row r="52" spans="1:12" ht="16.5" customHeight="1">
      <c r="A52" s="89" t="s">
        <v>15</v>
      </c>
      <c r="B52" s="73" t="s">
        <v>696</v>
      </c>
      <c r="C52" s="82"/>
      <c r="D52" s="82">
        <v>75045</v>
      </c>
      <c r="E52" s="73"/>
      <c r="F52" s="190">
        <f>F53</f>
        <v>15000</v>
      </c>
      <c r="G52" s="190">
        <f>G53</f>
        <v>10000</v>
      </c>
      <c r="H52" s="190">
        <f>H53</f>
        <v>10000</v>
      </c>
      <c r="I52" s="190">
        <f>I53</f>
        <v>0</v>
      </c>
      <c r="J52" s="186">
        <f t="shared" si="2"/>
        <v>66.66666666666666</v>
      </c>
      <c r="K52" s="181">
        <f aca="true" t="shared" si="8" ref="K52:K74">F52/$F$173</f>
        <v>0.00035673784926508315</v>
      </c>
      <c r="L52" s="196">
        <f aca="true" t="shared" si="9" ref="L52:L68">G52/$G$173</f>
        <v>0.00016493404007349592</v>
      </c>
    </row>
    <row r="53" spans="1:13" ht="16.5" customHeight="1">
      <c r="A53" s="348"/>
      <c r="B53" s="40" t="s">
        <v>1069</v>
      </c>
      <c r="C53" s="75"/>
      <c r="D53" s="75"/>
      <c r="E53" s="75">
        <v>2110</v>
      </c>
      <c r="F53" s="191">
        <v>15000</v>
      </c>
      <c r="G53" s="191">
        <v>10000</v>
      </c>
      <c r="H53" s="191">
        <f>G53</f>
        <v>10000</v>
      </c>
      <c r="I53" s="191"/>
      <c r="J53" s="187">
        <f t="shared" si="2"/>
        <v>66.66666666666666</v>
      </c>
      <c r="K53" s="87">
        <f t="shared" si="8"/>
        <v>0.00035673784926508315</v>
      </c>
      <c r="L53" s="197">
        <f t="shared" si="9"/>
        <v>0.00016493404007349592</v>
      </c>
      <c r="M53" s="11"/>
    </row>
    <row r="54" spans="1:13" ht="16.5" customHeight="1">
      <c r="A54" s="89" t="s">
        <v>153</v>
      </c>
      <c r="B54" s="73" t="s">
        <v>908</v>
      </c>
      <c r="C54" s="82"/>
      <c r="D54" s="82">
        <v>75075</v>
      </c>
      <c r="E54" s="82"/>
      <c r="F54" s="190">
        <f>SUM(F55:F58)</f>
        <v>615781</v>
      </c>
      <c r="G54" s="190">
        <f>SUM(G55:G58)</f>
        <v>143211</v>
      </c>
      <c r="H54" s="190">
        <f>SUM(H55:H58)</f>
        <v>143211</v>
      </c>
      <c r="I54" s="190">
        <f>I55+I56+I57</f>
        <v>0</v>
      </c>
      <c r="J54" s="186">
        <f t="shared" si="2"/>
        <v>23.256807209056465</v>
      </c>
      <c r="K54" s="181">
        <f t="shared" si="8"/>
        <v>0.014644825970553478</v>
      </c>
      <c r="L54" s="196">
        <f t="shared" si="9"/>
        <v>0.0023620368812965423</v>
      </c>
      <c r="M54" s="11"/>
    </row>
    <row r="55" spans="1:13" ht="18" customHeight="1">
      <c r="A55" s="348"/>
      <c r="B55" s="70" t="s">
        <v>1059</v>
      </c>
      <c r="C55" s="75"/>
      <c r="D55" s="75"/>
      <c r="E55" s="76" t="s">
        <v>92</v>
      </c>
      <c r="F55" s="191">
        <v>100</v>
      </c>
      <c r="G55" s="191">
        <v>0</v>
      </c>
      <c r="H55" s="191">
        <f>G55</f>
        <v>0</v>
      </c>
      <c r="I55" s="191"/>
      <c r="J55" s="187">
        <f t="shared" si="2"/>
        <v>0</v>
      </c>
      <c r="K55" s="87">
        <f t="shared" si="8"/>
        <v>2.3782523284338876E-06</v>
      </c>
      <c r="L55" s="197">
        <f t="shared" si="9"/>
        <v>0</v>
      </c>
      <c r="M55" s="11"/>
    </row>
    <row r="56" spans="1:13" ht="21.75" customHeight="1">
      <c r="A56" s="348"/>
      <c r="B56" s="70" t="s">
        <v>446</v>
      </c>
      <c r="C56" s="75"/>
      <c r="D56" s="75"/>
      <c r="E56" s="75">
        <v>2705</v>
      </c>
      <c r="F56" s="191">
        <v>343016</v>
      </c>
      <c r="G56" s="191">
        <v>143211</v>
      </c>
      <c r="H56" s="191">
        <f>G56</f>
        <v>143211</v>
      </c>
      <c r="I56" s="191"/>
      <c r="J56" s="187">
        <v>0</v>
      </c>
      <c r="K56" s="87">
        <f t="shared" si="8"/>
        <v>0.008157786006900784</v>
      </c>
      <c r="L56" s="197">
        <f t="shared" si="9"/>
        <v>0.0023620368812965423</v>
      </c>
      <c r="M56" s="11"/>
    </row>
    <row r="57" spans="1:13" ht="16.5" customHeight="1">
      <c r="A57" s="348"/>
      <c r="B57" s="70" t="s">
        <v>161</v>
      </c>
      <c r="C57" s="75"/>
      <c r="D57" s="75"/>
      <c r="E57" s="75">
        <v>2326</v>
      </c>
      <c r="F57" s="191">
        <v>69609</v>
      </c>
      <c r="G57" s="191">
        <v>0</v>
      </c>
      <c r="H57" s="191">
        <f>G57</f>
        <v>0</v>
      </c>
      <c r="I57" s="191"/>
      <c r="J57" s="187">
        <v>0</v>
      </c>
      <c r="K57" s="87">
        <f t="shared" si="8"/>
        <v>0.0016554776632995449</v>
      </c>
      <c r="L57" s="197">
        <f t="shared" si="9"/>
        <v>0</v>
      </c>
      <c r="M57" s="11"/>
    </row>
    <row r="58" spans="1:13" ht="16.5" customHeight="1">
      <c r="A58" s="348"/>
      <c r="B58" s="70" t="s">
        <v>534</v>
      </c>
      <c r="C58" s="75"/>
      <c r="D58" s="75"/>
      <c r="E58" s="75">
        <v>6295</v>
      </c>
      <c r="F58" s="191">
        <v>203056</v>
      </c>
      <c r="G58" s="191">
        <v>0</v>
      </c>
      <c r="H58" s="191"/>
      <c r="I58" s="191">
        <f>G58</f>
        <v>0</v>
      </c>
      <c r="J58" s="187"/>
      <c r="K58" s="87">
        <f t="shared" si="8"/>
        <v>0.0048291840480247155</v>
      </c>
      <c r="L58" s="197">
        <f t="shared" si="9"/>
        <v>0</v>
      </c>
      <c r="M58" s="11"/>
    </row>
    <row r="59" spans="1:13" ht="16.5" customHeight="1">
      <c r="A59" s="515" t="s">
        <v>1007</v>
      </c>
      <c r="B59" s="496" t="s">
        <v>535</v>
      </c>
      <c r="C59" s="507">
        <v>752</v>
      </c>
      <c r="D59" s="507"/>
      <c r="E59" s="507"/>
      <c r="F59" s="508">
        <f>F60</f>
        <v>700</v>
      </c>
      <c r="G59" s="508">
        <f aca="true" t="shared" si="10" ref="G59:I60">G60</f>
        <v>0</v>
      </c>
      <c r="H59" s="508">
        <f t="shared" si="10"/>
        <v>0</v>
      </c>
      <c r="I59" s="508">
        <f t="shared" si="10"/>
        <v>0</v>
      </c>
      <c r="J59" s="509"/>
      <c r="K59" s="510"/>
      <c r="L59" s="516"/>
      <c r="M59" s="11"/>
    </row>
    <row r="60" spans="1:13" ht="16.5" customHeight="1">
      <c r="A60" s="517" t="s">
        <v>1057</v>
      </c>
      <c r="B60" s="497" t="s">
        <v>536</v>
      </c>
      <c r="C60" s="511"/>
      <c r="D60" s="511">
        <v>75212</v>
      </c>
      <c r="E60" s="511"/>
      <c r="F60" s="498">
        <f>F61</f>
        <v>700</v>
      </c>
      <c r="G60" s="498">
        <f t="shared" si="10"/>
        <v>0</v>
      </c>
      <c r="H60" s="498">
        <f t="shared" si="10"/>
        <v>0</v>
      </c>
      <c r="I60" s="498">
        <f t="shared" si="10"/>
        <v>0</v>
      </c>
      <c r="J60" s="499"/>
      <c r="K60" s="500"/>
      <c r="L60" s="501"/>
      <c r="M60" s="11"/>
    </row>
    <row r="61" spans="1:13" ht="16.5" customHeight="1">
      <c r="A61" s="348"/>
      <c r="B61" s="70" t="s">
        <v>8</v>
      </c>
      <c r="C61" s="75"/>
      <c r="D61" s="75"/>
      <c r="E61" s="76" t="s">
        <v>96</v>
      </c>
      <c r="F61" s="191">
        <v>700</v>
      </c>
      <c r="G61" s="191">
        <v>0</v>
      </c>
      <c r="H61" s="191"/>
      <c r="I61" s="191"/>
      <c r="J61" s="187"/>
      <c r="K61" s="87"/>
      <c r="L61" s="197"/>
      <c r="M61" s="11"/>
    </row>
    <row r="62" spans="1:12" ht="17.25" customHeight="1">
      <c r="A62" s="364" t="s">
        <v>995</v>
      </c>
      <c r="B62" s="84" t="s">
        <v>9</v>
      </c>
      <c r="C62" s="74">
        <v>754</v>
      </c>
      <c r="D62" s="80"/>
      <c r="E62" s="80"/>
      <c r="F62" s="193">
        <f>F63+F71</f>
        <v>3271200</v>
      </c>
      <c r="G62" s="193">
        <f>G63+G71</f>
        <v>2815600</v>
      </c>
      <c r="H62" s="193">
        <f>H63+H71</f>
        <v>2815600</v>
      </c>
      <c r="I62" s="193">
        <f>I63+I71</f>
        <v>0</v>
      </c>
      <c r="J62" s="365">
        <f t="shared" si="2"/>
        <v>86.07238933724626</v>
      </c>
      <c r="K62" s="366">
        <f t="shared" si="8"/>
        <v>0.07779739016772934</v>
      </c>
      <c r="L62" s="367">
        <f t="shared" si="9"/>
        <v>0.04643882832309351</v>
      </c>
    </row>
    <row r="63" spans="1:12" ht="17.25" customHeight="1">
      <c r="A63" s="89" t="s">
        <v>1057</v>
      </c>
      <c r="B63" s="73" t="s">
        <v>958</v>
      </c>
      <c r="C63" s="82"/>
      <c r="D63" s="82">
        <v>75411</v>
      </c>
      <c r="E63" s="73"/>
      <c r="F63" s="190">
        <f>SUM(F64:F70)</f>
        <v>3270200</v>
      </c>
      <c r="G63" s="190">
        <f>SUM(G64:G70)</f>
        <v>2815600</v>
      </c>
      <c r="H63" s="190">
        <f>SUM(H64:H70)</f>
        <v>2815600</v>
      </c>
      <c r="I63" s="190">
        <f>SUM(I64:I70)</f>
        <v>0</v>
      </c>
      <c r="J63" s="186">
        <f t="shared" si="2"/>
        <v>86.09870955904839</v>
      </c>
      <c r="K63" s="181">
        <f t="shared" si="8"/>
        <v>0.07777360764444499</v>
      </c>
      <c r="L63" s="196">
        <f t="shared" si="9"/>
        <v>0.04643882832309351</v>
      </c>
    </row>
    <row r="64" spans="1:12" ht="18.75" customHeight="1">
      <c r="A64" s="348"/>
      <c r="B64" s="40" t="s">
        <v>1059</v>
      </c>
      <c r="C64" s="372"/>
      <c r="D64" s="372"/>
      <c r="E64" s="83" t="s">
        <v>92</v>
      </c>
      <c r="F64" s="191">
        <v>1000</v>
      </c>
      <c r="G64" s="191">
        <v>600</v>
      </c>
      <c r="H64" s="191">
        <f>G64</f>
        <v>600</v>
      </c>
      <c r="I64" s="191"/>
      <c r="J64" s="187">
        <f t="shared" si="2"/>
        <v>60</v>
      </c>
      <c r="K64" s="87">
        <f t="shared" si="8"/>
        <v>2.378252328433888E-05</v>
      </c>
      <c r="L64" s="197">
        <f t="shared" si="9"/>
        <v>9.896042404409756E-06</v>
      </c>
    </row>
    <row r="65" spans="1:12" ht="15" customHeight="1">
      <c r="A65" s="348"/>
      <c r="B65" s="40" t="s">
        <v>1069</v>
      </c>
      <c r="C65" s="372"/>
      <c r="D65" s="372"/>
      <c r="E65" s="83" t="s">
        <v>794</v>
      </c>
      <c r="F65" s="191">
        <v>2840000</v>
      </c>
      <c r="G65" s="191">
        <v>2815000</v>
      </c>
      <c r="H65" s="191">
        <f>G65</f>
        <v>2815000</v>
      </c>
      <c r="I65" s="191"/>
      <c r="J65" s="187">
        <f t="shared" si="2"/>
        <v>99.11971830985915</v>
      </c>
      <c r="K65" s="87">
        <f t="shared" si="8"/>
        <v>0.06754236612752242</v>
      </c>
      <c r="L65" s="197">
        <f t="shared" si="9"/>
        <v>0.0464289322806891</v>
      </c>
    </row>
    <row r="66" spans="1:12" ht="21" customHeight="1">
      <c r="A66" s="348"/>
      <c r="B66" s="40" t="s">
        <v>538</v>
      </c>
      <c r="C66" s="372"/>
      <c r="D66" s="372"/>
      <c r="E66" s="83" t="s">
        <v>537</v>
      </c>
      <c r="F66" s="191">
        <v>6670</v>
      </c>
      <c r="G66" s="191">
        <v>0</v>
      </c>
      <c r="H66" s="191"/>
      <c r="I66" s="191"/>
      <c r="J66" s="187"/>
      <c r="K66" s="87">
        <f t="shared" si="8"/>
        <v>0.00015862943030654032</v>
      </c>
      <c r="L66" s="197"/>
    </row>
    <row r="67" spans="1:12" ht="17.25" customHeight="1">
      <c r="A67" s="348"/>
      <c r="B67" s="70" t="s">
        <v>603</v>
      </c>
      <c r="C67" s="75"/>
      <c r="D67" s="75"/>
      <c r="E67" s="75">
        <v>2710</v>
      </c>
      <c r="F67" s="191">
        <v>3000</v>
      </c>
      <c r="G67" s="191">
        <v>0</v>
      </c>
      <c r="H67" s="191">
        <f>G67</f>
        <v>0</v>
      </c>
      <c r="I67" s="191"/>
      <c r="J67" s="187">
        <f t="shared" si="2"/>
        <v>0</v>
      </c>
      <c r="K67" s="87">
        <f t="shared" si="8"/>
        <v>7.134756985301663E-05</v>
      </c>
      <c r="L67" s="197">
        <f t="shared" si="9"/>
        <v>0</v>
      </c>
    </row>
    <row r="68" spans="1:12" ht="24.75" customHeight="1">
      <c r="A68" s="348"/>
      <c r="B68" s="40" t="s">
        <v>533</v>
      </c>
      <c r="C68" s="75"/>
      <c r="D68" s="75"/>
      <c r="E68" s="75">
        <v>6260</v>
      </c>
      <c r="F68" s="191">
        <v>19530</v>
      </c>
      <c r="G68" s="191">
        <v>0</v>
      </c>
      <c r="H68" s="191"/>
      <c r="I68" s="191"/>
      <c r="J68" s="187">
        <f t="shared" si="2"/>
        <v>0</v>
      </c>
      <c r="K68" s="87">
        <f t="shared" si="8"/>
        <v>0.0004644726797431383</v>
      </c>
      <c r="L68" s="197">
        <f t="shared" si="9"/>
        <v>0</v>
      </c>
    </row>
    <row r="69" spans="1:12" ht="22.5" customHeight="1">
      <c r="A69" s="348"/>
      <c r="B69" s="70" t="s">
        <v>307</v>
      </c>
      <c r="C69" s="75"/>
      <c r="D69" s="75"/>
      <c r="E69" s="75">
        <v>6300</v>
      </c>
      <c r="F69" s="191">
        <v>100000</v>
      </c>
      <c r="G69" s="191">
        <v>0</v>
      </c>
      <c r="H69" s="191"/>
      <c r="I69" s="191">
        <f>G69</f>
        <v>0</v>
      </c>
      <c r="J69" s="187">
        <v>0</v>
      </c>
      <c r="K69" s="87">
        <f t="shared" si="8"/>
        <v>0.0023782523284338877</v>
      </c>
      <c r="L69" s="197">
        <f aca="true" t="shared" si="11" ref="L69:L74">G69/$G$173</f>
        <v>0</v>
      </c>
    </row>
    <row r="70" spans="1:12" ht="18" customHeight="1">
      <c r="A70" s="371"/>
      <c r="B70" s="40" t="s">
        <v>1069</v>
      </c>
      <c r="C70" s="75"/>
      <c r="D70" s="75"/>
      <c r="E70" s="75">
        <v>6410</v>
      </c>
      <c r="F70" s="191">
        <v>300000</v>
      </c>
      <c r="G70" s="191">
        <v>0</v>
      </c>
      <c r="H70" s="191"/>
      <c r="I70" s="191">
        <f>G70</f>
        <v>0</v>
      </c>
      <c r="J70" s="187">
        <f t="shared" si="2"/>
        <v>0</v>
      </c>
      <c r="K70" s="87">
        <f t="shared" si="8"/>
        <v>0.007134756985301663</v>
      </c>
      <c r="L70" s="197">
        <f t="shared" si="11"/>
        <v>0</v>
      </c>
    </row>
    <row r="71" spans="1:12" ht="18" customHeight="1">
      <c r="A71" s="89" t="s">
        <v>1060</v>
      </c>
      <c r="B71" s="73" t="s">
        <v>561</v>
      </c>
      <c r="C71" s="82"/>
      <c r="D71" s="82">
        <v>75414</v>
      </c>
      <c r="E71" s="82"/>
      <c r="F71" s="192">
        <f>F72</f>
        <v>1000</v>
      </c>
      <c r="G71" s="192">
        <f>G72</f>
        <v>0</v>
      </c>
      <c r="H71" s="192">
        <f>H72</f>
        <v>0</v>
      </c>
      <c r="I71" s="192">
        <f>I72</f>
        <v>0</v>
      </c>
      <c r="J71" s="344">
        <v>0</v>
      </c>
      <c r="K71" s="345">
        <f t="shared" si="8"/>
        <v>2.378252328433888E-05</v>
      </c>
      <c r="L71" s="346">
        <f t="shared" si="11"/>
        <v>0</v>
      </c>
    </row>
    <row r="72" spans="1:12" ht="18.75" customHeight="1">
      <c r="A72" s="348"/>
      <c r="B72" s="40" t="s">
        <v>1069</v>
      </c>
      <c r="C72" s="75"/>
      <c r="D72" s="75"/>
      <c r="E72" s="75">
        <v>2110</v>
      </c>
      <c r="F72" s="191">
        <v>1000</v>
      </c>
      <c r="G72" s="191">
        <v>0</v>
      </c>
      <c r="H72" s="191">
        <f>G72</f>
        <v>0</v>
      </c>
      <c r="I72" s="191"/>
      <c r="J72" s="187">
        <v>0</v>
      </c>
      <c r="K72" s="87">
        <f t="shared" si="8"/>
        <v>2.378252328433888E-05</v>
      </c>
      <c r="L72" s="197">
        <f t="shared" si="11"/>
        <v>0</v>
      </c>
    </row>
    <row r="73" spans="1:12" ht="27" customHeight="1">
      <c r="A73" s="364" t="s">
        <v>1053</v>
      </c>
      <c r="B73" s="74" t="s">
        <v>108</v>
      </c>
      <c r="C73" s="77" t="s">
        <v>10</v>
      </c>
      <c r="D73" s="79"/>
      <c r="E73" s="79"/>
      <c r="F73" s="193">
        <f>F74</f>
        <v>2991604</v>
      </c>
      <c r="G73" s="193">
        <f>G74</f>
        <v>2734161</v>
      </c>
      <c r="H73" s="193">
        <f>H74</f>
        <v>2734161</v>
      </c>
      <c r="I73" s="193">
        <f>I74</f>
        <v>0</v>
      </c>
      <c r="J73" s="365">
        <f t="shared" si="2"/>
        <v>91.39448269222798</v>
      </c>
      <c r="K73" s="366">
        <f t="shared" si="8"/>
        <v>0.07114789178752133</v>
      </c>
      <c r="L73" s="367">
        <f t="shared" si="11"/>
        <v>0.04509562199413897</v>
      </c>
    </row>
    <row r="74" spans="1:12" ht="19.5" customHeight="1">
      <c r="A74" s="89" t="s">
        <v>1057</v>
      </c>
      <c r="B74" s="82" t="s">
        <v>106</v>
      </c>
      <c r="C74" s="85"/>
      <c r="D74" s="85" t="s">
        <v>11</v>
      </c>
      <c r="E74" s="85"/>
      <c r="F74" s="190">
        <f>F75+F76</f>
        <v>2991604</v>
      </c>
      <c r="G74" s="190">
        <f>G75+G76</f>
        <v>2734161</v>
      </c>
      <c r="H74" s="190">
        <f>H75+H76</f>
        <v>2734161</v>
      </c>
      <c r="I74" s="190">
        <f>I75+I76</f>
        <v>0</v>
      </c>
      <c r="J74" s="186">
        <f t="shared" si="2"/>
        <v>91.39448269222798</v>
      </c>
      <c r="K74" s="181">
        <f t="shared" si="8"/>
        <v>0.07114789178752133</v>
      </c>
      <c r="L74" s="196">
        <f t="shared" si="11"/>
        <v>0.04509562199413897</v>
      </c>
    </row>
    <row r="75" spans="1:12" ht="17.25" customHeight="1">
      <c r="A75" s="348"/>
      <c r="B75" s="40" t="s">
        <v>107</v>
      </c>
      <c r="C75" s="76"/>
      <c r="D75" s="76"/>
      <c r="E75" s="76" t="s">
        <v>98</v>
      </c>
      <c r="F75" s="191">
        <v>2900635</v>
      </c>
      <c r="G75" s="191">
        <v>2676794</v>
      </c>
      <c r="H75" s="191">
        <f>G75</f>
        <v>2676794</v>
      </c>
      <c r="I75" s="191"/>
      <c r="J75" s="187">
        <f aca="true" t="shared" si="12" ref="J75:J140">G75/F75*100</f>
        <v>92.2830345769116</v>
      </c>
      <c r="K75" s="87">
        <f aca="true" t="shared" si="13" ref="K75:K106">F75/$F$173</f>
        <v>0.0689844194268683</v>
      </c>
      <c r="L75" s="197">
        <f aca="true" t="shared" si="14" ref="L75:L101">G75/$G$173</f>
        <v>0.04414944488644935</v>
      </c>
    </row>
    <row r="76" spans="1:12" ht="15.75" customHeight="1">
      <c r="A76" s="348"/>
      <c r="B76" s="40" t="s">
        <v>654</v>
      </c>
      <c r="C76" s="76"/>
      <c r="D76" s="76"/>
      <c r="E76" s="76" t="s">
        <v>99</v>
      </c>
      <c r="F76" s="191">
        <v>90969</v>
      </c>
      <c r="G76" s="191">
        <v>57367</v>
      </c>
      <c r="H76" s="191">
        <f>G76</f>
        <v>57367</v>
      </c>
      <c r="I76" s="191"/>
      <c r="J76" s="187">
        <f t="shared" si="12"/>
        <v>63.062142048390115</v>
      </c>
      <c r="K76" s="87">
        <f t="shared" si="13"/>
        <v>0.0021634723606530236</v>
      </c>
      <c r="L76" s="197">
        <f t="shared" si="14"/>
        <v>0.0009461771076896241</v>
      </c>
    </row>
    <row r="77" spans="1:12" ht="20.25" customHeight="1">
      <c r="A77" s="364" t="s">
        <v>1047</v>
      </c>
      <c r="B77" s="84" t="s">
        <v>12</v>
      </c>
      <c r="C77" s="74">
        <v>758</v>
      </c>
      <c r="D77" s="80"/>
      <c r="E77" s="80"/>
      <c r="F77" s="193">
        <f>F78+F80+F82+F84</f>
        <v>22687989</v>
      </c>
      <c r="G77" s="193">
        <f>G78+G80+G82+G84</f>
        <v>25252899</v>
      </c>
      <c r="H77" s="193">
        <f>H78+H80+H82+H84</f>
        <v>25252899</v>
      </c>
      <c r="I77" s="193">
        <f>I78+I80+I82+I84</f>
        <v>0</v>
      </c>
      <c r="J77" s="365">
        <f t="shared" si="12"/>
        <v>111.30514476183852</v>
      </c>
      <c r="K77" s="366">
        <f t="shared" si="13"/>
        <v>0.5395776266673243</v>
      </c>
      <c r="L77" s="367">
        <f t="shared" si="14"/>
        <v>0.4165062655637945</v>
      </c>
    </row>
    <row r="78" spans="1:12" ht="16.5" customHeight="1">
      <c r="A78" s="89" t="s">
        <v>1057</v>
      </c>
      <c r="B78" s="73" t="s">
        <v>1070</v>
      </c>
      <c r="C78" s="82"/>
      <c r="D78" s="82">
        <v>75801</v>
      </c>
      <c r="E78" s="82"/>
      <c r="F78" s="190">
        <f>F79</f>
        <v>17291755</v>
      </c>
      <c r="G78" s="190">
        <f>G79</f>
        <v>18517913</v>
      </c>
      <c r="H78" s="190">
        <f>H79</f>
        <v>18517913</v>
      </c>
      <c r="I78" s="190">
        <f>I79</f>
        <v>0</v>
      </c>
      <c r="J78" s="186">
        <f t="shared" si="12"/>
        <v>107.0909979929741</v>
      </c>
      <c r="K78" s="181">
        <f t="shared" si="13"/>
        <v>0.4112415659145832</v>
      </c>
      <c r="L78" s="196">
        <f t="shared" si="14"/>
        <v>0.30542342048195115</v>
      </c>
    </row>
    <row r="79" spans="1:12" ht="18" customHeight="1">
      <c r="A79" s="348"/>
      <c r="B79" s="40" t="s">
        <v>991</v>
      </c>
      <c r="C79" s="75"/>
      <c r="D79" s="75"/>
      <c r="E79" s="76" t="s">
        <v>101</v>
      </c>
      <c r="F79" s="191">
        <v>17291755</v>
      </c>
      <c r="G79" s="191">
        <v>18517913</v>
      </c>
      <c r="H79" s="191">
        <f>G79</f>
        <v>18517913</v>
      </c>
      <c r="I79" s="191"/>
      <c r="J79" s="187">
        <f t="shared" si="12"/>
        <v>107.0909979929741</v>
      </c>
      <c r="K79" s="87">
        <f t="shared" si="13"/>
        <v>0.4112415659145832</v>
      </c>
      <c r="L79" s="197">
        <f t="shared" si="14"/>
        <v>0.30542342048195115</v>
      </c>
    </row>
    <row r="80" spans="1:12" ht="17.25" customHeight="1">
      <c r="A80" s="89" t="s">
        <v>1060</v>
      </c>
      <c r="B80" s="73" t="s">
        <v>48</v>
      </c>
      <c r="C80" s="82"/>
      <c r="D80" s="82">
        <v>75803</v>
      </c>
      <c r="E80" s="86"/>
      <c r="F80" s="190">
        <f>F81</f>
        <v>3151565</v>
      </c>
      <c r="G80" s="190">
        <f>G81</f>
        <v>4482399</v>
      </c>
      <c r="H80" s="190">
        <f>H81</f>
        <v>4482399</v>
      </c>
      <c r="I80" s="190">
        <f>I81</f>
        <v>0</v>
      </c>
      <c r="J80" s="186">
        <f t="shared" si="12"/>
        <v>142.22771860964315</v>
      </c>
      <c r="K80" s="181">
        <f t="shared" si="13"/>
        <v>0.07495216799460745</v>
      </c>
      <c r="L80" s="196">
        <f t="shared" si="14"/>
        <v>0.07393001762913981</v>
      </c>
    </row>
    <row r="81" spans="1:12" ht="15.75" customHeight="1">
      <c r="A81" s="373"/>
      <c r="B81" s="40" t="s">
        <v>992</v>
      </c>
      <c r="C81" s="75"/>
      <c r="D81" s="75"/>
      <c r="E81" s="76" t="s">
        <v>101</v>
      </c>
      <c r="F81" s="191">
        <v>3151565</v>
      </c>
      <c r="G81" s="191">
        <v>4482399</v>
      </c>
      <c r="H81" s="191">
        <f>G81</f>
        <v>4482399</v>
      </c>
      <c r="I81" s="191"/>
      <c r="J81" s="187">
        <f t="shared" si="12"/>
        <v>142.22771860964315</v>
      </c>
      <c r="K81" s="87">
        <f t="shared" si="13"/>
        <v>0.07495216799460745</v>
      </c>
      <c r="L81" s="197">
        <f t="shared" si="14"/>
        <v>0.07393001762913981</v>
      </c>
    </row>
    <row r="82" spans="1:12" ht="17.25" customHeight="1">
      <c r="A82" s="89" t="s">
        <v>15</v>
      </c>
      <c r="B82" s="73" t="s">
        <v>13</v>
      </c>
      <c r="C82" s="82"/>
      <c r="D82" s="82">
        <v>75814</v>
      </c>
      <c r="E82" s="85"/>
      <c r="F82" s="190">
        <f>F83</f>
        <v>35000</v>
      </c>
      <c r="G82" s="190">
        <f>G83</f>
        <v>35000</v>
      </c>
      <c r="H82" s="190">
        <f>H83</f>
        <v>35000</v>
      </c>
      <c r="I82" s="190">
        <f>I83</f>
        <v>0</v>
      </c>
      <c r="J82" s="186">
        <f t="shared" si="12"/>
        <v>100</v>
      </c>
      <c r="K82" s="181">
        <f t="shared" si="13"/>
        <v>0.0008323883149518607</v>
      </c>
      <c r="L82" s="196">
        <f t="shared" si="14"/>
        <v>0.0005772691402572358</v>
      </c>
    </row>
    <row r="83" spans="1:12" ht="14.25" customHeight="1">
      <c r="A83" s="348"/>
      <c r="B83" s="40" t="s">
        <v>1059</v>
      </c>
      <c r="C83" s="75"/>
      <c r="D83" s="75"/>
      <c r="E83" s="76" t="s">
        <v>92</v>
      </c>
      <c r="F83" s="191">
        <v>35000</v>
      </c>
      <c r="G83" s="191">
        <v>35000</v>
      </c>
      <c r="H83" s="191">
        <f>G83</f>
        <v>35000</v>
      </c>
      <c r="I83" s="191"/>
      <c r="J83" s="187">
        <f t="shared" si="12"/>
        <v>100</v>
      </c>
      <c r="K83" s="87">
        <f t="shared" si="13"/>
        <v>0.0008323883149518607</v>
      </c>
      <c r="L83" s="197">
        <f t="shared" si="14"/>
        <v>0.0005772691402572358</v>
      </c>
    </row>
    <row r="84" spans="1:12" ht="17.25" customHeight="1">
      <c r="A84" s="89" t="s">
        <v>17</v>
      </c>
      <c r="B84" s="73" t="s">
        <v>141</v>
      </c>
      <c r="C84" s="82"/>
      <c r="D84" s="82">
        <v>75832</v>
      </c>
      <c r="E84" s="85"/>
      <c r="F84" s="190">
        <f>F85</f>
        <v>2209669</v>
      </c>
      <c r="G84" s="190">
        <f>G85</f>
        <v>2217587</v>
      </c>
      <c r="H84" s="190">
        <f>H85</f>
        <v>2217587</v>
      </c>
      <c r="I84" s="190">
        <f>I85</f>
        <v>0</v>
      </c>
      <c r="J84" s="186">
        <f t="shared" si="12"/>
        <v>100.35833421204714</v>
      </c>
      <c r="K84" s="181">
        <f t="shared" si="13"/>
        <v>0.0525515044431818</v>
      </c>
      <c r="L84" s="196">
        <f t="shared" si="14"/>
        <v>0.03657555831244636</v>
      </c>
    </row>
    <row r="85" spans="1:12" ht="17.25" customHeight="1">
      <c r="A85" s="371"/>
      <c r="B85" s="40" t="s">
        <v>993</v>
      </c>
      <c r="C85" s="349"/>
      <c r="D85" s="349"/>
      <c r="E85" s="76" t="s">
        <v>101</v>
      </c>
      <c r="F85" s="191">
        <v>2209669</v>
      </c>
      <c r="G85" s="191">
        <v>2217587</v>
      </c>
      <c r="H85" s="191">
        <f>G85</f>
        <v>2217587</v>
      </c>
      <c r="I85" s="191"/>
      <c r="J85" s="187">
        <f t="shared" si="12"/>
        <v>100.35833421204714</v>
      </c>
      <c r="K85" s="87">
        <f t="shared" si="13"/>
        <v>0.0525515044431818</v>
      </c>
      <c r="L85" s="197">
        <f t="shared" si="14"/>
        <v>0.03657555831244636</v>
      </c>
    </row>
    <row r="86" spans="1:12" ht="16.5" customHeight="1">
      <c r="A86" s="364" t="s">
        <v>129</v>
      </c>
      <c r="B86" s="84" t="s">
        <v>14</v>
      </c>
      <c r="C86" s="77" t="s">
        <v>744</v>
      </c>
      <c r="D86" s="79"/>
      <c r="E86" s="79"/>
      <c r="F86" s="193">
        <f>F87+F91+F97+F99</f>
        <v>1167042</v>
      </c>
      <c r="G86" s="193">
        <f>G87+G91+G97+G99</f>
        <v>2781749</v>
      </c>
      <c r="H86" s="193">
        <f>H87+H91+H97+H99</f>
        <v>308916</v>
      </c>
      <c r="I86" s="193">
        <f>I87+I91+I97+I99</f>
        <v>2472833</v>
      </c>
      <c r="J86" s="365">
        <f t="shared" si="12"/>
        <v>238.35894509366415</v>
      </c>
      <c r="K86" s="366">
        <f t="shared" si="13"/>
        <v>0.027755203538801412</v>
      </c>
      <c r="L86" s="367">
        <f t="shared" si="14"/>
        <v>0.04588051010404072</v>
      </c>
    </row>
    <row r="87" spans="1:12" ht="15.75" customHeight="1">
      <c r="A87" s="89" t="s">
        <v>1057</v>
      </c>
      <c r="B87" s="73" t="s">
        <v>757</v>
      </c>
      <c r="C87" s="85"/>
      <c r="D87" s="85" t="s">
        <v>756</v>
      </c>
      <c r="E87" s="85"/>
      <c r="F87" s="498">
        <f>F88+F89+F90</f>
        <v>16796</v>
      </c>
      <c r="G87" s="498">
        <f>G88+G89+G90</f>
        <v>18260</v>
      </c>
      <c r="H87" s="498">
        <f>H88+H89+H90</f>
        <v>18260</v>
      </c>
      <c r="I87" s="498">
        <f>I88+I89+I90</f>
        <v>0</v>
      </c>
      <c r="J87" s="499">
        <f t="shared" si="12"/>
        <v>108.71636103834246</v>
      </c>
      <c r="K87" s="500">
        <f t="shared" si="13"/>
        <v>0.0003994512610837558</v>
      </c>
      <c r="L87" s="501">
        <f t="shared" si="14"/>
        <v>0.0003011695571742036</v>
      </c>
    </row>
    <row r="88" spans="1:12" ht="15" customHeight="1">
      <c r="A88" s="348"/>
      <c r="B88" s="40" t="s">
        <v>1062</v>
      </c>
      <c r="C88" s="76"/>
      <c r="D88" s="76"/>
      <c r="E88" s="76" t="s">
        <v>93</v>
      </c>
      <c r="F88" s="191">
        <v>528</v>
      </c>
      <c r="G88" s="191">
        <v>540</v>
      </c>
      <c r="H88" s="191">
        <f>G88</f>
        <v>540</v>
      </c>
      <c r="I88" s="191"/>
      <c r="J88" s="187">
        <f t="shared" si="12"/>
        <v>102.27272727272727</v>
      </c>
      <c r="K88" s="87">
        <f t="shared" si="13"/>
        <v>1.2557172294130928E-05</v>
      </c>
      <c r="L88" s="197">
        <f t="shared" si="14"/>
        <v>8.90643816396878E-06</v>
      </c>
    </row>
    <row r="89" spans="1:12" ht="18" customHeight="1">
      <c r="A89" s="348"/>
      <c r="B89" s="40" t="s">
        <v>127</v>
      </c>
      <c r="C89" s="76"/>
      <c r="D89" s="76"/>
      <c r="E89" s="76" t="s">
        <v>94</v>
      </c>
      <c r="F89" s="191">
        <v>15764</v>
      </c>
      <c r="G89" s="191">
        <v>17240</v>
      </c>
      <c r="H89" s="191">
        <f>G89</f>
        <v>17240</v>
      </c>
      <c r="I89" s="191"/>
      <c r="J89" s="187">
        <f t="shared" si="12"/>
        <v>109.36310581070794</v>
      </c>
      <c r="K89" s="87">
        <f t="shared" si="13"/>
        <v>0.0003749076970543181</v>
      </c>
      <c r="L89" s="197">
        <f t="shared" si="14"/>
        <v>0.000284346285086707</v>
      </c>
    </row>
    <row r="90" spans="1:12" ht="15.75" customHeight="1">
      <c r="A90" s="371"/>
      <c r="B90" s="40" t="s">
        <v>1059</v>
      </c>
      <c r="C90" s="75"/>
      <c r="D90" s="349"/>
      <c r="E90" s="76" t="s">
        <v>92</v>
      </c>
      <c r="F90" s="191">
        <v>504</v>
      </c>
      <c r="G90" s="191">
        <v>480</v>
      </c>
      <c r="H90" s="191">
        <f>G90</f>
        <v>480</v>
      </c>
      <c r="I90" s="191"/>
      <c r="J90" s="187">
        <f t="shared" si="12"/>
        <v>95.23809523809523</v>
      </c>
      <c r="K90" s="87">
        <f t="shared" si="13"/>
        <v>1.1986391735306794E-05</v>
      </c>
      <c r="L90" s="197">
        <f t="shared" si="14"/>
        <v>7.916833923527805E-06</v>
      </c>
    </row>
    <row r="91" spans="1:12" ht="18" customHeight="1">
      <c r="A91" s="89" t="s">
        <v>1060</v>
      </c>
      <c r="B91" s="73" t="s">
        <v>787</v>
      </c>
      <c r="C91" s="82"/>
      <c r="D91" s="82">
        <v>80130</v>
      </c>
      <c r="E91" s="82"/>
      <c r="F91" s="498">
        <f>SUM(F92:F96)</f>
        <v>92373</v>
      </c>
      <c r="G91" s="498">
        <f>SUM(G92:G96)</f>
        <v>94276</v>
      </c>
      <c r="H91" s="498">
        <f>SUM(H92:H96)</f>
        <v>92276</v>
      </c>
      <c r="I91" s="498">
        <f>SUM(I92:I96)</f>
        <v>2000</v>
      </c>
      <c r="J91" s="499">
        <f t="shared" si="12"/>
        <v>102.06012579433383</v>
      </c>
      <c r="K91" s="500">
        <f t="shared" si="13"/>
        <v>0.0021968630233442353</v>
      </c>
      <c r="L91" s="501">
        <f t="shared" si="14"/>
        <v>0.0015549321561968902</v>
      </c>
    </row>
    <row r="92" spans="1:12" ht="15" customHeight="1">
      <c r="A92" s="371"/>
      <c r="B92" s="40" t="s">
        <v>127</v>
      </c>
      <c r="C92" s="75"/>
      <c r="D92" s="349"/>
      <c r="E92" s="76" t="s">
        <v>94</v>
      </c>
      <c r="F92" s="191">
        <v>22620</v>
      </c>
      <c r="G92" s="191">
        <v>23180</v>
      </c>
      <c r="H92" s="191">
        <f>G92</f>
        <v>23180</v>
      </c>
      <c r="I92" s="191"/>
      <c r="J92" s="187">
        <f t="shared" si="12"/>
        <v>102.47568523430593</v>
      </c>
      <c r="K92" s="87">
        <f t="shared" si="13"/>
        <v>0.0005379606766917454</v>
      </c>
      <c r="L92" s="197">
        <f t="shared" si="14"/>
        <v>0.00038231710489036356</v>
      </c>
    </row>
    <row r="93" spans="1:12" ht="17.25" customHeight="1">
      <c r="A93" s="371"/>
      <c r="B93" s="40" t="s">
        <v>1065</v>
      </c>
      <c r="C93" s="75"/>
      <c r="D93" s="349"/>
      <c r="E93" s="76" t="s">
        <v>95</v>
      </c>
      <c r="F93" s="191">
        <v>49486</v>
      </c>
      <c r="G93" s="191">
        <v>53128</v>
      </c>
      <c r="H93" s="191">
        <f>G93</f>
        <v>53128</v>
      </c>
      <c r="I93" s="191"/>
      <c r="J93" s="187">
        <f t="shared" si="12"/>
        <v>107.35965727680556</v>
      </c>
      <c r="K93" s="87">
        <f t="shared" si="13"/>
        <v>0.0011769019472487937</v>
      </c>
      <c r="L93" s="197">
        <f t="shared" si="14"/>
        <v>0.0008762615681024692</v>
      </c>
    </row>
    <row r="94" spans="1:12" ht="16.5" customHeight="1">
      <c r="A94" s="371"/>
      <c r="B94" s="40" t="s">
        <v>904</v>
      </c>
      <c r="C94" s="75"/>
      <c r="D94" s="349"/>
      <c r="E94" s="76" t="s">
        <v>903</v>
      </c>
      <c r="F94" s="191">
        <v>35</v>
      </c>
      <c r="G94" s="191">
        <v>2000</v>
      </c>
      <c r="H94" s="191"/>
      <c r="I94" s="191">
        <f>G94</f>
        <v>2000</v>
      </c>
      <c r="J94" s="187">
        <f t="shared" si="12"/>
        <v>5714.285714285715</v>
      </c>
      <c r="K94" s="87">
        <f t="shared" si="13"/>
        <v>8.323883149518607E-07</v>
      </c>
      <c r="L94" s="197">
        <f t="shared" si="14"/>
        <v>3.298680801469919E-05</v>
      </c>
    </row>
    <row r="95" spans="1:12" ht="18" customHeight="1">
      <c r="A95" s="371"/>
      <c r="B95" s="40" t="s">
        <v>1059</v>
      </c>
      <c r="C95" s="75"/>
      <c r="D95" s="349"/>
      <c r="E95" s="76" t="s">
        <v>92</v>
      </c>
      <c r="F95" s="191">
        <v>668</v>
      </c>
      <c r="G95" s="191">
        <v>468</v>
      </c>
      <c r="H95" s="191">
        <f>G95</f>
        <v>468</v>
      </c>
      <c r="I95" s="191"/>
      <c r="J95" s="187">
        <f t="shared" si="12"/>
        <v>70.05988023952095</v>
      </c>
      <c r="K95" s="87">
        <f t="shared" si="13"/>
        <v>1.588672555393837E-05</v>
      </c>
      <c r="L95" s="197">
        <f t="shared" si="14"/>
        <v>7.71891307543961E-06</v>
      </c>
    </row>
    <row r="96" spans="1:12" ht="18" customHeight="1">
      <c r="A96" s="371"/>
      <c r="B96" s="40" t="s">
        <v>8</v>
      </c>
      <c r="C96" s="75"/>
      <c r="D96" s="349"/>
      <c r="E96" s="76" t="s">
        <v>96</v>
      </c>
      <c r="F96" s="191">
        <v>19564</v>
      </c>
      <c r="G96" s="191">
        <v>15500</v>
      </c>
      <c r="H96" s="191">
        <f>G96</f>
        <v>15500</v>
      </c>
      <c r="I96" s="191"/>
      <c r="J96" s="187">
        <f t="shared" si="12"/>
        <v>79.22715191167451</v>
      </c>
      <c r="K96" s="87">
        <f t="shared" si="13"/>
        <v>0.0004652812855348058</v>
      </c>
      <c r="L96" s="197">
        <f t="shared" si="14"/>
        <v>0.0002556477621139187</v>
      </c>
    </row>
    <row r="97" spans="1:12" ht="18" customHeight="1">
      <c r="A97" s="89" t="s">
        <v>15</v>
      </c>
      <c r="B97" s="73" t="s">
        <v>608</v>
      </c>
      <c r="C97" s="82"/>
      <c r="D97" s="82">
        <v>80148</v>
      </c>
      <c r="E97" s="82"/>
      <c r="F97" s="498">
        <f>SUM(F98:F98)</f>
        <v>8000</v>
      </c>
      <c r="G97" s="498">
        <f>SUM(G98:G98)</f>
        <v>9000</v>
      </c>
      <c r="H97" s="498">
        <f>SUM(H98:H98)</f>
        <v>9000</v>
      </c>
      <c r="I97" s="498">
        <f>SUM(I98:I98)</f>
        <v>0</v>
      </c>
      <c r="J97" s="499">
        <f t="shared" si="12"/>
        <v>112.5</v>
      </c>
      <c r="K97" s="500">
        <f t="shared" si="13"/>
        <v>0.00019026018627471103</v>
      </c>
      <c r="L97" s="501">
        <f t="shared" si="14"/>
        <v>0.00014844063606614632</v>
      </c>
    </row>
    <row r="98" spans="1:12" ht="18" customHeight="1">
      <c r="A98" s="371"/>
      <c r="B98" s="40" t="s">
        <v>1065</v>
      </c>
      <c r="C98" s="75"/>
      <c r="D98" s="349"/>
      <c r="E98" s="76" t="s">
        <v>95</v>
      </c>
      <c r="F98" s="191">
        <v>8000</v>
      </c>
      <c r="G98" s="191">
        <v>9000</v>
      </c>
      <c r="H98" s="191">
        <f>G98</f>
        <v>9000</v>
      </c>
      <c r="I98" s="191"/>
      <c r="J98" s="187">
        <f t="shared" si="12"/>
        <v>112.5</v>
      </c>
      <c r="K98" s="87">
        <f t="shared" si="13"/>
        <v>0.00019026018627471103</v>
      </c>
      <c r="L98" s="197">
        <f t="shared" si="14"/>
        <v>0.00014844063606614632</v>
      </c>
    </row>
    <row r="99" spans="1:12" ht="18" customHeight="1">
      <c r="A99" s="89" t="s">
        <v>17</v>
      </c>
      <c r="B99" s="73" t="s">
        <v>699</v>
      </c>
      <c r="C99" s="82"/>
      <c r="D99" s="82">
        <v>80195</v>
      </c>
      <c r="E99" s="85"/>
      <c r="F99" s="498">
        <f>SUM(F100:F109)</f>
        <v>1049873</v>
      </c>
      <c r="G99" s="498">
        <f>SUM(G100:G109)</f>
        <v>2660213</v>
      </c>
      <c r="H99" s="498">
        <f>SUM(H100:H109)</f>
        <v>189380</v>
      </c>
      <c r="I99" s="498">
        <f>SUM(I100:I109)</f>
        <v>2470833</v>
      </c>
      <c r="J99" s="499">
        <f t="shared" si="12"/>
        <v>253.3842664779454</v>
      </c>
      <c r="K99" s="500">
        <f t="shared" si="13"/>
        <v>0.02496862906809871</v>
      </c>
      <c r="L99" s="501">
        <f t="shared" si="14"/>
        <v>0.043875967754603486</v>
      </c>
    </row>
    <row r="100" spans="1:12" ht="18" customHeight="1">
      <c r="A100" s="348"/>
      <c r="B100" s="40" t="s">
        <v>1064</v>
      </c>
      <c r="C100" s="75"/>
      <c r="D100" s="75"/>
      <c r="E100" s="76" t="s">
        <v>94</v>
      </c>
      <c r="F100" s="191">
        <v>36000</v>
      </c>
      <c r="G100" s="191">
        <v>40000</v>
      </c>
      <c r="H100" s="191">
        <f>G100</f>
        <v>40000</v>
      </c>
      <c r="I100" s="191"/>
      <c r="J100" s="187">
        <f t="shared" si="12"/>
        <v>111.11111111111111</v>
      </c>
      <c r="K100" s="87">
        <f t="shared" si="13"/>
        <v>0.0008561708382361996</v>
      </c>
      <c r="L100" s="197">
        <f t="shared" si="14"/>
        <v>0.0006597361602939837</v>
      </c>
    </row>
    <row r="101" spans="1:12" ht="16.5" customHeight="1">
      <c r="A101" s="348"/>
      <c r="B101" s="40" t="s">
        <v>1065</v>
      </c>
      <c r="C101" s="75"/>
      <c r="D101" s="75"/>
      <c r="E101" s="76" t="s">
        <v>95</v>
      </c>
      <c r="F101" s="191">
        <v>43000</v>
      </c>
      <c r="G101" s="191">
        <v>50000</v>
      </c>
      <c r="H101" s="191">
        <f>G101</f>
        <v>50000</v>
      </c>
      <c r="I101" s="191"/>
      <c r="J101" s="187">
        <f t="shared" si="12"/>
        <v>116.27906976744187</v>
      </c>
      <c r="K101" s="87">
        <f t="shared" si="13"/>
        <v>0.0010226485012265717</v>
      </c>
      <c r="L101" s="197">
        <f t="shared" si="14"/>
        <v>0.0008246702003674797</v>
      </c>
    </row>
    <row r="102" spans="1:12" ht="16.5" customHeight="1">
      <c r="A102" s="348"/>
      <c r="B102" s="40" t="s">
        <v>1059</v>
      </c>
      <c r="C102" s="75"/>
      <c r="D102" s="75"/>
      <c r="E102" s="76" t="s">
        <v>92</v>
      </c>
      <c r="F102" s="191">
        <v>20</v>
      </c>
      <c r="G102" s="191">
        <v>700</v>
      </c>
      <c r="H102" s="191">
        <f aca="true" t="shared" si="15" ref="H102:H107">G102</f>
        <v>700</v>
      </c>
      <c r="I102" s="191"/>
      <c r="J102" s="187"/>
      <c r="K102" s="87">
        <f t="shared" si="13"/>
        <v>4.7565046568677754E-07</v>
      </c>
      <c r="L102" s="197"/>
    </row>
    <row r="103" spans="1:12" ht="16.5" customHeight="1">
      <c r="A103" s="348"/>
      <c r="B103" s="40" t="s">
        <v>8</v>
      </c>
      <c r="C103" s="75"/>
      <c r="D103" s="75"/>
      <c r="E103" s="76" t="s">
        <v>96</v>
      </c>
      <c r="F103" s="191">
        <v>3367</v>
      </c>
      <c r="G103" s="191">
        <v>0</v>
      </c>
      <c r="H103" s="191">
        <f t="shared" si="15"/>
        <v>0</v>
      </c>
      <c r="I103" s="191"/>
      <c r="J103" s="187"/>
      <c r="K103" s="87">
        <f t="shared" si="13"/>
        <v>8.0075755898369E-05</v>
      </c>
      <c r="L103" s="197"/>
    </row>
    <row r="104" spans="1:12" ht="18" customHeight="1">
      <c r="A104" s="348"/>
      <c r="B104" s="40" t="s">
        <v>609</v>
      </c>
      <c r="C104" s="75"/>
      <c r="D104" s="75"/>
      <c r="E104" s="76" t="s">
        <v>1076</v>
      </c>
      <c r="F104" s="191">
        <v>10407</v>
      </c>
      <c r="G104" s="191">
        <v>0</v>
      </c>
      <c r="H104" s="191">
        <f t="shared" si="15"/>
        <v>0</v>
      </c>
      <c r="I104" s="191"/>
      <c r="J104" s="187">
        <f t="shared" si="12"/>
        <v>0</v>
      </c>
      <c r="K104" s="87">
        <f t="shared" si="13"/>
        <v>0.0002475047198201147</v>
      </c>
      <c r="L104" s="197">
        <f>G104/$G$173</f>
        <v>0</v>
      </c>
    </row>
    <row r="105" spans="1:12" ht="18" customHeight="1">
      <c r="A105" s="348"/>
      <c r="B105" s="40" t="s">
        <v>446</v>
      </c>
      <c r="C105" s="75"/>
      <c r="D105" s="75"/>
      <c r="E105" s="76" t="s">
        <v>606</v>
      </c>
      <c r="F105" s="191">
        <v>2286</v>
      </c>
      <c r="G105" s="191">
        <v>0</v>
      </c>
      <c r="H105" s="191">
        <f t="shared" si="15"/>
        <v>0</v>
      </c>
      <c r="I105" s="191"/>
      <c r="J105" s="187"/>
      <c r="K105" s="87">
        <f t="shared" si="13"/>
        <v>5.436684822799868E-05</v>
      </c>
      <c r="L105" s="197"/>
    </row>
    <row r="106" spans="1:12" ht="24.75" customHeight="1">
      <c r="A106" s="348"/>
      <c r="B106" s="40" t="s">
        <v>541</v>
      </c>
      <c r="C106" s="75"/>
      <c r="D106" s="75"/>
      <c r="E106" s="76" t="s">
        <v>539</v>
      </c>
      <c r="F106" s="191">
        <v>37570</v>
      </c>
      <c r="G106" s="191">
        <v>83878</v>
      </c>
      <c r="H106" s="191">
        <f t="shared" si="15"/>
        <v>83878</v>
      </c>
      <c r="I106" s="191"/>
      <c r="J106" s="187"/>
      <c r="K106" s="87">
        <f t="shared" si="13"/>
        <v>0.0008935093997926117</v>
      </c>
      <c r="L106" s="197"/>
    </row>
    <row r="107" spans="1:12" ht="21" customHeight="1">
      <c r="A107" s="348"/>
      <c r="B107" s="40" t="s">
        <v>541</v>
      </c>
      <c r="C107" s="75"/>
      <c r="D107" s="75"/>
      <c r="E107" s="76" t="s">
        <v>540</v>
      </c>
      <c r="F107" s="191">
        <v>6630</v>
      </c>
      <c r="G107" s="191">
        <v>14802</v>
      </c>
      <c r="H107" s="191">
        <f t="shared" si="15"/>
        <v>14802</v>
      </c>
      <c r="I107" s="191"/>
      <c r="J107" s="187"/>
      <c r="K107" s="87">
        <f aca="true" t="shared" si="16" ref="K107:K138">F107/$F$173</f>
        <v>0.00015767812937516677</v>
      </c>
      <c r="L107" s="197"/>
    </row>
    <row r="108" spans="1:12" ht="16.5" customHeight="1">
      <c r="A108" s="348"/>
      <c r="B108" s="40" t="s">
        <v>613</v>
      </c>
      <c r="C108" s="75"/>
      <c r="D108" s="75"/>
      <c r="E108" s="76" t="s">
        <v>532</v>
      </c>
      <c r="F108" s="191">
        <v>910593</v>
      </c>
      <c r="G108" s="191">
        <v>2193184</v>
      </c>
      <c r="H108" s="191"/>
      <c r="I108" s="191">
        <f>G108</f>
        <v>2193184</v>
      </c>
      <c r="J108" s="187">
        <v>0</v>
      </c>
      <c r="K108" s="87">
        <f t="shared" si="16"/>
        <v>0.021656199225055992</v>
      </c>
      <c r="L108" s="197">
        <f aca="true" t="shared" si="17" ref="L108:L118">G108/$G$173</f>
        <v>0.03617306977445501</v>
      </c>
    </row>
    <row r="109" spans="1:12" ht="27" customHeight="1">
      <c r="A109" s="348"/>
      <c r="B109" s="40" t="s">
        <v>533</v>
      </c>
      <c r="C109" s="75"/>
      <c r="D109" s="75"/>
      <c r="E109" s="76" t="s">
        <v>614</v>
      </c>
      <c r="F109" s="191">
        <v>0</v>
      </c>
      <c r="G109" s="191">
        <v>277649</v>
      </c>
      <c r="H109" s="191"/>
      <c r="I109" s="191">
        <f>G109</f>
        <v>277649</v>
      </c>
      <c r="J109" s="187"/>
      <c r="K109" s="87">
        <f t="shared" si="16"/>
        <v>0</v>
      </c>
      <c r="L109" s="197"/>
    </row>
    <row r="110" spans="1:12" s="10" customFormat="1" ht="17.25" customHeight="1">
      <c r="A110" s="364" t="s">
        <v>610</v>
      </c>
      <c r="B110" s="84" t="s">
        <v>16</v>
      </c>
      <c r="C110" s="74">
        <v>851</v>
      </c>
      <c r="D110" s="74"/>
      <c r="E110" s="77"/>
      <c r="F110" s="193">
        <f>F111+F114+F116</f>
        <v>2908415</v>
      </c>
      <c r="G110" s="193">
        <f>G111+G114+G116</f>
        <v>2357587</v>
      </c>
      <c r="H110" s="193">
        <f>H111+H114+H116</f>
        <v>1845294</v>
      </c>
      <c r="I110" s="193">
        <f>I111+I114+I116</f>
        <v>512293</v>
      </c>
      <c r="J110" s="365">
        <f>G110/F110*100</f>
        <v>81.06088711549074</v>
      </c>
      <c r="K110" s="366">
        <f t="shared" si="16"/>
        <v>0.06916944745802046</v>
      </c>
      <c r="L110" s="367">
        <f t="shared" si="17"/>
        <v>0.03888463487347531</v>
      </c>
    </row>
    <row r="111" spans="1:12" ht="17.25" customHeight="1">
      <c r="A111" s="374" t="s">
        <v>1057</v>
      </c>
      <c r="B111" s="375" t="s">
        <v>823</v>
      </c>
      <c r="C111" s="347"/>
      <c r="D111" s="347">
        <v>85111</v>
      </c>
      <c r="E111" s="86"/>
      <c r="F111" s="190">
        <f>SUM(F112:F113)</f>
        <v>1019881</v>
      </c>
      <c r="G111" s="190">
        <f>SUM(G112:G113)</f>
        <v>342396</v>
      </c>
      <c r="H111" s="190">
        <f>SUM(H112:H113)</f>
        <v>55200</v>
      </c>
      <c r="I111" s="190">
        <f>SUM(I112:I113)</f>
        <v>287196</v>
      </c>
      <c r="J111" s="186">
        <f t="shared" si="12"/>
        <v>33.57215204518958</v>
      </c>
      <c r="K111" s="181">
        <f t="shared" si="16"/>
        <v>0.02425534362975482</v>
      </c>
      <c r="L111" s="196">
        <f t="shared" si="17"/>
        <v>0.005647275558500471</v>
      </c>
    </row>
    <row r="112" spans="1:12" ht="17.25" customHeight="1">
      <c r="A112" s="371"/>
      <c r="B112" s="40" t="s">
        <v>127</v>
      </c>
      <c r="C112" s="75"/>
      <c r="D112" s="75"/>
      <c r="E112" s="76" t="s">
        <v>94</v>
      </c>
      <c r="F112" s="191">
        <v>54120</v>
      </c>
      <c r="G112" s="191">
        <v>55200</v>
      </c>
      <c r="H112" s="191">
        <f>G112</f>
        <v>55200</v>
      </c>
      <c r="I112" s="191"/>
      <c r="J112" s="187">
        <f t="shared" si="12"/>
        <v>101.99556541019956</v>
      </c>
      <c r="K112" s="87">
        <f t="shared" si="16"/>
        <v>0.00128711016014842</v>
      </c>
      <c r="L112" s="197">
        <f t="shared" si="17"/>
        <v>0.0009104359012056975</v>
      </c>
    </row>
    <row r="113" spans="1:12" ht="17.25" customHeight="1">
      <c r="A113" s="371"/>
      <c r="B113" s="40" t="s">
        <v>613</v>
      </c>
      <c r="C113" s="75"/>
      <c r="D113" s="75"/>
      <c r="E113" s="76" t="s">
        <v>990</v>
      </c>
      <c r="F113" s="191">
        <v>965761</v>
      </c>
      <c r="G113" s="191">
        <v>287196</v>
      </c>
      <c r="H113" s="191"/>
      <c r="I113" s="191">
        <f>G113</f>
        <v>287196</v>
      </c>
      <c r="J113" s="187">
        <f t="shared" si="12"/>
        <v>29.737792269515957</v>
      </c>
      <c r="K113" s="87">
        <f t="shared" si="16"/>
        <v>0.0229682334696064</v>
      </c>
      <c r="L113" s="197">
        <f t="shared" si="17"/>
        <v>0.004736839657294774</v>
      </c>
    </row>
    <row r="114" spans="1:12" ht="19.5" customHeight="1">
      <c r="A114" s="374" t="s">
        <v>17</v>
      </c>
      <c r="B114" s="375" t="s">
        <v>24</v>
      </c>
      <c r="C114" s="347"/>
      <c r="D114" s="347">
        <v>85156</v>
      </c>
      <c r="E114" s="375"/>
      <c r="F114" s="190">
        <f>F115</f>
        <v>1046179</v>
      </c>
      <c r="G114" s="190">
        <f>G115</f>
        <v>1743167</v>
      </c>
      <c r="H114" s="190">
        <f>H115</f>
        <v>1743167</v>
      </c>
      <c r="I114" s="190">
        <f>I115</f>
        <v>0</v>
      </c>
      <c r="J114" s="186">
        <f t="shared" si="12"/>
        <v>166.6222510679339</v>
      </c>
      <c r="K114" s="181">
        <f t="shared" si="16"/>
        <v>0.024880776427086363</v>
      </c>
      <c r="L114" s="196">
        <f t="shared" si="17"/>
        <v>0.02875075758327957</v>
      </c>
    </row>
    <row r="115" spans="1:12" ht="18.75" customHeight="1">
      <c r="A115" s="348"/>
      <c r="B115" s="40" t="s">
        <v>1072</v>
      </c>
      <c r="C115" s="75"/>
      <c r="D115" s="75"/>
      <c r="E115" s="75">
        <v>2110</v>
      </c>
      <c r="F115" s="191">
        <v>1046179</v>
      </c>
      <c r="G115" s="191">
        <v>1743167</v>
      </c>
      <c r="H115" s="191">
        <f>G115</f>
        <v>1743167</v>
      </c>
      <c r="I115" s="191"/>
      <c r="J115" s="187">
        <f t="shared" si="12"/>
        <v>166.6222510679339</v>
      </c>
      <c r="K115" s="87">
        <f t="shared" si="16"/>
        <v>0.024880776427086363</v>
      </c>
      <c r="L115" s="197">
        <f t="shared" si="17"/>
        <v>0.02875075758327957</v>
      </c>
    </row>
    <row r="116" spans="1:12" ht="20.25" customHeight="1">
      <c r="A116" s="374" t="s">
        <v>18</v>
      </c>
      <c r="B116" s="375" t="s">
        <v>699</v>
      </c>
      <c r="C116" s="347"/>
      <c r="D116" s="347">
        <v>85195</v>
      </c>
      <c r="E116" s="347"/>
      <c r="F116" s="190">
        <f>SUM(F117:F120)</f>
        <v>842355</v>
      </c>
      <c r="G116" s="190">
        <f>SUM(G117:G120)</f>
        <v>272024</v>
      </c>
      <c r="H116" s="190">
        <f>SUM(H117:H120)</f>
        <v>46927</v>
      </c>
      <c r="I116" s="190">
        <f>SUM(I117:I120)</f>
        <v>225097</v>
      </c>
      <c r="J116" s="344">
        <v>0</v>
      </c>
      <c r="K116" s="345">
        <f t="shared" si="16"/>
        <v>0.020033327401179274</v>
      </c>
      <c r="L116" s="346">
        <f t="shared" si="17"/>
        <v>0.004486601731695266</v>
      </c>
    </row>
    <row r="117" spans="1:12" ht="23.25" customHeight="1">
      <c r="A117" s="348"/>
      <c r="B117" s="40" t="s">
        <v>607</v>
      </c>
      <c r="C117" s="75"/>
      <c r="D117" s="75"/>
      <c r="E117" s="76" t="s">
        <v>94</v>
      </c>
      <c r="F117" s="191">
        <v>46927</v>
      </c>
      <c r="G117" s="191">
        <v>46927</v>
      </c>
      <c r="H117" s="191">
        <f>G117</f>
        <v>46927</v>
      </c>
      <c r="I117" s="191"/>
      <c r="J117" s="187">
        <v>0</v>
      </c>
      <c r="K117" s="87">
        <f t="shared" si="16"/>
        <v>0.0011160424701641704</v>
      </c>
      <c r="L117" s="197">
        <f t="shared" si="17"/>
        <v>0.0007739859698528943</v>
      </c>
    </row>
    <row r="118" spans="1:12" ht="18.75" customHeight="1">
      <c r="A118" s="348"/>
      <c r="B118" s="40" t="s">
        <v>8</v>
      </c>
      <c r="C118" s="75"/>
      <c r="D118" s="75"/>
      <c r="E118" s="76" t="s">
        <v>96</v>
      </c>
      <c r="F118" s="191">
        <v>855</v>
      </c>
      <c r="G118" s="191">
        <v>0</v>
      </c>
      <c r="H118" s="191"/>
      <c r="I118" s="191"/>
      <c r="J118" s="187"/>
      <c r="K118" s="87">
        <f t="shared" si="16"/>
        <v>2.0334057408109742E-05</v>
      </c>
      <c r="L118" s="197">
        <f t="shared" si="17"/>
        <v>0</v>
      </c>
    </row>
    <row r="119" spans="1:12" ht="23.25" customHeight="1">
      <c r="A119" s="348"/>
      <c r="B119" s="40" t="s">
        <v>533</v>
      </c>
      <c r="C119" s="75"/>
      <c r="D119" s="75"/>
      <c r="E119" s="75">
        <v>6260</v>
      </c>
      <c r="F119" s="191">
        <v>664573</v>
      </c>
      <c r="G119" s="191">
        <v>225097</v>
      </c>
      <c r="H119" s="191"/>
      <c r="I119" s="191">
        <f>G119</f>
        <v>225097</v>
      </c>
      <c r="J119" s="187"/>
      <c r="K119" s="87">
        <f t="shared" si="16"/>
        <v>0.01580522284664294</v>
      </c>
      <c r="L119" s="197"/>
    </row>
    <row r="120" spans="1:12" ht="23.25" customHeight="1">
      <c r="A120" s="348"/>
      <c r="B120" s="40" t="s">
        <v>607</v>
      </c>
      <c r="C120" s="75"/>
      <c r="D120" s="75"/>
      <c r="E120" s="75">
        <v>6300</v>
      </c>
      <c r="F120" s="191">
        <v>130000</v>
      </c>
      <c r="G120" s="191">
        <v>0</v>
      </c>
      <c r="H120" s="191"/>
      <c r="I120" s="191"/>
      <c r="J120" s="187"/>
      <c r="K120" s="87">
        <f t="shared" si="16"/>
        <v>0.003091728026964054</v>
      </c>
      <c r="L120" s="197"/>
    </row>
    <row r="121" spans="1:12" ht="18" customHeight="1">
      <c r="A121" s="364" t="s">
        <v>1071</v>
      </c>
      <c r="B121" s="84" t="s">
        <v>726</v>
      </c>
      <c r="C121" s="74">
        <v>852</v>
      </c>
      <c r="D121" s="74"/>
      <c r="E121" s="74"/>
      <c r="F121" s="193">
        <f>F122+F127+F131+F133+F137+F139+F142+F144</f>
        <v>2147734</v>
      </c>
      <c r="G121" s="193">
        <f>G122+G127+G131+G133+G137+G139+G142+G144</f>
        <v>2005545</v>
      </c>
      <c r="H121" s="193">
        <f>H122+H127+H131+H133+H137+H139+H142+H144</f>
        <v>2005545</v>
      </c>
      <c r="I121" s="193">
        <f>I122+I127+I131+I133+I137+I139+I142+I144</f>
        <v>0</v>
      </c>
      <c r="J121" s="365">
        <f t="shared" si="12"/>
        <v>93.37958052533507</v>
      </c>
      <c r="K121" s="366">
        <f t="shared" si="16"/>
        <v>0.051078533863566276</v>
      </c>
      <c r="L121" s="367">
        <f aca="true" t="shared" si="18" ref="L121:L144">G121/$G$173</f>
        <v>0.03307826393991994</v>
      </c>
    </row>
    <row r="122" spans="1:12" ht="19.5" customHeight="1">
      <c r="A122" s="374" t="s">
        <v>1057</v>
      </c>
      <c r="B122" s="375" t="s">
        <v>964</v>
      </c>
      <c r="C122" s="86"/>
      <c r="D122" s="86" t="s">
        <v>727</v>
      </c>
      <c r="E122" s="86"/>
      <c r="F122" s="190">
        <f>F123+F124+F125+F126</f>
        <v>561302</v>
      </c>
      <c r="G122" s="190">
        <f>G123+G124+G125+G126</f>
        <v>525683</v>
      </c>
      <c r="H122" s="190">
        <f>H123+H124+H125+H126</f>
        <v>525683</v>
      </c>
      <c r="I122" s="190">
        <f>I123+I124+I125+I126</f>
        <v>0</v>
      </c>
      <c r="J122" s="186">
        <f t="shared" si="12"/>
        <v>93.6542182283334</v>
      </c>
      <c r="K122" s="181">
        <f t="shared" si="16"/>
        <v>0.01334917788454598</v>
      </c>
      <c r="L122" s="196">
        <f t="shared" si="18"/>
        <v>0.008670302098795556</v>
      </c>
    </row>
    <row r="123" spans="1:12" ht="15.75" customHeight="1">
      <c r="A123" s="371"/>
      <c r="B123" s="40" t="s">
        <v>923</v>
      </c>
      <c r="C123" s="370"/>
      <c r="D123" s="370"/>
      <c r="E123" s="76" t="s">
        <v>924</v>
      </c>
      <c r="F123" s="191">
        <v>500</v>
      </c>
      <c r="G123" s="191">
        <v>500</v>
      </c>
      <c r="H123" s="191">
        <f>G123</f>
        <v>500</v>
      </c>
      <c r="I123" s="191"/>
      <c r="J123" s="187">
        <f t="shared" si="12"/>
        <v>100</v>
      </c>
      <c r="K123" s="87">
        <f t="shared" si="16"/>
        <v>1.189126164216944E-05</v>
      </c>
      <c r="L123" s="197">
        <f t="shared" si="18"/>
        <v>8.246702003674797E-06</v>
      </c>
    </row>
    <row r="124" spans="1:12" ht="15.75" customHeight="1">
      <c r="A124" s="371"/>
      <c r="B124" s="40" t="s">
        <v>1059</v>
      </c>
      <c r="C124" s="76"/>
      <c r="D124" s="76"/>
      <c r="E124" s="76" t="s">
        <v>92</v>
      </c>
      <c r="F124" s="191">
        <v>200</v>
      </c>
      <c r="G124" s="191">
        <v>200</v>
      </c>
      <c r="H124" s="191">
        <f>G124</f>
        <v>200</v>
      </c>
      <c r="I124" s="191"/>
      <c r="J124" s="187">
        <f t="shared" si="12"/>
        <v>100</v>
      </c>
      <c r="K124" s="87">
        <f t="shared" si="16"/>
        <v>4.756504656867775E-06</v>
      </c>
      <c r="L124" s="197">
        <f t="shared" si="18"/>
        <v>3.2986808014699186E-06</v>
      </c>
    </row>
    <row r="125" spans="1:12" ht="17.25" customHeight="1">
      <c r="A125" s="371"/>
      <c r="B125" s="40" t="s">
        <v>1075</v>
      </c>
      <c r="C125" s="76"/>
      <c r="D125" s="76"/>
      <c r="E125" s="76" t="s">
        <v>1076</v>
      </c>
      <c r="F125" s="191">
        <v>9000</v>
      </c>
      <c r="G125" s="191">
        <v>0</v>
      </c>
      <c r="H125" s="191">
        <f>G125</f>
        <v>0</v>
      </c>
      <c r="I125" s="191"/>
      <c r="J125" s="187">
        <f t="shared" si="12"/>
        <v>0</v>
      </c>
      <c r="K125" s="87">
        <f t="shared" si="16"/>
        <v>0.0002140427095590499</v>
      </c>
      <c r="L125" s="197">
        <f t="shared" si="18"/>
        <v>0</v>
      </c>
    </row>
    <row r="126" spans="1:12" ht="15.75" customHeight="1">
      <c r="A126" s="371"/>
      <c r="B126" s="40" t="s">
        <v>0</v>
      </c>
      <c r="C126" s="349"/>
      <c r="D126" s="75"/>
      <c r="E126" s="75">
        <v>2320</v>
      </c>
      <c r="F126" s="191">
        <v>551602</v>
      </c>
      <c r="G126" s="191">
        <v>524983</v>
      </c>
      <c r="H126" s="191">
        <f>G126</f>
        <v>524983</v>
      </c>
      <c r="I126" s="191"/>
      <c r="J126" s="187">
        <f t="shared" si="12"/>
        <v>95.1742379469255</v>
      </c>
      <c r="K126" s="87">
        <f t="shared" si="16"/>
        <v>0.013118487408687894</v>
      </c>
      <c r="L126" s="197">
        <f t="shared" si="18"/>
        <v>0.008658756715990411</v>
      </c>
    </row>
    <row r="127" spans="1:12" ht="19.5" customHeight="1">
      <c r="A127" s="89" t="s">
        <v>1060</v>
      </c>
      <c r="B127" s="73" t="s">
        <v>845</v>
      </c>
      <c r="C127" s="85"/>
      <c r="D127" s="85" t="s">
        <v>728</v>
      </c>
      <c r="E127" s="85"/>
      <c r="F127" s="190">
        <f>F128+F129+F130</f>
        <v>1083184</v>
      </c>
      <c r="G127" s="190">
        <f>G128+G129+G130</f>
        <v>1054850</v>
      </c>
      <c r="H127" s="190">
        <f>H128+H129+H130</f>
        <v>1054850</v>
      </c>
      <c r="I127" s="190">
        <f>I128+I129+I130</f>
        <v>0</v>
      </c>
      <c r="J127" s="186">
        <f t="shared" si="12"/>
        <v>97.38419326725653</v>
      </c>
      <c r="K127" s="181">
        <f t="shared" si="16"/>
        <v>0.025760848701223322</v>
      </c>
      <c r="L127" s="196">
        <f t="shared" si="18"/>
        <v>0.01739806721715272</v>
      </c>
    </row>
    <row r="128" spans="1:12" ht="15" customHeight="1">
      <c r="A128" s="348"/>
      <c r="B128" s="40" t="s">
        <v>1065</v>
      </c>
      <c r="C128" s="76"/>
      <c r="D128" s="76"/>
      <c r="E128" s="76" t="s">
        <v>95</v>
      </c>
      <c r="F128" s="191">
        <v>718600</v>
      </c>
      <c r="G128" s="191">
        <v>703782</v>
      </c>
      <c r="H128" s="191">
        <f>G128</f>
        <v>703782</v>
      </c>
      <c r="I128" s="191"/>
      <c r="J128" s="187">
        <f t="shared" si="12"/>
        <v>97.93793487336487</v>
      </c>
      <c r="K128" s="87">
        <f t="shared" si="16"/>
        <v>0.01709012123212592</v>
      </c>
      <c r="L128" s="197">
        <f t="shared" si="18"/>
        <v>0.011607760859100511</v>
      </c>
    </row>
    <row r="129" spans="1:12" ht="16.5" customHeight="1">
      <c r="A129" s="348"/>
      <c r="B129" s="40" t="s">
        <v>1059</v>
      </c>
      <c r="C129" s="76"/>
      <c r="D129" s="76"/>
      <c r="E129" s="76" t="s">
        <v>92</v>
      </c>
      <c r="F129" s="191">
        <v>400</v>
      </c>
      <c r="G129" s="191">
        <v>400</v>
      </c>
      <c r="H129" s="191">
        <f>G129</f>
        <v>400</v>
      </c>
      <c r="I129" s="191"/>
      <c r="J129" s="187">
        <f t="shared" si="12"/>
        <v>100</v>
      </c>
      <c r="K129" s="87">
        <f t="shared" si="16"/>
        <v>9.51300931373555E-06</v>
      </c>
      <c r="L129" s="197">
        <f t="shared" si="18"/>
        <v>6.597361602939837E-06</v>
      </c>
    </row>
    <row r="130" spans="1:12" ht="16.5" customHeight="1">
      <c r="A130" s="348"/>
      <c r="B130" s="40" t="s">
        <v>1</v>
      </c>
      <c r="C130" s="75"/>
      <c r="D130" s="349"/>
      <c r="E130" s="75">
        <v>2130</v>
      </c>
      <c r="F130" s="191">
        <v>364184</v>
      </c>
      <c r="G130" s="191">
        <v>350668</v>
      </c>
      <c r="H130" s="191">
        <f>G130</f>
        <v>350668</v>
      </c>
      <c r="I130" s="191"/>
      <c r="J130" s="187">
        <f t="shared" si="12"/>
        <v>96.28868923401357</v>
      </c>
      <c r="K130" s="87">
        <f t="shared" si="16"/>
        <v>0.00866121445978367</v>
      </c>
      <c r="L130" s="197">
        <f t="shared" si="18"/>
        <v>0.005783708996449267</v>
      </c>
    </row>
    <row r="131" spans="1:12" ht="19.5" customHeight="1">
      <c r="A131" s="89" t="s">
        <v>15</v>
      </c>
      <c r="B131" s="73" t="s">
        <v>2</v>
      </c>
      <c r="C131" s="82"/>
      <c r="D131" s="82">
        <v>85203</v>
      </c>
      <c r="E131" s="82"/>
      <c r="F131" s="190">
        <f>F132</f>
        <v>357000</v>
      </c>
      <c r="G131" s="190">
        <f>G132</f>
        <v>0</v>
      </c>
      <c r="H131" s="190">
        <f>H132</f>
        <v>0</v>
      </c>
      <c r="I131" s="190">
        <f>I132</f>
        <v>0</v>
      </c>
      <c r="J131" s="186">
        <f t="shared" si="12"/>
        <v>0</v>
      </c>
      <c r="K131" s="181">
        <f t="shared" si="16"/>
        <v>0.008490360812508979</v>
      </c>
      <c r="L131" s="196">
        <f t="shared" si="18"/>
        <v>0</v>
      </c>
    </row>
    <row r="132" spans="1:12" ht="18.75" customHeight="1">
      <c r="A132" s="348"/>
      <c r="B132" s="40" t="s">
        <v>1072</v>
      </c>
      <c r="C132" s="75"/>
      <c r="D132" s="349"/>
      <c r="E132" s="75">
        <v>2110</v>
      </c>
      <c r="F132" s="191">
        <v>357000</v>
      </c>
      <c r="G132" s="191">
        <v>0</v>
      </c>
      <c r="H132" s="191">
        <f>G132</f>
        <v>0</v>
      </c>
      <c r="I132" s="191"/>
      <c r="J132" s="187">
        <f t="shared" si="12"/>
        <v>0</v>
      </c>
      <c r="K132" s="87">
        <f t="shared" si="16"/>
        <v>0.008490360812508979</v>
      </c>
      <c r="L132" s="197">
        <f t="shared" si="18"/>
        <v>0</v>
      </c>
    </row>
    <row r="133" spans="1:12" ht="16.5" customHeight="1">
      <c r="A133" s="89" t="s">
        <v>17</v>
      </c>
      <c r="B133" s="73" t="s">
        <v>965</v>
      </c>
      <c r="C133" s="85"/>
      <c r="D133" s="85" t="s">
        <v>733</v>
      </c>
      <c r="E133" s="85"/>
      <c r="F133" s="190">
        <f>F134+F135+F136</f>
        <v>44848</v>
      </c>
      <c r="G133" s="190">
        <f>G134+G135+G136</f>
        <v>45212</v>
      </c>
      <c r="H133" s="190">
        <f>H134+H135+H136</f>
        <v>45212</v>
      </c>
      <c r="I133" s="190">
        <f>I134+I135+I136</f>
        <v>0</v>
      </c>
      <c r="J133" s="186">
        <f t="shared" si="12"/>
        <v>100.81163039600428</v>
      </c>
      <c r="K133" s="181">
        <f t="shared" si="16"/>
        <v>0.00106659860425603</v>
      </c>
      <c r="L133" s="196">
        <f t="shared" si="18"/>
        <v>0.0007456997819802898</v>
      </c>
    </row>
    <row r="134" spans="1:12" ht="16.5" customHeight="1">
      <c r="A134" s="348"/>
      <c r="B134" s="40" t="s">
        <v>923</v>
      </c>
      <c r="C134" s="76"/>
      <c r="D134" s="76"/>
      <c r="E134" s="76" t="s">
        <v>924</v>
      </c>
      <c r="F134" s="191">
        <v>500</v>
      </c>
      <c r="G134" s="191">
        <v>500</v>
      </c>
      <c r="H134" s="191">
        <f>G134</f>
        <v>500</v>
      </c>
      <c r="I134" s="191"/>
      <c r="J134" s="187">
        <f t="shared" si="12"/>
        <v>100</v>
      </c>
      <c r="K134" s="87">
        <f t="shared" si="16"/>
        <v>1.189126164216944E-05</v>
      </c>
      <c r="L134" s="197">
        <f t="shared" si="18"/>
        <v>8.246702003674797E-06</v>
      </c>
    </row>
    <row r="135" spans="1:12" ht="15" customHeight="1">
      <c r="A135" s="348"/>
      <c r="B135" s="70" t="s">
        <v>150</v>
      </c>
      <c r="C135" s="76"/>
      <c r="D135" s="76"/>
      <c r="E135" s="76" t="s">
        <v>680</v>
      </c>
      <c r="F135" s="191">
        <v>32854</v>
      </c>
      <c r="G135" s="191">
        <v>32854</v>
      </c>
      <c r="H135" s="191">
        <f>G135</f>
        <v>32854</v>
      </c>
      <c r="I135" s="191"/>
      <c r="J135" s="187">
        <f t="shared" si="12"/>
        <v>100</v>
      </c>
      <c r="K135" s="87">
        <f t="shared" si="16"/>
        <v>0.0007813510199836695</v>
      </c>
      <c r="L135" s="197">
        <f t="shared" si="18"/>
        <v>0.0005418742952574635</v>
      </c>
    </row>
    <row r="136" spans="1:12" ht="16.5" customHeight="1">
      <c r="A136" s="348"/>
      <c r="B136" s="40" t="s">
        <v>0</v>
      </c>
      <c r="C136" s="76"/>
      <c r="D136" s="76"/>
      <c r="E136" s="76" t="s">
        <v>808</v>
      </c>
      <c r="F136" s="191">
        <v>11494</v>
      </c>
      <c r="G136" s="191">
        <v>11858</v>
      </c>
      <c r="H136" s="191">
        <f>G136</f>
        <v>11858</v>
      </c>
      <c r="I136" s="191"/>
      <c r="J136" s="187">
        <f t="shared" si="12"/>
        <v>103.16686967113276</v>
      </c>
      <c r="K136" s="87">
        <f t="shared" si="16"/>
        <v>0.00027335632263019105</v>
      </c>
      <c r="L136" s="197">
        <f t="shared" si="18"/>
        <v>0.00019557878471915147</v>
      </c>
    </row>
    <row r="137" spans="1:12" ht="16.5" customHeight="1">
      <c r="A137" s="89" t="s">
        <v>18</v>
      </c>
      <c r="B137" s="73" t="s">
        <v>447</v>
      </c>
      <c r="C137" s="85"/>
      <c r="D137" s="85" t="s">
        <v>449</v>
      </c>
      <c r="E137" s="85"/>
      <c r="F137" s="190">
        <f>F138</f>
        <v>0</v>
      </c>
      <c r="G137" s="190">
        <f>G138</f>
        <v>370500</v>
      </c>
      <c r="H137" s="190">
        <f>H138</f>
        <v>370500</v>
      </c>
      <c r="I137" s="190">
        <f>I138</f>
        <v>0</v>
      </c>
      <c r="J137" s="186">
        <v>0</v>
      </c>
      <c r="K137" s="181">
        <f t="shared" si="16"/>
        <v>0</v>
      </c>
      <c r="L137" s="196">
        <f>G137/$G$173</f>
        <v>0.006110806184723024</v>
      </c>
    </row>
    <row r="138" spans="1:12" ht="16.5" customHeight="1">
      <c r="A138" s="348"/>
      <c r="B138" s="97" t="s">
        <v>1072</v>
      </c>
      <c r="C138" s="76"/>
      <c r="D138" s="76"/>
      <c r="E138" s="76" t="s">
        <v>794</v>
      </c>
      <c r="F138" s="191"/>
      <c r="G138" s="191">
        <v>370500</v>
      </c>
      <c r="H138" s="191">
        <f>G138</f>
        <v>370500</v>
      </c>
      <c r="I138" s="191"/>
      <c r="J138" s="518">
        <v>0</v>
      </c>
      <c r="K138" s="519">
        <f t="shared" si="16"/>
        <v>0</v>
      </c>
      <c r="L138" s="520">
        <f>G138/$G$173</f>
        <v>0.006110806184723024</v>
      </c>
    </row>
    <row r="139" spans="1:12" ht="18.75" customHeight="1">
      <c r="A139" s="89" t="s">
        <v>46</v>
      </c>
      <c r="B139" s="73" t="s">
        <v>448</v>
      </c>
      <c r="C139" s="85"/>
      <c r="D139" s="85" t="s">
        <v>729</v>
      </c>
      <c r="E139" s="85"/>
      <c r="F139" s="190">
        <f>F140+F141</f>
        <v>3300</v>
      </c>
      <c r="G139" s="190">
        <f>G140+G141</f>
        <v>300</v>
      </c>
      <c r="H139" s="190">
        <f>H140+H141</f>
        <v>300</v>
      </c>
      <c r="I139" s="190">
        <f>I140+I141</f>
        <v>0</v>
      </c>
      <c r="J139" s="186">
        <f t="shared" si="12"/>
        <v>9.090909090909092</v>
      </c>
      <c r="K139" s="181">
        <f aca="true" t="shared" si="19" ref="K139:K144">F139/$F$173</f>
        <v>7.84823268383183E-05</v>
      </c>
      <c r="L139" s="196">
        <f t="shared" si="18"/>
        <v>4.948021202204878E-06</v>
      </c>
    </row>
    <row r="140" spans="1:12" ht="13.5" customHeight="1">
      <c r="A140" s="348"/>
      <c r="B140" s="40" t="s">
        <v>1059</v>
      </c>
      <c r="C140" s="76"/>
      <c r="D140" s="76"/>
      <c r="E140" s="76" t="s">
        <v>92</v>
      </c>
      <c r="F140" s="191">
        <v>300</v>
      </c>
      <c r="G140" s="191">
        <v>300</v>
      </c>
      <c r="H140" s="191">
        <f>G140</f>
        <v>300</v>
      </c>
      <c r="I140" s="191"/>
      <c r="J140" s="187">
        <f t="shared" si="12"/>
        <v>100</v>
      </c>
      <c r="K140" s="87">
        <f t="shared" si="19"/>
        <v>7.134756985301663E-06</v>
      </c>
      <c r="L140" s="197">
        <f t="shared" si="18"/>
        <v>4.948021202204878E-06</v>
      </c>
    </row>
    <row r="141" spans="1:12" ht="15" customHeight="1">
      <c r="A141" s="348"/>
      <c r="B141" s="40" t="s">
        <v>3</v>
      </c>
      <c r="C141" s="76"/>
      <c r="D141" s="76"/>
      <c r="E141" s="76" t="s">
        <v>1076</v>
      </c>
      <c r="F141" s="191">
        <v>3000</v>
      </c>
      <c r="G141" s="191">
        <v>0</v>
      </c>
      <c r="H141" s="191">
        <f>G141</f>
        <v>0</v>
      </c>
      <c r="I141" s="191"/>
      <c r="J141" s="187">
        <f aca="true" t="shared" si="20" ref="J141:J182">G141/F141*100</f>
        <v>0</v>
      </c>
      <c r="K141" s="87">
        <f t="shared" si="19"/>
        <v>7.134756985301663E-05</v>
      </c>
      <c r="L141" s="197">
        <f t="shared" si="18"/>
        <v>0</v>
      </c>
    </row>
    <row r="142" spans="1:12" ht="25.5" customHeight="1">
      <c r="A142" s="89" t="s">
        <v>450</v>
      </c>
      <c r="B142" s="73" t="s">
        <v>919</v>
      </c>
      <c r="C142" s="85"/>
      <c r="D142" s="85" t="s">
        <v>916</v>
      </c>
      <c r="E142" s="85"/>
      <c r="F142" s="190">
        <f>F143</f>
        <v>7200</v>
      </c>
      <c r="G142" s="190">
        <f>G143</f>
        <v>9000</v>
      </c>
      <c r="H142" s="190">
        <f>H143</f>
        <v>9000</v>
      </c>
      <c r="I142" s="190">
        <f>I143</f>
        <v>0</v>
      </c>
      <c r="J142" s="186">
        <f t="shared" si="20"/>
        <v>125</v>
      </c>
      <c r="K142" s="181">
        <f t="shared" si="19"/>
        <v>0.00017123416764723993</v>
      </c>
      <c r="L142" s="196">
        <f t="shared" si="18"/>
        <v>0.00014844063606614632</v>
      </c>
    </row>
    <row r="143" spans="1:12" ht="16.5" customHeight="1">
      <c r="A143" s="189"/>
      <c r="B143" s="40" t="s">
        <v>8</v>
      </c>
      <c r="C143" s="83"/>
      <c r="D143" s="83"/>
      <c r="E143" s="83" t="s">
        <v>96</v>
      </c>
      <c r="F143" s="191">
        <v>7200</v>
      </c>
      <c r="G143" s="191">
        <v>9000</v>
      </c>
      <c r="H143" s="191">
        <f>G143</f>
        <v>9000</v>
      </c>
      <c r="I143" s="191"/>
      <c r="J143" s="187">
        <f t="shared" si="20"/>
        <v>125</v>
      </c>
      <c r="K143" s="87">
        <f t="shared" si="19"/>
        <v>0.00017123416764723993</v>
      </c>
      <c r="L143" s="197">
        <f t="shared" si="18"/>
        <v>0.00014844063606614632</v>
      </c>
    </row>
    <row r="144" spans="1:12" ht="15.75" customHeight="1">
      <c r="A144" s="89" t="s">
        <v>611</v>
      </c>
      <c r="B144" s="73" t="s">
        <v>699</v>
      </c>
      <c r="C144" s="85"/>
      <c r="D144" s="85" t="s">
        <v>731</v>
      </c>
      <c r="E144" s="85"/>
      <c r="F144" s="190">
        <f>F145+F146</f>
        <v>90900</v>
      </c>
      <c r="G144" s="190">
        <f>G145+G146</f>
        <v>0</v>
      </c>
      <c r="H144" s="190">
        <f>H145+H146</f>
        <v>0</v>
      </c>
      <c r="I144" s="190">
        <f>I145+I146</f>
        <v>0</v>
      </c>
      <c r="J144" s="186">
        <f t="shared" si="20"/>
        <v>0</v>
      </c>
      <c r="K144" s="181">
        <f t="shared" si="19"/>
        <v>0.002161831366546404</v>
      </c>
      <c r="L144" s="196">
        <f t="shared" si="18"/>
        <v>0</v>
      </c>
    </row>
    <row r="145" spans="1:12" ht="15.75" customHeight="1">
      <c r="A145" s="189"/>
      <c r="B145" s="97" t="s">
        <v>1072</v>
      </c>
      <c r="C145" s="83"/>
      <c r="D145" s="83"/>
      <c r="E145" s="83" t="s">
        <v>794</v>
      </c>
      <c r="F145" s="195">
        <v>30000</v>
      </c>
      <c r="G145" s="195">
        <v>0</v>
      </c>
      <c r="H145" s="195">
        <f>G145</f>
        <v>0</v>
      </c>
      <c r="I145" s="195"/>
      <c r="J145" s="187"/>
      <c r="K145" s="87"/>
      <c r="L145" s="197"/>
    </row>
    <row r="146" spans="1:12" ht="18" customHeight="1">
      <c r="A146" s="348"/>
      <c r="B146" s="40" t="s">
        <v>967</v>
      </c>
      <c r="C146" s="76"/>
      <c r="D146" s="76"/>
      <c r="E146" s="76" t="s">
        <v>1074</v>
      </c>
      <c r="F146" s="191">
        <v>60900</v>
      </c>
      <c r="G146" s="191">
        <v>0</v>
      </c>
      <c r="H146" s="191">
        <f>G146</f>
        <v>0</v>
      </c>
      <c r="I146" s="191"/>
      <c r="J146" s="187">
        <f t="shared" si="20"/>
        <v>0</v>
      </c>
      <c r="K146" s="87">
        <f aca="true" t="shared" si="21" ref="K146:K177">F146/$F$173</f>
        <v>0.0014483556680162377</v>
      </c>
      <c r="L146" s="197">
        <f aca="true" t="shared" si="22" ref="L146:L156">G146/$G$173</f>
        <v>0</v>
      </c>
    </row>
    <row r="147" spans="1:13" ht="20.25" customHeight="1">
      <c r="A147" s="364" t="s">
        <v>1073</v>
      </c>
      <c r="B147" s="84" t="s">
        <v>730</v>
      </c>
      <c r="C147" s="77" t="s">
        <v>840</v>
      </c>
      <c r="D147" s="77"/>
      <c r="E147" s="77"/>
      <c r="F147" s="193">
        <f>F148+F150+F157</f>
        <v>1828961</v>
      </c>
      <c r="G147" s="193">
        <f>G148+G150+G157</f>
        <v>2195280</v>
      </c>
      <c r="H147" s="193">
        <f>H148+H150+H157</f>
        <v>2195280</v>
      </c>
      <c r="I147" s="193">
        <f>I148+I150+I157</f>
        <v>0</v>
      </c>
      <c r="J147" s="365">
        <f t="shared" si="20"/>
        <v>120.02880323856004</v>
      </c>
      <c r="K147" s="366">
        <f t="shared" si="21"/>
        <v>0.04349730756864772</v>
      </c>
      <c r="L147" s="367">
        <f t="shared" si="22"/>
        <v>0.03620763994925441</v>
      </c>
      <c r="M147" s="50"/>
    </row>
    <row r="148" spans="1:12" s="52" customFormat="1" ht="15.75" customHeight="1">
      <c r="A148" s="89" t="s">
        <v>1057</v>
      </c>
      <c r="B148" s="73" t="s">
        <v>19</v>
      </c>
      <c r="C148" s="85"/>
      <c r="D148" s="85" t="s">
        <v>850</v>
      </c>
      <c r="E148" s="85"/>
      <c r="F148" s="190">
        <f>F149</f>
        <v>47251</v>
      </c>
      <c r="G148" s="190">
        <f>G149</f>
        <v>23385</v>
      </c>
      <c r="H148" s="190">
        <f>H149</f>
        <v>23385</v>
      </c>
      <c r="I148" s="190">
        <f>I149</f>
        <v>0</v>
      </c>
      <c r="J148" s="186">
        <f t="shared" si="20"/>
        <v>49.4910160631521</v>
      </c>
      <c r="K148" s="181">
        <f t="shared" si="21"/>
        <v>0.0011237480077082964</v>
      </c>
      <c r="L148" s="196">
        <f t="shared" si="22"/>
        <v>0.0003856982527118702</v>
      </c>
    </row>
    <row r="149" spans="1:12" s="52" customFormat="1" ht="15.75" customHeight="1">
      <c r="A149" s="348"/>
      <c r="B149" s="40" t="s">
        <v>8</v>
      </c>
      <c r="C149" s="76"/>
      <c r="D149" s="76"/>
      <c r="E149" s="76" t="s">
        <v>96</v>
      </c>
      <c r="F149" s="194">
        <v>47251</v>
      </c>
      <c r="G149" s="194">
        <v>23385</v>
      </c>
      <c r="H149" s="194">
        <f>G149</f>
        <v>23385</v>
      </c>
      <c r="I149" s="194"/>
      <c r="J149" s="187">
        <f t="shared" si="20"/>
        <v>49.4910160631521</v>
      </c>
      <c r="K149" s="87">
        <f t="shared" si="21"/>
        <v>0.0011237480077082964</v>
      </c>
      <c r="L149" s="197">
        <f t="shared" si="22"/>
        <v>0.0003856982527118702</v>
      </c>
    </row>
    <row r="150" spans="1:12" s="10" customFormat="1" ht="17.25" customHeight="1">
      <c r="A150" s="89" t="s">
        <v>1060</v>
      </c>
      <c r="B150" s="90" t="s">
        <v>880</v>
      </c>
      <c r="C150" s="85"/>
      <c r="D150" s="85" t="s">
        <v>879</v>
      </c>
      <c r="E150" s="85"/>
      <c r="F150" s="190">
        <f>SUM(F151:F156)</f>
        <v>410899</v>
      </c>
      <c r="G150" s="190">
        <f>SUM(G151:G156)</f>
        <v>512739</v>
      </c>
      <c r="H150" s="190">
        <f>SUM(H151:H156)</f>
        <v>512739</v>
      </c>
      <c r="I150" s="190">
        <f>SUM(I151:I156)</f>
        <v>0</v>
      </c>
      <c r="J150" s="186">
        <f t="shared" si="20"/>
        <v>124.78467944677402</v>
      </c>
      <c r="K150" s="181">
        <f t="shared" si="21"/>
        <v>0.00977221503501156</v>
      </c>
      <c r="L150" s="196">
        <f t="shared" si="22"/>
        <v>0.008456811477324423</v>
      </c>
    </row>
    <row r="151" spans="1:12" s="10" customFormat="1" ht="17.25" customHeight="1">
      <c r="A151" s="189"/>
      <c r="B151" s="40" t="s">
        <v>127</v>
      </c>
      <c r="C151" s="83"/>
      <c r="D151" s="83"/>
      <c r="E151" s="83" t="s">
        <v>94</v>
      </c>
      <c r="F151" s="195">
        <v>14400</v>
      </c>
      <c r="G151" s="195">
        <v>15070</v>
      </c>
      <c r="H151" s="195">
        <f aca="true" t="shared" si="23" ref="H151:H156">G151</f>
        <v>15070</v>
      </c>
      <c r="I151" s="195"/>
      <c r="J151" s="187">
        <f t="shared" si="20"/>
        <v>104.65277777777777</v>
      </c>
      <c r="K151" s="87">
        <f t="shared" si="21"/>
        <v>0.00034246833529447986</v>
      </c>
      <c r="L151" s="197">
        <f t="shared" si="22"/>
        <v>0.00024855559839075835</v>
      </c>
    </row>
    <row r="152" spans="1:12" ht="16.5" customHeight="1">
      <c r="A152" s="348"/>
      <c r="B152" s="40" t="s">
        <v>1059</v>
      </c>
      <c r="C152" s="76"/>
      <c r="D152" s="76"/>
      <c r="E152" s="76" t="s">
        <v>92</v>
      </c>
      <c r="F152" s="191">
        <v>530</v>
      </c>
      <c r="G152" s="191">
        <v>100</v>
      </c>
      <c r="H152" s="191">
        <f t="shared" si="23"/>
        <v>100</v>
      </c>
      <c r="I152" s="191"/>
      <c r="J152" s="187">
        <f t="shared" si="20"/>
        <v>18.867924528301888</v>
      </c>
      <c r="K152" s="87">
        <f t="shared" si="21"/>
        <v>1.2604737340699605E-05</v>
      </c>
      <c r="L152" s="197">
        <f t="shared" si="22"/>
        <v>1.6493404007349593E-06</v>
      </c>
    </row>
    <row r="153" spans="1:12" ht="15.75" customHeight="1">
      <c r="A153" s="348"/>
      <c r="B153" s="40" t="s">
        <v>8</v>
      </c>
      <c r="C153" s="76"/>
      <c r="D153" s="76"/>
      <c r="E153" s="76" t="s">
        <v>96</v>
      </c>
      <c r="F153" s="191">
        <v>40</v>
      </c>
      <c r="G153" s="191">
        <v>0</v>
      </c>
      <c r="H153" s="191">
        <f t="shared" si="23"/>
        <v>0</v>
      </c>
      <c r="I153" s="191"/>
      <c r="J153" s="187">
        <f t="shared" si="20"/>
        <v>0</v>
      </c>
      <c r="K153" s="87">
        <f t="shared" si="21"/>
        <v>9.513009313735551E-07</v>
      </c>
      <c r="L153" s="197">
        <f t="shared" si="22"/>
        <v>0</v>
      </c>
    </row>
    <row r="154" spans="1:12" ht="16.5" customHeight="1">
      <c r="A154" s="348"/>
      <c r="B154" s="40" t="s">
        <v>613</v>
      </c>
      <c r="C154" s="76"/>
      <c r="D154" s="76"/>
      <c r="E154" s="76" t="s">
        <v>612</v>
      </c>
      <c r="F154" s="191">
        <v>47329</v>
      </c>
      <c r="G154" s="191">
        <v>58169</v>
      </c>
      <c r="H154" s="191">
        <f t="shared" si="23"/>
        <v>58169</v>
      </c>
      <c r="I154" s="191"/>
      <c r="J154" s="187">
        <f t="shared" si="20"/>
        <v>122.90350525048068</v>
      </c>
      <c r="K154" s="87">
        <f t="shared" si="21"/>
        <v>0.0011256030445244748</v>
      </c>
      <c r="L154" s="197">
        <f t="shared" si="22"/>
        <v>0.0009594048177035185</v>
      </c>
    </row>
    <row r="155" spans="1:12" s="10" customFormat="1" ht="17.25" customHeight="1">
      <c r="A155" s="371"/>
      <c r="B155" s="40" t="s">
        <v>966</v>
      </c>
      <c r="C155" s="75"/>
      <c r="D155" s="75"/>
      <c r="E155" s="75">
        <v>2690</v>
      </c>
      <c r="F155" s="191">
        <v>323600</v>
      </c>
      <c r="G155" s="191">
        <v>439400</v>
      </c>
      <c r="H155" s="191">
        <f t="shared" si="23"/>
        <v>439400</v>
      </c>
      <c r="I155" s="191"/>
      <c r="J155" s="187">
        <f t="shared" si="20"/>
        <v>135.7849196538937</v>
      </c>
      <c r="K155" s="87">
        <f t="shared" si="21"/>
        <v>0.007696024534812061</v>
      </c>
      <c r="L155" s="197">
        <f t="shared" si="22"/>
        <v>0.007247201720829411</v>
      </c>
    </row>
    <row r="156" spans="1:12" s="10" customFormat="1" ht="21" customHeight="1">
      <c r="A156" s="371"/>
      <c r="B156" s="40" t="s">
        <v>615</v>
      </c>
      <c r="C156" s="155"/>
      <c r="D156" s="155"/>
      <c r="E156" s="76" t="s">
        <v>614</v>
      </c>
      <c r="F156" s="191">
        <v>25000</v>
      </c>
      <c r="G156" s="191">
        <v>0</v>
      </c>
      <c r="H156" s="191">
        <f t="shared" si="23"/>
        <v>0</v>
      </c>
      <c r="I156" s="191"/>
      <c r="J156" s="187">
        <f t="shared" si="20"/>
        <v>0</v>
      </c>
      <c r="K156" s="87">
        <f t="shared" si="21"/>
        <v>0.0005945630821084719</v>
      </c>
      <c r="L156" s="197">
        <f t="shared" si="22"/>
        <v>0</v>
      </c>
    </row>
    <row r="157" spans="1:12" s="10" customFormat="1" ht="16.5" customHeight="1">
      <c r="A157" s="89" t="s">
        <v>17</v>
      </c>
      <c r="B157" s="73" t="s">
        <v>699</v>
      </c>
      <c r="C157" s="82"/>
      <c r="D157" s="82">
        <v>85395</v>
      </c>
      <c r="E157" s="82"/>
      <c r="F157" s="498">
        <f>F158+F159</f>
        <v>1370811</v>
      </c>
      <c r="G157" s="498">
        <f>G158+G159</f>
        <v>1659156</v>
      </c>
      <c r="H157" s="498">
        <f>H158+H159</f>
        <v>1659156</v>
      </c>
      <c r="I157" s="498">
        <f>I158+I159</f>
        <v>0</v>
      </c>
      <c r="J157" s="499">
        <f t="shared" si="20"/>
        <v>121.03462840610413</v>
      </c>
      <c r="K157" s="500">
        <f t="shared" si="21"/>
        <v>0.03260134452592786</v>
      </c>
      <c r="L157" s="501">
        <f aca="true" t="shared" si="24" ref="L157:L173">G157/$G$173</f>
        <v>0.02736513021921812</v>
      </c>
    </row>
    <row r="158" spans="1:12" s="10" customFormat="1" ht="18" customHeight="1">
      <c r="A158" s="348"/>
      <c r="B158" s="40" t="s">
        <v>613</v>
      </c>
      <c r="C158" s="75"/>
      <c r="D158" s="75"/>
      <c r="E158" s="75">
        <v>2008</v>
      </c>
      <c r="F158" s="191">
        <v>1185969</v>
      </c>
      <c r="G158" s="191">
        <v>1427877</v>
      </c>
      <c r="H158" s="191">
        <f>G158</f>
        <v>1427877</v>
      </c>
      <c r="I158" s="191"/>
      <c r="J158" s="187">
        <f t="shared" si="20"/>
        <v>120.39749774235247</v>
      </c>
      <c r="K158" s="87">
        <f t="shared" si="21"/>
        <v>0.028205335357004094</v>
      </c>
      <c r="L158" s="197">
        <f t="shared" si="24"/>
        <v>0.023550552233802313</v>
      </c>
    </row>
    <row r="159" spans="1:12" s="10" customFormat="1" ht="15" customHeight="1">
      <c r="A159" s="348"/>
      <c r="B159" s="40" t="s">
        <v>613</v>
      </c>
      <c r="C159" s="75"/>
      <c r="D159" s="75"/>
      <c r="E159" s="75">
        <v>2009</v>
      </c>
      <c r="F159" s="191">
        <v>184842</v>
      </c>
      <c r="G159" s="191">
        <v>231279</v>
      </c>
      <c r="H159" s="191">
        <f>G159</f>
        <v>231279</v>
      </c>
      <c r="I159" s="191"/>
      <c r="J159" s="187">
        <v>0</v>
      </c>
      <c r="K159" s="87">
        <f t="shared" si="21"/>
        <v>0.004396009168923767</v>
      </c>
      <c r="L159" s="197">
        <f t="shared" si="24"/>
        <v>0.0038145779854158067</v>
      </c>
    </row>
    <row r="160" spans="1:12" s="10" customFormat="1" ht="18" customHeight="1">
      <c r="A160" s="364" t="s">
        <v>4</v>
      </c>
      <c r="B160" s="84" t="s">
        <v>20</v>
      </c>
      <c r="C160" s="77" t="s">
        <v>882</v>
      </c>
      <c r="D160" s="79"/>
      <c r="E160" s="79"/>
      <c r="F160" s="193">
        <f>F161+F166+F168+F170</f>
        <v>151963</v>
      </c>
      <c r="G160" s="193">
        <f>G161+G166+G168+G170</f>
        <v>172707</v>
      </c>
      <c r="H160" s="193">
        <f>H161+H166+H168+H170</f>
        <v>172707</v>
      </c>
      <c r="I160" s="193">
        <f>I161+I166+I168+I170</f>
        <v>0</v>
      </c>
      <c r="J160" s="365">
        <f t="shared" si="20"/>
        <v>113.65069128669478</v>
      </c>
      <c r="K160" s="366">
        <f t="shared" si="21"/>
        <v>0.0036140635858579887</v>
      </c>
      <c r="L160" s="367">
        <f t="shared" si="24"/>
        <v>0.002848526325897326</v>
      </c>
    </row>
    <row r="161" spans="1:12" s="10" customFormat="1" ht="16.5" customHeight="1">
      <c r="A161" s="89" t="s">
        <v>1057</v>
      </c>
      <c r="B161" s="73" t="s">
        <v>885</v>
      </c>
      <c r="C161" s="85"/>
      <c r="D161" s="85" t="s">
        <v>884</v>
      </c>
      <c r="E161" s="85"/>
      <c r="F161" s="498">
        <f>SUM(F162:F165)</f>
        <v>48057</v>
      </c>
      <c r="G161" s="498">
        <f>SUM(G162:G165)</f>
        <v>48057</v>
      </c>
      <c r="H161" s="498">
        <f>SUM(H162:H165)</f>
        <v>48057</v>
      </c>
      <c r="I161" s="498">
        <f>SUM(I162:I165)</f>
        <v>0</v>
      </c>
      <c r="J161" s="499">
        <f t="shared" si="20"/>
        <v>100</v>
      </c>
      <c r="K161" s="500">
        <f t="shared" si="21"/>
        <v>0.0011429167214754734</v>
      </c>
      <c r="L161" s="501">
        <f t="shared" si="24"/>
        <v>0.0007926235163811994</v>
      </c>
    </row>
    <row r="162" spans="1:12" ht="16.5" customHeight="1">
      <c r="A162" s="348"/>
      <c r="B162" s="40" t="s">
        <v>925</v>
      </c>
      <c r="C162" s="76"/>
      <c r="D162" s="76"/>
      <c r="E162" s="76" t="s">
        <v>924</v>
      </c>
      <c r="F162" s="191">
        <v>30857</v>
      </c>
      <c r="G162" s="191">
        <v>30857</v>
      </c>
      <c r="H162" s="191">
        <f>G162</f>
        <v>30857</v>
      </c>
      <c r="I162" s="191"/>
      <c r="J162" s="187">
        <f t="shared" si="20"/>
        <v>100</v>
      </c>
      <c r="K162" s="87">
        <f t="shared" si="21"/>
        <v>0.0007338573209848448</v>
      </c>
      <c r="L162" s="197">
        <f t="shared" si="24"/>
        <v>0.0005089369674547864</v>
      </c>
    </row>
    <row r="163" spans="1:12" ht="15" customHeight="1">
      <c r="A163" s="348"/>
      <c r="B163" s="40" t="s">
        <v>127</v>
      </c>
      <c r="C163" s="76"/>
      <c r="D163" s="76"/>
      <c r="E163" s="83" t="s">
        <v>94</v>
      </c>
      <c r="F163" s="195">
        <v>15000</v>
      </c>
      <c r="G163" s="195">
        <v>15000</v>
      </c>
      <c r="H163" s="191">
        <f>G163</f>
        <v>15000</v>
      </c>
      <c r="I163" s="195"/>
      <c r="J163" s="187">
        <f t="shared" si="20"/>
        <v>100</v>
      </c>
      <c r="K163" s="87">
        <f t="shared" si="21"/>
        <v>0.00035673784926508315</v>
      </c>
      <c r="L163" s="197">
        <f t="shared" si="24"/>
        <v>0.0002474010601102439</v>
      </c>
    </row>
    <row r="164" spans="1:12" ht="17.25" customHeight="1">
      <c r="A164" s="348"/>
      <c r="B164" s="40" t="s">
        <v>1059</v>
      </c>
      <c r="C164" s="76"/>
      <c r="D164" s="76"/>
      <c r="E164" s="76" t="s">
        <v>92</v>
      </c>
      <c r="F164" s="191">
        <v>700</v>
      </c>
      <c r="G164" s="195">
        <v>700</v>
      </c>
      <c r="H164" s="195">
        <f>G164</f>
        <v>700</v>
      </c>
      <c r="I164" s="195"/>
      <c r="J164" s="187">
        <f t="shared" si="20"/>
        <v>100</v>
      </c>
      <c r="K164" s="87">
        <f t="shared" si="21"/>
        <v>1.6647766299037213E-05</v>
      </c>
      <c r="L164" s="197">
        <f t="shared" si="24"/>
        <v>1.1545382805144715E-05</v>
      </c>
    </row>
    <row r="165" spans="1:12" ht="18.75" customHeight="1">
      <c r="A165" s="348"/>
      <c r="B165" s="40" t="s">
        <v>8</v>
      </c>
      <c r="C165" s="76"/>
      <c r="D165" s="76"/>
      <c r="E165" s="76" t="s">
        <v>96</v>
      </c>
      <c r="F165" s="191">
        <v>1500</v>
      </c>
      <c r="G165" s="195">
        <v>1500</v>
      </c>
      <c r="H165" s="195">
        <f>G165</f>
        <v>1500</v>
      </c>
      <c r="I165" s="195"/>
      <c r="J165" s="187">
        <f t="shared" si="20"/>
        <v>100</v>
      </c>
      <c r="K165" s="87">
        <f t="shared" si="21"/>
        <v>3.5673784926508314E-05</v>
      </c>
      <c r="L165" s="197">
        <f t="shared" si="24"/>
        <v>2.4740106011024388E-05</v>
      </c>
    </row>
    <row r="166" spans="1:12" ht="16.5" customHeight="1">
      <c r="A166" s="89" t="s">
        <v>1060</v>
      </c>
      <c r="B166" s="73" t="s">
        <v>109</v>
      </c>
      <c r="C166" s="85"/>
      <c r="D166" s="85" t="s">
        <v>887</v>
      </c>
      <c r="E166" s="502"/>
      <c r="F166" s="498">
        <f>F167</f>
        <v>50</v>
      </c>
      <c r="G166" s="498">
        <f>G167</f>
        <v>50</v>
      </c>
      <c r="H166" s="498">
        <f>H167</f>
        <v>50</v>
      </c>
      <c r="I166" s="498">
        <f>I167</f>
        <v>0</v>
      </c>
      <c r="J166" s="499">
        <f t="shared" si="20"/>
        <v>100</v>
      </c>
      <c r="K166" s="500">
        <f t="shared" si="21"/>
        <v>1.1891261642169438E-06</v>
      </c>
      <c r="L166" s="501">
        <f t="shared" si="24"/>
        <v>8.246702003674797E-07</v>
      </c>
    </row>
    <row r="167" spans="1:12" ht="15" customHeight="1">
      <c r="A167" s="348"/>
      <c r="B167" s="40" t="s">
        <v>1059</v>
      </c>
      <c r="C167" s="76"/>
      <c r="D167" s="76"/>
      <c r="E167" s="76" t="s">
        <v>92</v>
      </c>
      <c r="F167" s="191">
        <v>50</v>
      </c>
      <c r="G167" s="195">
        <v>50</v>
      </c>
      <c r="H167" s="195">
        <f>G167</f>
        <v>50</v>
      </c>
      <c r="I167" s="195"/>
      <c r="J167" s="187">
        <f t="shared" si="20"/>
        <v>100</v>
      </c>
      <c r="K167" s="87">
        <f t="shared" si="21"/>
        <v>1.1891261642169438E-06</v>
      </c>
      <c r="L167" s="197">
        <f t="shared" si="24"/>
        <v>8.246702003674797E-07</v>
      </c>
    </row>
    <row r="168" spans="1:12" ht="16.5" customHeight="1">
      <c r="A168" s="89" t="s">
        <v>15</v>
      </c>
      <c r="B168" s="73" t="s">
        <v>889</v>
      </c>
      <c r="C168" s="85"/>
      <c r="D168" s="85" t="s">
        <v>888</v>
      </c>
      <c r="E168" s="85"/>
      <c r="F168" s="498">
        <f>F169</f>
        <v>87000</v>
      </c>
      <c r="G168" s="498">
        <f>G169</f>
        <v>124500</v>
      </c>
      <c r="H168" s="498">
        <f>H169</f>
        <v>124500</v>
      </c>
      <c r="I168" s="498">
        <f>I169</f>
        <v>0</v>
      </c>
      <c r="J168" s="499">
        <f t="shared" si="20"/>
        <v>143.10344827586206</v>
      </c>
      <c r="K168" s="500">
        <f t="shared" si="21"/>
        <v>0.0020690795257374823</v>
      </c>
      <c r="L168" s="501">
        <f t="shared" si="24"/>
        <v>0.0020534287989150244</v>
      </c>
    </row>
    <row r="169" spans="1:12" ht="17.25" customHeight="1">
      <c r="A169" s="348"/>
      <c r="B169" s="40" t="s">
        <v>1064</v>
      </c>
      <c r="C169" s="76"/>
      <c r="D169" s="76"/>
      <c r="E169" s="76" t="s">
        <v>94</v>
      </c>
      <c r="F169" s="191">
        <v>87000</v>
      </c>
      <c r="G169" s="195">
        <v>124500</v>
      </c>
      <c r="H169" s="195">
        <f>G169</f>
        <v>124500</v>
      </c>
      <c r="I169" s="195"/>
      <c r="J169" s="187">
        <f t="shared" si="20"/>
        <v>143.10344827586206</v>
      </c>
      <c r="K169" s="87">
        <f t="shared" si="21"/>
        <v>0.0020690795257374823</v>
      </c>
      <c r="L169" s="197">
        <f t="shared" si="24"/>
        <v>0.0020534287989150244</v>
      </c>
    </row>
    <row r="170" spans="1:12" ht="15" customHeight="1">
      <c r="A170" s="89" t="s">
        <v>18</v>
      </c>
      <c r="B170" s="73" t="s">
        <v>699</v>
      </c>
      <c r="C170" s="347"/>
      <c r="D170" s="82">
        <v>85495</v>
      </c>
      <c r="E170" s="82"/>
      <c r="F170" s="498">
        <f>F171+F172</f>
        <v>16856</v>
      </c>
      <c r="G170" s="498">
        <f>G171+G172</f>
        <v>100</v>
      </c>
      <c r="H170" s="498">
        <f>H171+H172</f>
        <v>100</v>
      </c>
      <c r="I170" s="498">
        <f>I171+I172</f>
        <v>0</v>
      </c>
      <c r="J170" s="499">
        <f t="shared" si="20"/>
        <v>0.5932605600379687</v>
      </c>
      <c r="K170" s="500">
        <f t="shared" si="21"/>
        <v>0.0004008782124808161</v>
      </c>
      <c r="L170" s="501">
        <f t="shared" si="24"/>
        <v>1.6493404007349593E-06</v>
      </c>
    </row>
    <row r="171" spans="1:12" ht="18" customHeight="1">
      <c r="A171" s="348"/>
      <c r="B171" s="40" t="s">
        <v>1059</v>
      </c>
      <c r="C171" s="349"/>
      <c r="D171" s="349"/>
      <c r="E171" s="76" t="s">
        <v>92</v>
      </c>
      <c r="F171" s="191">
        <v>100</v>
      </c>
      <c r="G171" s="191">
        <v>100</v>
      </c>
      <c r="H171" s="191">
        <f>G171</f>
        <v>100</v>
      </c>
      <c r="I171" s="191"/>
      <c r="J171" s="187">
        <f t="shared" si="20"/>
        <v>100</v>
      </c>
      <c r="K171" s="87">
        <f t="shared" si="21"/>
        <v>2.3782523284338876E-06</v>
      </c>
      <c r="L171" s="197">
        <f t="shared" si="24"/>
        <v>1.6493404007349593E-06</v>
      </c>
    </row>
    <row r="172" spans="1:12" ht="18.75" customHeight="1">
      <c r="A172" s="348"/>
      <c r="B172" s="40" t="s">
        <v>446</v>
      </c>
      <c r="C172" s="349"/>
      <c r="D172" s="349"/>
      <c r="E172" s="76" t="s">
        <v>616</v>
      </c>
      <c r="F172" s="191">
        <v>16756</v>
      </c>
      <c r="G172" s="191">
        <v>0</v>
      </c>
      <c r="H172" s="191">
        <f>G172</f>
        <v>0</v>
      </c>
      <c r="I172" s="191"/>
      <c r="J172" s="187">
        <f t="shared" si="20"/>
        <v>0</v>
      </c>
      <c r="K172" s="87">
        <f t="shared" si="21"/>
        <v>0.0003984999601523822</v>
      </c>
      <c r="L172" s="197">
        <f t="shared" si="24"/>
        <v>0</v>
      </c>
    </row>
    <row r="173" spans="1:13" ht="18.75" customHeight="1">
      <c r="A173" s="376"/>
      <c r="B173" s="377" t="s">
        <v>49</v>
      </c>
      <c r="C173" s="378"/>
      <c r="D173" s="378"/>
      <c r="E173" s="378"/>
      <c r="F173" s="379">
        <f>F8+F13+F16+F26+F34+F42+F59+F62+F73+F77+F86+F110+F121+F147+F160</f>
        <v>42047683</v>
      </c>
      <c r="G173" s="379">
        <f>G8+G13+G16+G26+G34+G42+G59+G62+G73+G77+G86+G110+G121+G147+G160</f>
        <v>60630298</v>
      </c>
      <c r="H173" s="379">
        <f>H8+H13+H16+H26+H34+H42+H59+H62+H73+H77+H86+H110+H121+H147+H160</f>
        <v>39018068</v>
      </c>
      <c r="I173" s="379">
        <f>I8+I13+I16+I26+I34+I42+I59+I62+I73+I77+I86+I110+I121+I147+I160</f>
        <v>21612230</v>
      </c>
      <c r="J173" s="380">
        <f t="shared" si="20"/>
        <v>144.19414739214048</v>
      </c>
      <c r="K173" s="381">
        <f t="shared" si="21"/>
        <v>1</v>
      </c>
      <c r="L173" s="382">
        <f t="shared" si="24"/>
        <v>1</v>
      </c>
      <c r="M173" s="54"/>
    </row>
    <row r="174" spans="1:12" ht="15" customHeight="1">
      <c r="A174" s="89"/>
      <c r="B174" s="663" t="s">
        <v>50</v>
      </c>
      <c r="C174" s="663"/>
      <c r="D174" s="663"/>
      <c r="E174" s="663"/>
      <c r="F174" s="192">
        <f>F175+F176+F177+F178+F179</f>
        <v>8608108</v>
      </c>
      <c r="G174" s="192">
        <f>G175+G176+G177+G178+G179</f>
        <v>13996492</v>
      </c>
      <c r="H174" s="192">
        <f>H175+H176+H177+H178+H179</f>
        <v>6501397</v>
      </c>
      <c r="I174" s="192">
        <f>I175+I176+I177+I178+I179</f>
        <v>7495095</v>
      </c>
      <c r="J174" s="344">
        <f t="shared" si="20"/>
        <v>162.59661240309717</v>
      </c>
      <c r="K174" s="345">
        <f t="shared" si="21"/>
        <v>0.20472252894410378</v>
      </c>
      <c r="L174" s="346">
        <f aca="true" t="shared" si="25" ref="L174:L182">G174/$G$173</f>
        <v>0.2308497972416365</v>
      </c>
    </row>
    <row r="175" spans="1:12" ht="15" customHeight="1">
      <c r="A175" s="348"/>
      <c r="B175" s="660" t="s">
        <v>102</v>
      </c>
      <c r="C175" s="660"/>
      <c r="D175" s="660"/>
      <c r="E175" s="660"/>
      <c r="F175" s="191">
        <f>F104+F125+F130+F141</f>
        <v>386591</v>
      </c>
      <c r="G175" s="191">
        <f>G104+G125+G130+G141</f>
        <v>350668</v>
      </c>
      <c r="H175" s="191">
        <f>H104+H125+H130+H141</f>
        <v>350668</v>
      </c>
      <c r="I175" s="191">
        <f>I104+I125+I130+I141</f>
        <v>0</v>
      </c>
      <c r="J175" s="187">
        <f t="shared" si="20"/>
        <v>90.7077505684302</v>
      </c>
      <c r="K175" s="87">
        <f t="shared" si="21"/>
        <v>0.00919410945901585</v>
      </c>
      <c r="L175" s="197">
        <f t="shared" si="25"/>
        <v>0.005783708996449267</v>
      </c>
    </row>
    <row r="176" spans="1:12" ht="15.75" customHeight="1">
      <c r="A176" s="348"/>
      <c r="B176" s="660" t="s">
        <v>231</v>
      </c>
      <c r="C176" s="660"/>
      <c r="D176" s="660"/>
      <c r="E176" s="660"/>
      <c r="F176" s="191">
        <f>F10+F33+F36+F38+F41+F44+F53+F65+F70+F71+F115+F132+F137+F145</f>
        <v>5210877</v>
      </c>
      <c r="G176" s="191">
        <f>G10+G33+G36+G38+G41+G44+G53+G65+G70+G71+G115+G132+G137+G145</f>
        <v>5482354</v>
      </c>
      <c r="H176" s="191">
        <f>H10+H33+H36+H38+H41+H44+H53+H65+H70+H71+H115+H132+H137+H145</f>
        <v>5482354</v>
      </c>
      <c r="I176" s="191">
        <f>I10+I33+I36+I38+I41+I44+I53+I65+I70+I71+I115+I132+I137+I145</f>
        <v>0</v>
      </c>
      <c r="J176" s="187">
        <f>G176/F176*100</f>
        <v>105.20981401019445</v>
      </c>
      <c r="K176" s="87">
        <f t="shared" si="21"/>
        <v>0.12392780358432592</v>
      </c>
      <c r="L176" s="197">
        <f>G176/$G$173</f>
        <v>0.09042267943330907</v>
      </c>
    </row>
    <row r="177" spans="1:12" ht="15.75" customHeight="1">
      <c r="A177" s="348"/>
      <c r="B177" s="659" t="s">
        <v>433</v>
      </c>
      <c r="C177" s="659"/>
      <c r="D177" s="659"/>
      <c r="E177" s="659"/>
      <c r="F177" s="191">
        <f>F25+F146</f>
        <v>60900</v>
      </c>
      <c r="G177" s="191">
        <f>G25+G146</f>
        <v>3000000</v>
      </c>
      <c r="H177" s="191">
        <f>H25+H146</f>
        <v>0</v>
      </c>
      <c r="I177" s="191">
        <f>I25+I146</f>
        <v>3000000</v>
      </c>
      <c r="J177" s="187">
        <f>G177/F177*100</f>
        <v>4926.108374384236</v>
      </c>
      <c r="K177" s="87">
        <f t="shared" si="21"/>
        <v>0.0014483556680162377</v>
      </c>
      <c r="L177" s="197">
        <f>G177/$G$173</f>
        <v>0.049480212022048775</v>
      </c>
    </row>
    <row r="178" spans="1:12" ht="15" customHeight="1">
      <c r="A178" s="348"/>
      <c r="B178" s="659" t="s">
        <v>105</v>
      </c>
      <c r="C178" s="659"/>
      <c r="D178" s="659"/>
      <c r="E178" s="659"/>
      <c r="F178" s="191">
        <f>F24+F57+F67+F69+F106+F107+F120+F126+F135+F136</f>
        <v>2183967</v>
      </c>
      <c r="G178" s="191">
        <f>G24+G57+G67+G69+G106+G107+G120+G126+G135+G136</f>
        <v>4560724</v>
      </c>
      <c r="H178" s="191">
        <f>H24+H57+H67+H69+H106+H107+H120+H126+H135+H136</f>
        <v>668375</v>
      </c>
      <c r="I178" s="191">
        <f>I24+I57+I67+I69+I106+I107+I120+I126+I135+I136</f>
        <v>3892349</v>
      </c>
      <c r="J178" s="187">
        <f>G178/F178*100</f>
        <v>208.82751433515253</v>
      </c>
      <c r="K178" s="87">
        <f>F178/$F$173</f>
        <v>0.05194024602972772</v>
      </c>
      <c r="L178" s="197">
        <f>G178/$G$173</f>
        <v>0.07522186349801546</v>
      </c>
    </row>
    <row r="179" spans="1:12" ht="15.75" customHeight="1">
      <c r="A179" s="348"/>
      <c r="B179" s="659" t="s">
        <v>774</v>
      </c>
      <c r="C179" s="659"/>
      <c r="D179" s="659"/>
      <c r="E179" s="659"/>
      <c r="F179" s="191">
        <f>F23+F66+F68+F109+F119+F156</f>
        <v>765773</v>
      </c>
      <c r="G179" s="191">
        <f>G23+G66+G68+G109+G119+G156</f>
        <v>602746</v>
      </c>
      <c r="H179" s="191">
        <f>H23+H66+H68+H109+H119+H156</f>
        <v>0</v>
      </c>
      <c r="I179" s="191">
        <f>I23+I66+I68+I109+I119+I156</f>
        <v>602746</v>
      </c>
      <c r="J179" s="187">
        <f t="shared" si="20"/>
        <v>78.7107928850978</v>
      </c>
      <c r="K179" s="87">
        <f>F179/$F$173</f>
        <v>0.018212014203018035</v>
      </c>
      <c r="L179" s="197">
        <f t="shared" si="25"/>
        <v>0.009941333291813938</v>
      </c>
    </row>
    <row r="180" spans="1:12" ht="15.75" customHeight="1">
      <c r="A180" s="89"/>
      <c r="B180" s="661" t="s">
        <v>566</v>
      </c>
      <c r="C180" s="661"/>
      <c r="D180" s="661"/>
      <c r="E180" s="661"/>
      <c r="F180" s="192">
        <f>F22+F108+F113+F154+F158+F159</f>
        <v>4672889</v>
      </c>
      <c r="G180" s="192">
        <f>G22+G108+G113+G154+G158+G159</f>
        <v>10827891</v>
      </c>
      <c r="H180" s="192">
        <f>H22+H108+H113+H154+H158+H159</f>
        <v>1717325</v>
      </c>
      <c r="I180" s="192">
        <f>I22+I108+I113+I154+I158+I159</f>
        <v>9110566</v>
      </c>
      <c r="J180" s="344">
        <f>G180/F180*100</f>
        <v>231.71727383209827</v>
      </c>
      <c r="K180" s="345">
        <f>F180/$F$173</f>
        <v>0.11113309144763102</v>
      </c>
      <c r="L180" s="346">
        <f t="shared" si="25"/>
        <v>0.17858878081054458</v>
      </c>
    </row>
    <row r="181" spans="1:12" ht="17.25" customHeight="1">
      <c r="A181" s="89"/>
      <c r="B181" s="661" t="s">
        <v>601</v>
      </c>
      <c r="C181" s="661"/>
      <c r="D181" s="661"/>
      <c r="E181" s="661"/>
      <c r="F181" s="192">
        <f>F78+F80+F84</f>
        <v>22652989</v>
      </c>
      <c r="G181" s="192">
        <f>G78+G80+G84</f>
        <v>25217899</v>
      </c>
      <c r="H181" s="192">
        <f>H78+H80+H84</f>
        <v>25217899</v>
      </c>
      <c r="I181" s="192">
        <f>I78+I80+I84</f>
        <v>0</v>
      </c>
      <c r="J181" s="344">
        <f>G181/F181*100</f>
        <v>111.3226117754262</v>
      </c>
      <c r="K181" s="345">
        <f>F181/$F$173</f>
        <v>0.5387452383523724</v>
      </c>
      <c r="L181" s="346">
        <f t="shared" si="25"/>
        <v>0.4159289964235373</v>
      </c>
    </row>
    <row r="182" spans="1:12" ht="16.5" customHeight="1" thickBot="1">
      <c r="A182" s="383"/>
      <c r="B182" s="658" t="s">
        <v>602</v>
      </c>
      <c r="C182" s="658"/>
      <c r="D182" s="658"/>
      <c r="E182" s="658"/>
      <c r="F182" s="384">
        <f>F12+F15+F20+F21+F28+F29+F30+F31+F32+F40+F46+F47+F48+F49+F50+F51+F55+F56+F58+F61+F64+F73+F83+F88+F89+F90+F92+F93+F94+F95+F96+F98+F100+F101+F102+F103+F105+F112+F117+F118+F123+F124+F128+F129+F134+F140+F143+F149+F151+F152+F153+F155+F162+F163+F164+F165+F167+F169+F171+F172</f>
        <v>6113697</v>
      </c>
      <c r="G182" s="384">
        <f>G12+G15+G20+G21+G28+G29+G30+G31+G32+G40+G46+G47+G48+G49+G50+G51+G55+G56+G58+G61+G64+G73+G83+G88+G89+G90+G92+G93+G94+G95+G96+G98+G100+G101+G102+G103+G105+G112+G117+G118+G123+G124+G128+G129+G134+G140+G143+G149+G151+G152+G153+G155+G162+G163+G164+G165+G167+G169+G171+G172</f>
        <v>10588016</v>
      </c>
      <c r="H182" s="384">
        <f>H12+H15+H20+H21+H28+H29+H30+H31+H32+H40+H46+H47+H48+H49+H50+H51+H55+H56+H58+H61+H64+H73+H83+H88+H89+H90+H92+H93+H94+H95+H96+H98+H100+H101+H102+H103+H105+H112+H117+H118+H123+H124+H128+H129+H134+H140+H143+H149+H151+H152+H153+H155+H162+H163+H164+H165+H167+H169+H171+H172</f>
        <v>5581447</v>
      </c>
      <c r="I182" s="384">
        <f>I12+I15+I20+I21+I28+I29+I30+I31+I32+I40+I46+I47+I48+I49+I50+I51+I55+I56+I58+I61+I64+I73+I83+I88+I89+I90+I92+I93+I94+I95+I96+I98+I100+I101+I102+I103+I105+I112+I117+I118+I123+I124+I128+I129+I134+I140+I143+I149+I151+I152+I153+I155+I162+I163+I164+I165+I167+I169+I171+I172</f>
        <v>5006569</v>
      </c>
      <c r="J182" s="198">
        <f t="shared" si="20"/>
        <v>173.18516112263987</v>
      </c>
      <c r="K182" s="385">
        <f>F182/$F$173</f>
        <v>0.14539914125589273</v>
      </c>
      <c r="L182" s="386">
        <f t="shared" si="25"/>
        <v>0.1746324255242816</v>
      </c>
    </row>
    <row r="183" spans="1:12" ht="18" customHeight="1">
      <c r="A183" s="387"/>
      <c r="B183" s="388"/>
      <c r="C183" s="388"/>
      <c r="D183" s="388"/>
      <c r="E183" s="388"/>
      <c r="F183" s="388"/>
      <c r="G183" s="388"/>
      <c r="H183" s="388"/>
      <c r="I183" s="388"/>
      <c r="J183" s="388"/>
      <c r="K183" s="389"/>
      <c r="L183" s="389"/>
    </row>
    <row r="184" spans="1:12" ht="14.25" customHeight="1">
      <c r="A184" s="387"/>
      <c r="B184" s="388"/>
      <c r="C184" s="388"/>
      <c r="D184" s="388"/>
      <c r="E184" s="388"/>
      <c r="F184" s="388"/>
      <c r="G184" s="388"/>
      <c r="H184" s="388"/>
      <c r="I184" s="388"/>
      <c r="J184" s="388"/>
      <c r="K184" s="389"/>
      <c r="L184" s="389"/>
    </row>
    <row r="185" spans="1:12" ht="14.25" customHeight="1">
      <c r="A185" s="387"/>
      <c r="B185" s="388" t="s">
        <v>154</v>
      </c>
      <c r="C185" s="388"/>
      <c r="D185" s="388"/>
      <c r="E185" s="388"/>
      <c r="F185" s="388"/>
      <c r="G185" s="388"/>
      <c r="H185" s="388"/>
      <c r="I185" s="388"/>
      <c r="J185" s="388"/>
      <c r="K185" s="389"/>
      <c r="L185" s="389"/>
    </row>
    <row r="186" spans="1:13" ht="14.25" customHeight="1">
      <c r="A186" s="387"/>
      <c r="B186" s="388"/>
      <c r="C186" s="388"/>
      <c r="D186" s="388"/>
      <c r="E186" s="388"/>
      <c r="F186" s="388"/>
      <c r="G186" s="388"/>
      <c r="H186" s="388"/>
      <c r="I186" s="388"/>
      <c r="J186" s="388"/>
      <c r="K186" s="389"/>
      <c r="L186" s="389"/>
      <c r="M186" s="11"/>
    </row>
    <row r="187" spans="1:12" ht="12.75">
      <c r="A187" s="387"/>
      <c r="B187" s="388"/>
      <c r="C187" s="388"/>
      <c r="D187" s="388"/>
      <c r="E187" s="388"/>
      <c r="F187" s="388"/>
      <c r="G187" s="388"/>
      <c r="H187" s="388"/>
      <c r="I187" s="388"/>
      <c r="J187" s="388"/>
      <c r="K187" s="389"/>
      <c r="L187" s="389"/>
    </row>
  </sheetData>
  <mergeCells count="17">
    <mergeCell ref="B3:L3"/>
    <mergeCell ref="B174:E174"/>
    <mergeCell ref="B175:E175"/>
    <mergeCell ref="J5:J6"/>
    <mergeCell ref="K5:L5"/>
    <mergeCell ref="H5:I5"/>
    <mergeCell ref="B182:E182"/>
    <mergeCell ref="B178:E178"/>
    <mergeCell ref="B179:E179"/>
    <mergeCell ref="B176:E176"/>
    <mergeCell ref="B180:E180"/>
    <mergeCell ref="B181:E181"/>
    <mergeCell ref="B177:E177"/>
    <mergeCell ref="A5:A6"/>
    <mergeCell ref="C5:E5"/>
    <mergeCell ref="F5:F6"/>
    <mergeCell ref="G5:G6"/>
  </mergeCells>
  <printOptions/>
  <pageMargins left="0.11811023622047245" right="0.03937007874015748" top="0.6299212598425197" bottom="0.5905511811023623" header="0.4330708661417323" footer="0.5118110236220472"/>
  <pageSetup horizontalDpi="600" verticalDpi="600" orientation="landscape" paperSize="9" scale="85" r:id="rId1"/>
  <headerFooter alignWithMargins="0">
    <oddFooter>&amp;CStrona &amp;P</oddFooter>
  </headerFooter>
  <rowBreaks count="6" manualBreakCount="6">
    <brk id="33" max="11" man="1"/>
    <brk id="61" max="11" man="1"/>
    <brk id="85" max="11" man="1"/>
    <brk id="109" max="11" man="1"/>
    <brk id="136" max="11" man="1"/>
    <brk id="15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E12" sqref="E1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375" style="0" customWidth="1"/>
    <col min="5" max="5" width="12.2539062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827" t="s">
        <v>507</v>
      </c>
      <c r="D2" s="827"/>
      <c r="E2" s="827"/>
      <c r="F2" s="48"/>
      <c r="G2" s="48"/>
      <c r="H2" s="48"/>
    </row>
    <row r="3" spans="1:11" ht="15.75">
      <c r="A3" s="833" t="s">
        <v>479</v>
      </c>
      <c r="B3" s="833"/>
      <c r="C3" s="833"/>
      <c r="D3" s="833"/>
      <c r="E3" s="833"/>
      <c r="F3" s="833"/>
      <c r="G3" s="442"/>
      <c r="H3" s="442"/>
      <c r="I3" s="442"/>
      <c r="J3" s="442"/>
      <c r="K3" s="442"/>
    </row>
    <row r="4" spans="1:1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ht="13.5" thickBot="1"/>
    <row r="6" spans="1:11" ht="24.75" customHeight="1" thickBot="1">
      <c r="A6" s="825" t="s">
        <v>970</v>
      </c>
      <c r="B6" s="831" t="s">
        <v>971</v>
      </c>
      <c r="C6" s="829" t="s">
        <v>972</v>
      </c>
      <c r="D6" s="834" t="s">
        <v>481</v>
      </c>
      <c r="E6" s="835"/>
      <c r="F6" s="821" t="s">
        <v>618</v>
      </c>
      <c r="G6" s="24"/>
      <c r="H6" s="24"/>
      <c r="I6" s="828"/>
      <c r="J6" s="828"/>
      <c r="K6" s="828"/>
    </row>
    <row r="7" spans="1:11" ht="27.75" customHeight="1">
      <c r="A7" s="826"/>
      <c r="B7" s="832"/>
      <c r="C7" s="830"/>
      <c r="D7" s="444" t="s">
        <v>480</v>
      </c>
      <c r="E7" s="443" t="s">
        <v>482</v>
      </c>
      <c r="F7" s="822"/>
      <c r="G7" s="24"/>
      <c r="H7" s="24"/>
      <c r="I7" s="828"/>
      <c r="J7" s="828"/>
      <c r="K7" s="828"/>
    </row>
    <row r="8" spans="1:8" ht="12" customHeight="1">
      <c r="A8" s="431">
        <v>1</v>
      </c>
      <c r="B8" s="390">
        <v>2</v>
      </c>
      <c r="C8" s="390">
        <v>3</v>
      </c>
      <c r="D8" s="445">
        <v>4</v>
      </c>
      <c r="E8" s="445">
        <v>5</v>
      </c>
      <c r="F8" s="446">
        <v>6</v>
      </c>
      <c r="G8" s="49"/>
      <c r="H8" s="49"/>
    </row>
    <row r="9" spans="1:8" ht="18" customHeight="1">
      <c r="A9" s="430" t="s">
        <v>980</v>
      </c>
      <c r="B9" s="447" t="s">
        <v>974</v>
      </c>
      <c r="C9" s="447"/>
      <c r="D9" s="192">
        <f>'Z 1'!F173</f>
        <v>42047683</v>
      </c>
      <c r="E9" s="192">
        <f>'Z 1'!G173</f>
        <v>60630298</v>
      </c>
      <c r="F9" s="346">
        <f>E9/D9</f>
        <v>1.441941473921405</v>
      </c>
      <c r="G9" s="11"/>
      <c r="H9" s="11"/>
    </row>
    <row r="10" spans="1:8" ht="18" customHeight="1">
      <c r="A10" s="430" t="s">
        <v>981</v>
      </c>
      <c r="B10" s="447" t="s">
        <v>976</v>
      </c>
      <c r="C10" s="447"/>
      <c r="D10" s="192">
        <f>'Z 2 '!D732</f>
        <v>45055599</v>
      </c>
      <c r="E10" s="192">
        <f>'Z 2 '!E732</f>
        <v>61861272</v>
      </c>
      <c r="F10" s="346">
        <f>E10/D10</f>
        <v>1.372998547860833</v>
      </c>
      <c r="G10" s="11"/>
      <c r="H10" s="11"/>
    </row>
    <row r="11" spans="1:8" ht="12.75">
      <c r="A11" s="373"/>
      <c r="B11" s="279" t="s">
        <v>483</v>
      </c>
      <c r="C11" s="278"/>
      <c r="D11" s="191"/>
      <c r="E11" s="191"/>
      <c r="F11" s="448"/>
      <c r="G11" s="11"/>
      <c r="H11" s="11"/>
    </row>
    <row r="12" spans="1:8" ht="12.75">
      <c r="A12" s="373"/>
      <c r="B12" s="279" t="s">
        <v>484</v>
      </c>
      <c r="C12" s="278"/>
      <c r="D12" s="191">
        <f>D9-D10</f>
        <v>-3007916</v>
      </c>
      <c r="E12" s="191">
        <f>E9-E10</f>
        <v>-1230974</v>
      </c>
      <c r="F12" s="448">
        <f>E12/D12</f>
        <v>0.4092448060384665</v>
      </c>
      <c r="G12" s="11"/>
      <c r="H12" s="11"/>
    </row>
    <row r="13" spans="1:8" ht="15.75" customHeight="1">
      <c r="A13" s="449" t="s">
        <v>973</v>
      </c>
      <c r="B13" s="450" t="s">
        <v>977</v>
      </c>
      <c r="C13" s="450"/>
      <c r="D13" s="451">
        <f>D14-D24</f>
        <v>3007916</v>
      </c>
      <c r="E13" s="451">
        <f>E14-E24</f>
        <v>1230974</v>
      </c>
      <c r="F13" s="452">
        <f>E13/D13</f>
        <v>0.4092448060384665</v>
      </c>
      <c r="G13" s="11"/>
      <c r="H13" s="11"/>
    </row>
    <row r="14" spans="1:8" ht="15.75" customHeight="1">
      <c r="A14" s="823" t="s">
        <v>979</v>
      </c>
      <c r="B14" s="824"/>
      <c r="C14" s="447"/>
      <c r="D14" s="190">
        <f>SUM(D15:D23)</f>
        <v>6735367</v>
      </c>
      <c r="E14" s="190">
        <f>SUM(E15:E23)</f>
        <v>2650000</v>
      </c>
      <c r="F14" s="196">
        <f>E14/D14</f>
        <v>0.3934455242008342</v>
      </c>
      <c r="G14" s="21"/>
      <c r="H14" s="21"/>
    </row>
    <row r="15" spans="1:8" ht="12.75">
      <c r="A15" s="373" t="s">
        <v>980</v>
      </c>
      <c r="B15" s="279" t="s">
        <v>128</v>
      </c>
      <c r="C15" s="453" t="s">
        <v>486</v>
      </c>
      <c r="D15" s="191"/>
      <c r="E15" s="191">
        <v>0</v>
      </c>
      <c r="F15" s="448"/>
      <c r="G15" s="11"/>
      <c r="H15" s="11"/>
    </row>
    <row r="16" spans="1:8" ht="16.5" customHeight="1">
      <c r="A16" s="373" t="s">
        <v>981</v>
      </c>
      <c r="B16" s="278" t="s">
        <v>982</v>
      </c>
      <c r="C16" s="453" t="s">
        <v>486</v>
      </c>
      <c r="D16" s="191">
        <v>200000</v>
      </c>
      <c r="E16" s="191">
        <v>1000000</v>
      </c>
      <c r="F16" s="448">
        <f>E16/D16</f>
        <v>5</v>
      </c>
      <c r="G16" s="11"/>
      <c r="H16" s="11"/>
    </row>
    <row r="17" spans="1:8" ht="30" customHeight="1">
      <c r="A17" s="373" t="s">
        <v>983</v>
      </c>
      <c r="B17" s="279" t="s">
        <v>47</v>
      </c>
      <c r="C17" s="453" t="s">
        <v>44</v>
      </c>
      <c r="D17" s="191">
        <v>0</v>
      </c>
      <c r="E17" s="191">
        <v>0</v>
      </c>
      <c r="F17" s="448"/>
      <c r="G17" s="11"/>
      <c r="H17" s="11"/>
    </row>
    <row r="18" spans="1:8" ht="16.5" customHeight="1">
      <c r="A18" s="373" t="s">
        <v>985</v>
      </c>
      <c r="B18" s="278" t="s">
        <v>984</v>
      </c>
      <c r="C18" s="453" t="s">
        <v>485</v>
      </c>
      <c r="D18" s="191">
        <v>0</v>
      </c>
      <c r="E18" s="191">
        <v>0</v>
      </c>
      <c r="F18" s="448"/>
      <c r="G18" s="11"/>
      <c r="H18" s="11"/>
    </row>
    <row r="19" spans="1:8" ht="18" customHeight="1">
      <c r="A19" s="373" t="s">
        <v>987</v>
      </c>
      <c r="B19" s="278" t="s">
        <v>986</v>
      </c>
      <c r="C19" s="453" t="s">
        <v>487</v>
      </c>
      <c r="D19" s="191">
        <v>0</v>
      </c>
      <c r="E19" s="191">
        <v>0</v>
      </c>
      <c r="F19" s="448"/>
      <c r="G19" s="11"/>
      <c r="H19" s="11"/>
    </row>
    <row r="20" spans="1:8" ht="18.75" customHeight="1">
      <c r="A20" s="373" t="s">
        <v>1006</v>
      </c>
      <c r="B20" s="279" t="s">
        <v>994</v>
      </c>
      <c r="C20" s="453" t="s">
        <v>488</v>
      </c>
      <c r="D20" s="191">
        <v>0</v>
      </c>
      <c r="E20" s="191">
        <v>0</v>
      </c>
      <c r="F20" s="448"/>
      <c r="G20" s="11"/>
      <c r="H20" s="11"/>
    </row>
    <row r="21" spans="1:8" ht="18.75" customHeight="1">
      <c r="A21" s="373" t="s">
        <v>1007</v>
      </c>
      <c r="B21" s="279" t="s">
        <v>489</v>
      </c>
      <c r="C21" s="453" t="s">
        <v>492</v>
      </c>
      <c r="D21" s="191"/>
      <c r="E21" s="191"/>
      <c r="F21" s="448"/>
      <c r="G21" s="11"/>
      <c r="H21" s="11"/>
    </row>
    <row r="22" spans="1:8" ht="18.75" customHeight="1">
      <c r="A22" s="373">
        <v>8</v>
      </c>
      <c r="B22" s="279" t="s">
        <v>490</v>
      </c>
      <c r="C22" s="453" t="s">
        <v>491</v>
      </c>
      <c r="D22" s="191">
        <v>6200000</v>
      </c>
      <c r="E22" s="191">
        <v>1650000</v>
      </c>
      <c r="F22" s="448">
        <f>E22/D22</f>
        <v>0.2661290322580645</v>
      </c>
      <c r="G22" s="11"/>
      <c r="H22" s="11"/>
    </row>
    <row r="23" spans="1:8" ht="12.75">
      <c r="A23" s="373">
        <v>9</v>
      </c>
      <c r="B23" s="279" t="s">
        <v>493</v>
      </c>
      <c r="C23" s="453" t="s">
        <v>494</v>
      </c>
      <c r="D23" s="191">
        <v>335367</v>
      </c>
      <c r="E23" s="191">
        <v>0</v>
      </c>
      <c r="F23" s="448"/>
      <c r="G23" s="11"/>
      <c r="H23" s="11"/>
    </row>
    <row r="24" spans="1:8" ht="15.75" customHeight="1">
      <c r="A24" s="823" t="s">
        <v>997</v>
      </c>
      <c r="B24" s="824"/>
      <c r="C24" s="454"/>
      <c r="D24" s="190">
        <f>D25+D26+D27+D28+D29+D30+D32</f>
        <v>3727451</v>
      </c>
      <c r="E24" s="190">
        <f>E25+E26+E27+E28+E29+E30+E32</f>
        <v>1419026</v>
      </c>
      <c r="F24" s="196">
        <f>E24/D24</f>
        <v>0.3806960842677744</v>
      </c>
      <c r="G24" s="21"/>
      <c r="H24" s="21"/>
    </row>
    <row r="25" spans="1:8" ht="15.75" customHeight="1">
      <c r="A25" s="373" t="s">
        <v>980</v>
      </c>
      <c r="B25" s="278" t="s">
        <v>998</v>
      </c>
      <c r="C25" s="453" t="s">
        <v>495</v>
      </c>
      <c r="D25" s="191">
        <v>3715451</v>
      </c>
      <c r="E25" s="191">
        <v>1367026</v>
      </c>
      <c r="F25" s="448">
        <f>E25/D25</f>
        <v>0.3679300305669487</v>
      </c>
      <c r="G25" s="11"/>
      <c r="H25" s="11"/>
    </row>
    <row r="26" spans="1:8" ht="15.75" customHeight="1">
      <c r="A26" s="373" t="s">
        <v>981</v>
      </c>
      <c r="B26" s="278" t="s">
        <v>496</v>
      </c>
      <c r="C26" s="453" t="s">
        <v>495</v>
      </c>
      <c r="D26" s="191">
        <v>12000</v>
      </c>
      <c r="E26" s="191">
        <v>52000</v>
      </c>
      <c r="F26" s="448">
        <f>E26/D26</f>
        <v>4.333333333333333</v>
      </c>
      <c r="G26" s="11"/>
      <c r="H26" s="11"/>
    </row>
    <row r="27" spans="1:8" ht="36" customHeight="1">
      <c r="A27" s="373" t="s">
        <v>983</v>
      </c>
      <c r="B27" s="279" t="s">
        <v>775</v>
      </c>
      <c r="C27" s="453" t="s">
        <v>498</v>
      </c>
      <c r="D27" s="191">
        <v>0</v>
      </c>
      <c r="E27" s="191">
        <v>0</v>
      </c>
      <c r="F27" s="448"/>
      <c r="G27" s="11"/>
      <c r="H27" s="11"/>
    </row>
    <row r="28" spans="1:8" ht="18.75" customHeight="1">
      <c r="A28" s="373" t="s">
        <v>985</v>
      </c>
      <c r="B28" s="279" t="s">
        <v>999</v>
      </c>
      <c r="C28" s="453" t="s">
        <v>497</v>
      </c>
      <c r="D28" s="191">
        <v>0</v>
      </c>
      <c r="E28" s="191">
        <v>0</v>
      </c>
      <c r="F28" s="448"/>
      <c r="G28" s="11"/>
      <c r="H28" s="11"/>
    </row>
    <row r="29" spans="1:14" ht="15.75" customHeight="1">
      <c r="A29" s="373" t="s">
        <v>987</v>
      </c>
      <c r="B29" s="278" t="s">
        <v>1000</v>
      </c>
      <c r="C29" s="453" t="s">
        <v>499</v>
      </c>
      <c r="D29" s="191">
        <v>0</v>
      </c>
      <c r="E29" s="191">
        <v>0</v>
      </c>
      <c r="F29" s="448"/>
      <c r="G29" s="11"/>
      <c r="H29" s="11"/>
      <c r="N29" s="11"/>
    </row>
    <row r="30" spans="1:8" ht="15.75" customHeight="1">
      <c r="A30" s="373" t="s">
        <v>1006</v>
      </c>
      <c r="B30" s="278" t="s">
        <v>1001</v>
      </c>
      <c r="C30" s="453" t="s">
        <v>500</v>
      </c>
      <c r="D30" s="191">
        <v>0</v>
      </c>
      <c r="E30" s="191">
        <v>0</v>
      </c>
      <c r="F30" s="448"/>
      <c r="G30" s="11"/>
      <c r="H30" s="11"/>
    </row>
    <row r="31" spans="1:8" ht="15.75" customHeight="1">
      <c r="A31" s="455" t="s">
        <v>1007</v>
      </c>
      <c r="B31" s="456" t="s">
        <v>501</v>
      </c>
      <c r="C31" s="453" t="s">
        <v>503</v>
      </c>
      <c r="D31" s="222"/>
      <c r="E31" s="222"/>
      <c r="F31" s="457"/>
      <c r="G31" s="11"/>
      <c r="H31" s="11"/>
    </row>
    <row r="32" spans="1:8" ht="15.75" customHeight="1" thickBot="1">
      <c r="A32" s="458" t="s">
        <v>995</v>
      </c>
      <c r="B32" s="459" t="s">
        <v>1002</v>
      </c>
      <c r="C32" s="460" t="s">
        <v>502</v>
      </c>
      <c r="D32" s="461">
        <v>0</v>
      </c>
      <c r="E32" s="461">
        <v>0</v>
      </c>
      <c r="F32" s="462"/>
      <c r="G32" s="11"/>
      <c r="H32" s="11"/>
    </row>
    <row r="33" ht="30" customHeight="1"/>
    <row r="34" spans="3:4" ht="16.5" customHeight="1">
      <c r="C34" s="665"/>
      <c r="D34" s="665"/>
    </row>
    <row r="35" ht="8.25" customHeight="1"/>
    <row r="36" spans="3:4" ht="19.5" customHeight="1">
      <c r="C36" s="665"/>
      <c r="D36" s="665"/>
    </row>
    <row r="39" ht="12.75">
      <c r="D39" t="s">
        <v>104</v>
      </c>
    </row>
  </sheetData>
  <mergeCells count="12">
    <mergeCell ref="C2:E2"/>
    <mergeCell ref="I6:K7"/>
    <mergeCell ref="C6:C7"/>
    <mergeCell ref="B6:B7"/>
    <mergeCell ref="A3:F3"/>
    <mergeCell ref="D6:E6"/>
    <mergeCell ref="C36:D36"/>
    <mergeCell ref="C34:D34"/>
    <mergeCell ref="F6:F7"/>
    <mergeCell ref="A14:B14"/>
    <mergeCell ref="A24:B24"/>
    <mergeCell ref="A6:A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E1">
      <selection activeCell="E11" sqref="E1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1.37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6" customHeight="1"/>
    <row r="2" spans="5:11" ht="12" customHeight="1">
      <c r="E2" s="836" t="s">
        <v>172</v>
      </c>
      <c r="F2" s="836"/>
      <c r="G2" s="836"/>
      <c r="H2" s="836"/>
      <c r="I2" s="393"/>
      <c r="J2" s="393"/>
      <c r="K2" s="393"/>
    </row>
    <row r="3" ht="10.5" customHeight="1"/>
    <row r="4" spans="1:12" ht="12.75" customHeight="1">
      <c r="A4" s="844" t="s">
        <v>508</v>
      </c>
      <c r="B4" s="844"/>
      <c r="C4" s="844"/>
      <c r="D4" s="844"/>
      <c r="E4" s="844"/>
      <c r="F4" s="844"/>
      <c r="G4" s="844"/>
      <c r="H4" s="844"/>
      <c r="I4" s="463"/>
      <c r="J4" s="463"/>
      <c r="K4" s="463"/>
      <c r="L4" s="463"/>
    </row>
    <row r="5" spans="1:12" ht="13.5" customHeight="1">
      <c r="A5" s="844" t="s">
        <v>509</v>
      </c>
      <c r="B5" s="844"/>
      <c r="C5" s="844"/>
      <c r="D5" s="844"/>
      <c r="E5" s="844"/>
      <c r="F5" s="844"/>
      <c r="G5" s="844"/>
      <c r="H5" s="844"/>
      <c r="I5" s="463"/>
      <c r="J5" s="463"/>
      <c r="K5" s="463"/>
      <c r="L5" s="463"/>
    </row>
    <row r="6" ht="11.25" customHeight="1" thickBot="1"/>
    <row r="7" spans="1:8" ht="14.25" customHeight="1">
      <c r="A7" s="845" t="s">
        <v>312</v>
      </c>
      <c r="B7" s="849" t="s">
        <v>930</v>
      </c>
      <c r="C7" s="847" t="s">
        <v>931</v>
      </c>
      <c r="D7" s="849" t="s">
        <v>510</v>
      </c>
      <c r="E7" s="849" t="s">
        <v>511</v>
      </c>
      <c r="F7" s="849" t="s">
        <v>119</v>
      </c>
      <c r="G7" s="849"/>
      <c r="H7" s="851"/>
    </row>
    <row r="8" spans="1:8" ht="20.25" customHeight="1">
      <c r="A8" s="846"/>
      <c r="B8" s="850"/>
      <c r="C8" s="848"/>
      <c r="D8" s="850"/>
      <c r="E8" s="850"/>
      <c r="F8" s="542" t="s">
        <v>512</v>
      </c>
      <c r="G8" s="542" t="s">
        <v>513</v>
      </c>
      <c r="H8" s="543" t="s">
        <v>514</v>
      </c>
    </row>
    <row r="9" spans="1:8" ht="12.75">
      <c r="A9" s="397" t="s">
        <v>980</v>
      </c>
      <c r="B9" s="394" t="s">
        <v>981</v>
      </c>
      <c r="C9" s="394" t="s">
        <v>983</v>
      </c>
      <c r="D9" s="394" t="s">
        <v>985</v>
      </c>
      <c r="E9" s="394" t="s">
        <v>987</v>
      </c>
      <c r="F9" s="394" t="s">
        <v>1006</v>
      </c>
      <c r="G9" s="394" t="s">
        <v>1007</v>
      </c>
      <c r="H9" s="398" t="s">
        <v>995</v>
      </c>
    </row>
    <row r="10" spans="1:8" ht="25.5" customHeight="1">
      <c r="A10" s="839" t="s">
        <v>515</v>
      </c>
      <c r="B10" s="840"/>
      <c r="C10" s="840"/>
      <c r="D10" s="840"/>
      <c r="E10" s="840"/>
      <c r="F10" s="533">
        <f>SUM(F11:F20)</f>
        <v>87000</v>
      </c>
      <c r="G10" s="533">
        <f>SUM(G11:G20)</f>
        <v>0</v>
      </c>
      <c r="H10" s="532">
        <f>SUM(H11:H20)</f>
        <v>160348</v>
      </c>
    </row>
    <row r="11" spans="1:8" ht="19.5" customHeight="1">
      <c r="A11" s="397" t="s">
        <v>980</v>
      </c>
      <c r="B11" s="537" t="s">
        <v>140</v>
      </c>
      <c r="C11" s="538" t="s">
        <v>1061</v>
      </c>
      <c r="D11" s="538" t="s">
        <v>309</v>
      </c>
      <c r="E11" s="539" t="s">
        <v>169</v>
      </c>
      <c r="F11" s="540"/>
      <c r="G11" s="540"/>
      <c r="H11" s="541">
        <v>2500</v>
      </c>
    </row>
    <row r="12" spans="1:8" ht="21" customHeight="1">
      <c r="A12" s="397" t="s">
        <v>987</v>
      </c>
      <c r="B12" s="537" t="s">
        <v>675</v>
      </c>
      <c r="C12" s="538" t="s">
        <v>1017</v>
      </c>
      <c r="D12" s="538" t="s">
        <v>1018</v>
      </c>
      <c r="E12" s="539" t="s">
        <v>208</v>
      </c>
      <c r="F12" s="540"/>
      <c r="G12" s="540"/>
      <c r="H12" s="541">
        <v>3250</v>
      </c>
    </row>
    <row r="13" spans="1:8" ht="21" customHeight="1">
      <c r="A13" s="397" t="s">
        <v>1006</v>
      </c>
      <c r="B13" s="537" t="s">
        <v>675</v>
      </c>
      <c r="C13" s="538" t="s">
        <v>693</v>
      </c>
      <c r="D13" s="538" t="s">
        <v>680</v>
      </c>
      <c r="E13" s="539" t="s">
        <v>170</v>
      </c>
      <c r="F13" s="540"/>
      <c r="G13" s="540"/>
      <c r="H13" s="541">
        <v>5000</v>
      </c>
    </row>
    <row r="14" spans="1:8" ht="21" customHeight="1">
      <c r="A14" s="397" t="s">
        <v>1007</v>
      </c>
      <c r="B14" s="537" t="s">
        <v>675</v>
      </c>
      <c r="C14" s="538" t="s">
        <v>907</v>
      </c>
      <c r="D14" s="538" t="s">
        <v>392</v>
      </c>
      <c r="E14" s="539" t="s">
        <v>196</v>
      </c>
      <c r="F14" s="540"/>
      <c r="G14" s="540"/>
      <c r="H14" s="541">
        <v>20179</v>
      </c>
    </row>
    <row r="15" spans="1:8" ht="26.25" customHeight="1">
      <c r="A15" s="397" t="s">
        <v>995</v>
      </c>
      <c r="B15" s="537" t="s">
        <v>700</v>
      </c>
      <c r="C15" s="538" t="s">
        <v>227</v>
      </c>
      <c r="D15" s="538" t="s">
        <v>580</v>
      </c>
      <c r="E15" s="539" t="s">
        <v>195</v>
      </c>
      <c r="F15" s="540"/>
      <c r="G15" s="540"/>
      <c r="H15" s="541">
        <v>7500</v>
      </c>
    </row>
    <row r="16" spans="1:8" ht="30.75" customHeight="1">
      <c r="A16" s="397" t="s">
        <v>1047</v>
      </c>
      <c r="B16" s="537" t="s">
        <v>744</v>
      </c>
      <c r="C16" s="538" t="s">
        <v>817</v>
      </c>
      <c r="D16" s="538" t="s">
        <v>808</v>
      </c>
      <c r="E16" s="539" t="s">
        <v>194</v>
      </c>
      <c r="F16" s="540"/>
      <c r="G16" s="540"/>
      <c r="H16" s="541">
        <v>12000</v>
      </c>
    </row>
    <row r="17" spans="1:8" ht="27" customHeight="1">
      <c r="A17" s="397" t="s">
        <v>129</v>
      </c>
      <c r="B17" s="537" t="s">
        <v>744</v>
      </c>
      <c r="C17" s="538" t="s">
        <v>591</v>
      </c>
      <c r="D17" s="538" t="s">
        <v>593</v>
      </c>
      <c r="E17" s="539" t="s">
        <v>193</v>
      </c>
      <c r="F17" s="540">
        <v>87000</v>
      </c>
      <c r="G17" s="540"/>
      <c r="H17" s="541"/>
    </row>
    <row r="18" spans="1:8" ht="23.25" customHeight="1">
      <c r="A18" s="397" t="s">
        <v>610</v>
      </c>
      <c r="B18" s="537" t="s">
        <v>725</v>
      </c>
      <c r="C18" s="538" t="s">
        <v>733</v>
      </c>
      <c r="D18" s="538" t="s">
        <v>808</v>
      </c>
      <c r="E18" s="539" t="s">
        <v>192</v>
      </c>
      <c r="F18" s="540"/>
      <c r="G18" s="540"/>
      <c r="H18" s="541">
        <v>42149</v>
      </c>
    </row>
    <row r="19" spans="1:8" ht="20.25" customHeight="1">
      <c r="A19" s="397" t="s">
        <v>1071</v>
      </c>
      <c r="B19" s="537" t="s">
        <v>840</v>
      </c>
      <c r="C19" s="538" t="s">
        <v>856</v>
      </c>
      <c r="D19" s="538" t="s">
        <v>680</v>
      </c>
      <c r="E19" s="538" t="s">
        <v>190</v>
      </c>
      <c r="F19" s="540"/>
      <c r="G19" s="540"/>
      <c r="H19" s="541">
        <v>34770</v>
      </c>
    </row>
    <row r="20" spans="1:8" ht="20.25" customHeight="1">
      <c r="A20" s="397" t="s">
        <v>1073</v>
      </c>
      <c r="B20" s="537" t="s">
        <v>893</v>
      </c>
      <c r="C20" s="538" t="s">
        <v>894</v>
      </c>
      <c r="D20" s="538" t="s">
        <v>680</v>
      </c>
      <c r="E20" s="538" t="s">
        <v>191</v>
      </c>
      <c r="F20" s="540"/>
      <c r="G20" s="540"/>
      <c r="H20" s="541">
        <v>33000</v>
      </c>
    </row>
    <row r="21" spans="1:8" ht="25.5" customHeight="1">
      <c r="A21" s="841" t="s">
        <v>516</v>
      </c>
      <c r="B21" s="842"/>
      <c r="C21" s="842"/>
      <c r="D21" s="842"/>
      <c r="E21" s="843"/>
      <c r="F21" s="544">
        <f>SUM(F22:F31)</f>
        <v>0</v>
      </c>
      <c r="G21" s="544">
        <f>SUM(G22:G31)</f>
        <v>2499409</v>
      </c>
      <c r="H21" s="545">
        <f>SUM(H22:H31)</f>
        <v>41568</v>
      </c>
    </row>
    <row r="22" spans="1:8" ht="12.75">
      <c r="A22" s="397" t="s">
        <v>980</v>
      </c>
      <c r="B22" s="537" t="s">
        <v>675</v>
      </c>
      <c r="C22" s="538" t="s">
        <v>907</v>
      </c>
      <c r="D22" s="538" t="s">
        <v>881</v>
      </c>
      <c r="E22" s="538" t="s">
        <v>197</v>
      </c>
      <c r="F22" s="540"/>
      <c r="G22" s="540"/>
      <c r="H22" s="541">
        <v>5000</v>
      </c>
    </row>
    <row r="23" spans="1:8" ht="12.75">
      <c r="A23" s="397" t="s">
        <v>981</v>
      </c>
      <c r="B23" s="537" t="s">
        <v>744</v>
      </c>
      <c r="C23" s="538" t="s">
        <v>746</v>
      </c>
      <c r="D23" s="538" t="s">
        <v>751</v>
      </c>
      <c r="E23" s="538" t="s">
        <v>198</v>
      </c>
      <c r="F23" s="540"/>
      <c r="G23" s="540">
        <v>784889</v>
      </c>
      <c r="H23" s="541"/>
    </row>
    <row r="24" spans="1:8" ht="12.75">
      <c r="A24" s="397" t="s">
        <v>983</v>
      </c>
      <c r="B24" s="537" t="s">
        <v>744</v>
      </c>
      <c r="C24" s="538" t="s">
        <v>941</v>
      </c>
      <c r="D24" s="538" t="s">
        <v>751</v>
      </c>
      <c r="E24" s="538" t="s">
        <v>200</v>
      </c>
      <c r="F24" s="540"/>
      <c r="G24" s="540">
        <v>512528</v>
      </c>
      <c r="H24" s="541"/>
    </row>
    <row r="25" spans="1:8" ht="12.75">
      <c r="A25" s="397" t="s">
        <v>985</v>
      </c>
      <c r="B25" s="546" t="s">
        <v>744</v>
      </c>
      <c r="C25" s="538" t="s">
        <v>753</v>
      </c>
      <c r="D25" s="538" t="s">
        <v>751</v>
      </c>
      <c r="E25" s="538" t="s">
        <v>201</v>
      </c>
      <c r="F25" s="540"/>
      <c r="G25" s="540">
        <v>203523</v>
      </c>
      <c r="H25" s="541"/>
    </row>
    <row r="26" spans="1:8" ht="12.75">
      <c r="A26" s="397" t="s">
        <v>987</v>
      </c>
      <c r="B26" s="546" t="s">
        <v>744</v>
      </c>
      <c r="C26" s="538" t="s">
        <v>756</v>
      </c>
      <c r="D26" s="538" t="s">
        <v>751</v>
      </c>
      <c r="E26" s="538" t="s">
        <v>204</v>
      </c>
      <c r="F26" s="540"/>
      <c r="G26" s="540">
        <v>248901</v>
      </c>
      <c r="H26" s="541"/>
    </row>
    <row r="27" spans="1:8" ht="12.75">
      <c r="A27" s="397" t="s">
        <v>1006</v>
      </c>
      <c r="B27" s="546" t="s">
        <v>744</v>
      </c>
      <c r="C27" s="538" t="s">
        <v>786</v>
      </c>
      <c r="D27" s="538" t="s">
        <v>751</v>
      </c>
      <c r="E27" s="538" t="s">
        <v>203</v>
      </c>
      <c r="F27" s="540"/>
      <c r="G27" s="540">
        <v>136041</v>
      </c>
      <c r="H27" s="541"/>
    </row>
    <row r="28" spans="1:8" ht="12.75">
      <c r="A28" s="397" t="s">
        <v>1007</v>
      </c>
      <c r="B28" s="546" t="s">
        <v>744</v>
      </c>
      <c r="C28" s="538" t="s">
        <v>806</v>
      </c>
      <c r="D28" s="538" t="s">
        <v>751</v>
      </c>
      <c r="E28" s="538" t="s">
        <v>202</v>
      </c>
      <c r="F28" s="540"/>
      <c r="G28" s="540">
        <v>528907</v>
      </c>
      <c r="H28" s="541"/>
    </row>
    <row r="29" spans="1:8" ht="12.75">
      <c r="A29" s="397" t="s">
        <v>995</v>
      </c>
      <c r="B29" s="546" t="s">
        <v>725</v>
      </c>
      <c r="C29" s="538" t="s">
        <v>728</v>
      </c>
      <c r="D29" s="538" t="s">
        <v>881</v>
      </c>
      <c r="E29" s="538" t="s">
        <v>206</v>
      </c>
      <c r="F29" s="540"/>
      <c r="G29" s="540"/>
      <c r="H29" s="541">
        <v>20568</v>
      </c>
    </row>
    <row r="30" spans="1:8" ht="15" customHeight="1">
      <c r="A30" s="397" t="s">
        <v>1053</v>
      </c>
      <c r="B30" s="546" t="s">
        <v>882</v>
      </c>
      <c r="C30" s="538" t="s">
        <v>887</v>
      </c>
      <c r="D30" s="538" t="s">
        <v>751</v>
      </c>
      <c r="E30" s="538" t="s">
        <v>205</v>
      </c>
      <c r="F30" s="540"/>
      <c r="G30" s="540">
        <v>84620</v>
      </c>
      <c r="H30" s="541"/>
    </row>
    <row r="31" spans="1:8" ht="13.5" thickBot="1">
      <c r="A31" s="397" t="s">
        <v>1047</v>
      </c>
      <c r="B31" s="546" t="s">
        <v>897</v>
      </c>
      <c r="C31" s="538" t="s">
        <v>171</v>
      </c>
      <c r="D31" s="538" t="s">
        <v>881</v>
      </c>
      <c r="E31" s="538" t="s">
        <v>207</v>
      </c>
      <c r="F31" s="540"/>
      <c r="G31" s="540"/>
      <c r="H31" s="541">
        <v>16000</v>
      </c>
    </row>
    <row r="32" spans="1:8" ht="20.25" customHeight="1" thickBot="1">
      <c r="A32" s="837" t="s">
        <v>900</v>
      </c>
      <c r="B32" s="838"/>
      <c r="C32" s="838"/>
      <c r="D32" s="838"/>
      <c r="E32" s="838"/>
      <c r="F32" s="547">
        <f>F10+F21</f>
        <v>87000</v>
      </c>
      <c r="G32" s="547">
        <f>G10+G21</f>
        <v>2499409</v>
      </c>
      <c r="H32" s="548">
        <f>H10+H21</f>
        <v>201916</v>
      </c>
    </row>
    <row r="33" spans="3:8" ht="12.75">
      <c r="C33" s="395"/>
      <c r="D33" s="395"/>
      <c r="E33" s="395"/>
      <c r="F33" s="395"/>
      <c r="G33" s="395"/>
      <c r="H33" s="395"/>
    </row>
    <row r="34" ht="12.75">
      <c r="H34" s="276"/>
    </row>
    <row r="35" ht="12.75">
      <c r="H35" s="179"/>
    </row>
    <row r="36" ht="12.75">
      <c r="H36" s="276"/>
    </row>
  </sheetData>
  <mergeCells count="12">
    <mergeCell ref="B7:B8"/>
    <mergeCell ref="A4:H4"/>
    <mergeCell ref="E2:H2"/>
    <mergeCell ref="A32:E32"/>
    <mergeCell ref="A10:E10"/>
    <mergeCell ref="A21:E21"/>
    <mergeCell ref="A5:H5"/>
    <mergeCell ref="A7:A8"/>
    <mergeCell ref="C7:C8"/>
    <mergeCell ref="D7:D8"/>
    <mergeCell ref="E7:E8"/>
    <mergeCell ref="F7:H7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7">
      <selection activeCell="A13" sqref="A13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740" t="s">
        <v>518</v>
      </c>
      <c r="H2" s="740"/>
      <c r="I2" s="740"/>
      <c r="J2" s="740"/>
      <c r="K2" s="740"/>
      <c r="L2" s="393"/>
      <c r="M2" s="393"/>
      <c r="N2" s="393"/>
    </row>
    <row r="4" spans="1:15" ht="28.5" customHeight="1">
      <c r="A4" s="861" t="s">
        <v>517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</row>
    <row r="5" ht="25.5" customHeight="1" thickBot="1"/>
    <row r="6" spans="1:11" ht="19.5" customHeight="1">
      <c r="A6" s="862" t="s">
        <v>312</v>
      </c>
      <c r="B6" s="857" t="s">
        <v>57</v>
      </c>
      <c r="C6" s="856" t="s">
        <v>313</v>
      </c>
      <c r="D6" s="857" t="s">
        <v>62</v>
      </c>
      <c r="E6" s="857"/>
      <c r="F6" s="857"/>
      <c r="G6" s="857"/>
      <c r="H6" s="857" t="s">
        <v>928</v>
      </c>
      <c r="I6" s="857"/>
      <c r="J6" s="856" t="s">
        <v>314</v>
      </c>
      <c r="K6" s="865" t="s">
        <v>519</v>
      </c>
    </row>
    <row r="7" spans="1:11" ht="12.75">
      <c r="A7" s="863"/>
      <c r="B7" s="854"/>
      <c r="C7" s="855"/>
      <c r="D7" s="858" t="s">
        <v>315</v>
      </c>
      <c r="E7" s="854" t="s">
        <v>968</v>
      </c>
      <c r="F7" s="854"/>
      <c r="G7" s="854"/>
      <c r="H7" s="854" t="s">
        <v>315</v>
      </c>
      <c r="I7" s="855" t="s">
        <v>318</v>
      </c>
      <c r="J7" s="855"/>
      <c r="K7" s="866"/>
    </row>
    <row r="8" spans="1:11" ht="12.75">
      <c r="A8" s="863"/>
      <c r="B8" s="854"/>
      <c r="C8" s="855"/>
      <c r="D8" s="859"/>
      <c r="E8" s="855" t="s">
        <v>316</v>
      </c>
      <c r="F8" s="854" t="s">
        <v>968</v>
      </c>
      <c r="G8" s="854"/>
      <c r="H8" s="854"/>
      <c r="I8" s="855"/>
      <c r="J8" s="855"/>
      <c r="K8" s="866"/>
    </row>
    <row r="9" spans="1:11" ht="18.75" customHeight="1">
      <c r="A9" s="864"/>
      <c r="B9" s="854"/>
      <c r="C9" s="855"/>
      <c r="D9" s="860"/>
      <c r="E9" s="855"/>
      <c r="F9" s="465" t="s">
        <v>319</v>
      </c>
      <c r="G9" s="464" t="s">
        <v>317</v>
      </c>
      <c r="H9" s="854"/>
      <c r="I9" s="855"/>
      <c r="J9" s="855"/>
      <c r="K9" s="866"/>
    </row>
    <row r="10" spans="1:11" ht="12.75">
      <c r="A10" s="397" t="s">
        <v>980</v>
      </c>
      <c r="B10" s="394" t="s">
        <v>981</v>
      </c>
      <c r="C10" s="394" t="s">
        <v>983</v>
      </c>
      <c r="D10" s="394" t="s">
        <v>985</v>
      </c>
      <c r="E10" s="394" t="s">
        <v>987</v>
      </c>
      <c r="F10" s="394" t="s">
        <v>1006</v>
      </c>
      <c r="G10" s="394" t="s">
        <v>1007</v>
      </c>
      <c r="H10" s="394" t="s">
        <v>995</v>
      </c>
      <c r="I10" s="394" t="s">
        <v>1053</v>
      </c>
      <c r="J10" s="394" t="s">
        <v>1047</v>
      </c>
      <c r="K10" s="398" t="s">
        <v>129</v>
      </c>
    </row>
    <row r="11" spans="1:11" ht="18" customHeight="1">
      <c r="A11" s="399" t="s">
        <v>973</v>
      </c>
      <c r="B11" s="469" t="s">
        <v>320</v>
      </c>
      <c r="C11" s="470">
        <f aca="true" t="shared" si="0" ref="C11:K11">C13</f>
        <v>0</v>
      </c>
      <c r="D11" s="470">
        <f t="shared" si="0"/>
        <v>470899</v>
      </c>
      <c r="E11" s="470">
        <f t="shared" si="0"/>
        <v>87000</v>
      </c>
      <c r="F11" s="470">
        <f t="shared" si="0"/>
        <v>0</v>
      </c>
      <c r="G11" s="470">
        <f t="shared" si="0"/>
        <v>0</v>
      </c>
      <c r="H11" s="470">
        <f t="shared" si="0"/>
        <v>470899</v>
      </c>
      <c r="I11" s="470">
        <f t="shared" si="0"/>
        <v>0</v>
      </c>
      <c r="J11" s="470">
        <f t="shared" si="0"/>
        <v>0</v>
      </c>
      <c r="K11" s="471">
        <f t="shared" si="0"/>
        <v>0</v>
      </c>
    </row>
    <row r="12" spans="1:11" ht="15" customHeight="1">
      <c r="A12" s="226"/>
      <c r="B12" s="466" t="s">
        <v>901</v>
      </c>
      <c r="C12" s="467"/>
      <c r="D12" s="467"/>
      <c r="E12" s="467"/>
      <c r="F12" s="467"/>
      <c r="G12" s="467"/>
      <c r="H12" s="467"/>
      <c r="I12" s="467"/>
      <c r="J12" s="467"/>
      <c r="K12" s="468"/>
    </row>
    <row r="13" spans="1:11" ht="49.5" customHeight="1">
      <c r="A13" s="226"/>
      <c r="B13" s="72" t="s">
        <v>321</v>
      </c>
      <c r="C13" s="467">
        <v>0</v>
      </c>
      <c r="D13" s="467">
        <v>470899</v>
      </c>
      <c r="E13" s="467">
        <v>87000</v>
      </c>
      <c r="F13" s="467"/>
      <c r="G13" s="467"/>
      <c r="H13" s="467">
        <v>470899</v>
      </c>
      <c r="I13" s="467"/>
      <c r="J13" s="467">
        <f>C13+D13-H13</f>
        <v>0</v>
      </c>
      <c r="K13" s="468">
        <v>0</v>
      </c>
    </row>
    <row r="14" spans="1:11" ht="30" customHeight="1">
      <c r="A14" s="399" t="s">
        <v>975</v>
      </c>
      <c r="B14" s="472" t="s">
        <v>322</v>
      </c>
      <c r="C14" s="470">
        <f aca="true" t="shared" si="1" ref="C14:K14">C16+C17+C18+C19+C20</f>
        <v>0</v>
      </c>
      <c r="D14" s="470">
        <f t="shared" si="1"/>
        <v>368030</v>
      </c>
      <c r="E14" s="470">
        <f t="shared" si="1"/>
        <v>0</v>
      </c>
      <c r="F14" s="470">
        <f t="shared" si="1"/>
        <v>0</v>
      </c>
      <c r="G14" s="470">
        <f t="shared" si="1"/>
        <v>0</v>
      </c>
      <c r="H14" s="470">
        <f t="shared" si="1"/>
        <v>368030</v>
      </c>
      <c r="I14" s="470">
        <f t="shared" si="1"/>
        <v>0</v>
      </c>
      <c r="J14" s="470">
        <f t="shared" si="1"/>
        <v>0</v>
      </c>
      <c r="K14" s="471">
        <f t="shared" si="1"/>
        <v>0</v>
      </c>
    </row>
    <row r="15" spans="1:11" ht="12.75">
      <c r="A15" s="226"/>
      <c r="B15" s="356" t="s">
        <v>901</v>
      </c>
      <c r="C15" s="396"/>
      <c r="D15" s="396"/>
      <c r="E15" s="396"/>
      <c r="F15" s="396"/>
      <c r="G15" s="396"/>
      <c r="H15" s="396"/>
      <c r="I15" s="396"/>
      <c r="J15" s="396">
        <f aca="true" t="shared" si="2" ref="J15:J20">C15+D15-H15</f>
        <v>0</v>
      </c>
      <c r="K15" s="233"/>
    </row>
    <row r="16" spans="1:11" ht="22.5">
      <c r="A16" s="226"/>
      <c r="B16" s="72" t="s">
        <v>323</v>
      </c>
      <c r="C16" s="467">
        <v>0</v>
      </c>
      <c r="D16" s="467">
        <v>97620</v>
      </c>
      <c r="E16" s="467"/>
      <c r="F16" s="467"/>
      <c r="G16" s="467"/>
      <c r="H16" s="467">
        <v>97620</v>
      </c>
      <c r="I16" s="467"/>
      <c r="J16" s="467">
        <f t="shared" si="2"/>
        <v>0</v>
      </c>
      <c r="K16" s="468"/>
    </row>
    <row r="17" spans="1:11" ht="22.5">
      <c r="A17" s="226"/>
      <c r="B17" s="72" t="s">
        <v>324</v>
      </c>
      <c r="C17" s="467">
        <v>0</v>
      </c>
      <c r="D17" s="467">
        <v>136820</v>
      </c>
      <c r="E17" s="467"/>
      <c r="F17" s="467"/>
      <c r="G17" s="467"/>
      <c r="H17" s="467">
        <v>136820</v>
      </c>
      <c r="I17" s="467"/>
      <c r="J17" s="467">
        <f t="shared" si="2"/>
        <v>0</v>
      </c>
      <c r="K17" s="468"/>
    </row>
    <row r="18" spans="1:11" ht="27" customHeight="1">
      <c r="A18" s="226"/>
      <c r="B18" s="72" t="s">
        <v>325</v>
      </c>
      <c r="C18" s="467">
        <v>0</v>
      </c>
      <c r="D18" s="467">
        <v>5540</v>
      </c>
      <c r="E18" s="467"/>
      <c r="F18" s="467"/>
      <c r="G18" s="467"/>
      <c r="H18" s="467">
        <v>5540</v>
      </c>
      <c r="I18" s="467"/>
      <c r="J18" s="467">
        <f t="shared" si="2"/>
        <v>0</v>
      </c>
      <c r="K18" s="468"/>
    </row>
    <row r="19" spans="1:11" ht="22.5">
      <c r="A19" s="226"/>
      <c r="B19" s="72" t="s">
        <v>326</v>
      </c>
      <c r="C19" s="467">
        <v>0</v>
      </c>
      <c r="D19" s="467">
        <v>3050</v>
      </c>
      <c r="E19" s="467"/>
      <c r="F19" s="467"/>
      <c r="G19" s="467"/>
      <c r="H19" s="467">
        <v>3050</v>
      </c>
      <c r="I19" s="467"/>
      <c r="J19" s="467">
        <f t="shared" si="2"/>
        <v>0</v>
      </c>
      <c r="K19" s="468"/>
    </row>
    <row r="20" spans="1:11" ht="22.5" customHeight="1" thickBot="1">
      <c r="A20" s="400"/>
      <c r="B20" s="473" t="s">
        <v>327</v>
      </c>
      <c r="C20" s="474">
        <v>0</v>
      </c>
      <c r="D20" s="474">
        <v>125000</v>
      </c>
      <c r="E20" s="474"/>
      <c r="F20" s="474"/>
      <c r="G20" s="474"/>
      <c r="H20" s="474">
        <v>125000</v>
      </c>
      <c r="I20" s="474"/>
      <c r="J20" s="474">
        <f t="shared" si="2"/>
        <v>0</v>
      </c>
      <c r="K20" s="475"/>
    </row>
    <row r="21" spans="1:11" ht="27.75" customHeight="1" thickBot="1">
      <c r="A21" s="852" t="s">
        <v>900</v>
      </c>
      <c r="B21" s="853"/>
      <c r="C21" s="476">
        <f aca="true" t="shared" si="3" ref="C21:K21">C11+C14</f>
        <v>0</v>
      </c>
      <c r="D21" s="476">
        <f t="shared" si="3"/>
        <v>838929</v>
      </c>
      <c r="E21" s="476">
        <f t="shared" si="3"/>
        <v>87000</v>
      </c>
      <c r="F21" s="476">
        <f t="shared" si="3"/>
        <v>0</v>
      </c>
      <c r="G21" s="476">
        <f t="shared" si="3"/>
        <v>0</v>
      </c>
      <c r="H21" s="476">
        <f t="shared" si="3"/>
        <v>838929</v>
      </c>
      <c r="I21" s="476">
        <f t="shared" si="3"/>
        <v>0</v>
      </c>
      <c r="J21" s="476">
        <f t="shared" si="3"/>
        <v>0</v>
      </c>
      <c r="K21" s="477">
        <f t="shared" si="3"/>
        <v>0</v>
      </c>
    </row>
    <row r="22" spans="3:11" ht="12.75">
      <c r="C22" s="395"/>
      <c r="D22" s="395"/>
      <c r="E22" s="395"/>
      <c r="F22" s="395"/>
      <c r="G22" s="395"/>
      <c r="H22" s="395"/>
      <c r="I22" s="395"/>
      <c r="J22" s="395"/>
      <c r="K22" s="395"/>
    </row>
    <row r="23" spans="8:10" ht="12.75">
      <c r="H23" s="740"/>
      <c r="I23" s="740"/>
      <c r="J23" s="740"/>
    </row>
    <row r="24" spans="8:10" ht="12.75">
      <c r="H24" s="179"/>
      <c r="I24" s="179"/>
      <c r="J24" s="179"/>
    </row>
    <row r="25" spans="8:10" ht="12.75">
      <c r="H25" s="740"/>
      <c r="I25" s="740"/>
      <c r="J25" s="740"/>
    </row>
  </sheetData>
  <mergeCells count="18">
    <mergeCell ref="G2:K2"/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3">
      <selection activeCell="C23" sqref="C23"/>
    </sheetView>
  </sheetViews>
  <sheetFormatPr defaultColWidth="9.00390625" defaultRowHeight="12.75"/>
  <cols>
    <col min="2" max="2" width="54.25390625" style="0" customWidth="1"/>
    <col min="3" max="3" width="24.75390625" style="0" customWidth="1"/>
  </cols>
  <sheetData>
    <row r="1" ht="12.75" customHeight="1">
      <c r="C1" s="478"/>
    </row>
    <row r="2" ht="47.25" customHeight="1">
      <c r="C2" s="220" t="s">
        <v>524</v>
      </c>
    </row>
    <row r="3" spans="1:3" ht="39.75" customHeight="1">
      <c r="A3" s="867" t="s">
        <v>520</v>
      </c>
      <c r="B3" s="867"/>
      <c r="C3" s="867"/>
    </row>
    <row r="4" spans="1:3" ht="15.75">
      <c r="A4" s="26"/>
      <c r="B4" s="26"/>
      <c r="C4" s="1"/>
    </row>
    <row r="5" ht="13.5" thickBot="1">
      <c r="C5" s="12"/>
    </row>
    <row r="6" spans="1:3" ht="28.5" customHeight="1" thickBot="1">
      <c r="A6" s="131" t="s">
        <v>970</v>
      </c>
      <c r="B6" s="132" t="s">
        <v>57</v>
      </c>
      <c r="C6" s="286" t="s">
        <v>523</v>
      </c>
    </row>
    <row r="7" spans="1:3" ht="14.25" customHeight="1" thickBot="1">
      <c r="A7" s="598">
        <v>1</v>
      </c>
      <c r="B7" s="599">
        <v>2</v>
      </c>
      <c r="C7" s="600">
        <v>3</v>
      </c>
    </row>
    <row r="8" spans="1:3" ht="17.25" customHeight="1" thickBot="1">
      <c r="A8" s="134" t="s">
        <v>973</v>
      </c>
      <c r="B8" s="133" t="s">
        <v>521</v>
      </c>
      <c r="C8" s="289">
        <f>C9+C10-C11</f>
        <v>731</v>
      </c>
    </row>
    <row r="9" spans="1:3" ht="12.75">
      <c r="A9" s="16" t="s">
        <v>980</v>
      </c>
      <c r="B9" s="287" t="s">
        <v>58</v>
      </c>
      <c r="C9" s="288">
        <v>731</v>
      </c>
    </row>
    <row r="10" spans="1:3" ht="12.75">
      <c r="A10" s="17" t="s">
        <v>981</v>
      </c>
      <c r="B10" s="277" t="s">
        <v>59</v>
      </c>
      <c r="C10" s="224">
        <v>0</v>
      </c>
    </row>
    <row r="11" spans="1:3" ht="12.75">
      <c r="A11" s="17" t="s">
        <v>983</v>
      </c>
      <c r="B11" s="277" t="s">
        <v>60</v>
      </c>
      <c r="C11" s="224">
        <v>0</v>
      </c>
    </row>
    <row r="12" spans="1:3" ht="13.5" thickBot="1">
      <c r="A12" s="18" t="s">
        <v>985</v>
      </c>
      <c r="B12" s="290" t="s">
        <v>61</v>
      </c>
      <c r="C12" s="291">
        <v>0</v>
      </c>
    </row>
    <row r="13" spans="1:3" ht="16.5" customHeight="1" thickBot="1">
      <c r="A13" s="134" t="s">
        <v>975</v>
      </c>
      <c r="B13" s="133" t="s">
        <v>62</v>
      </c>
      <c r="C13" s="289">
        <f>C14+C15</f>
        <v>90000</v>
      </c>
    </row>
    <row r="14" spans="1:3" ht="16.5" customHeight="1">
      <c r="A14" s="16" t="s">
        <v>980</v>
      </c>
      <c r="B14" s="292" t="s">
        <v>70</v>
      </c>
      <c r="C14" s="288">
        <v>90000</v>
      </c>
    </row>
    <row r="15" spans="1:3" ht="27" customHeight="1" thickBot="1">
      <c r="A15" s="293" t="s">
        <v>981</v>
      </c>
      <c r="B15" s="294" t="s">
        <v>71</v>
      </c>
      <c r="C15" s="295">
        <v>0</v>
      </c>
    </row>
    <row r="16" spans="1:3" ht="18" customHeight="1" thickBot="1">
      <c r="A16" s="134" t="s">
        <v>978</v>
      </c>
      <c r="B16" s="133" t="s">
        <v>928</v>
      </c>
      <c r="C16" s="289">
        <f>C17+C24</f>
        <v>90000</v>
      </c>
    </row>
    <row r="17" spans="1:3" ht="18" customHeight="1">
      <c r="A17" s="296" t="s">
        <v>980</v>
      </c>
      <c r="B17" s="92" t="s">
        <v>63</v>
      </c>
      <c r="C17" s="297">
        <f>SUM(C18:C23)</f>
        <v>56000</v>
      </c>
    </row>
    <row r="18" spans="1:3" ht="24.75" customHeight="1">
      <c r="A18" s="17"/>
      <c r="B18" s="221" t="s">
        <v>242</v>
      </c>
      <c r="C18" s="224">
        <v>23000</v>
      </c>
    </row>
    <row r="19" spans="1:3" ht="36" customHeight="1">
      <c r="A19" s="17"/>
      <c r="B19" s="221" t="s">
        <v>240</v>
      </c>
      <c r="C19" s="224">
        <v>7000</v>
      </c>
    </row>
    <row r="20" spans="1:3" ht="16.5" customHeight="1">
      <c r="A20" s="17"/>
      <c r="B20" s="221" t="s">
        <v>239</v>
      </c>
      <c r="C20" s="224">
        <v>10000</v>
      </c>
    </row>
    <row r="21" spans="1:3" ht="17.25" customHeight="1">
      <c r="A21" s="17"/>
      <c r="B21" s="221" t="s">
        <v>238</v>
      </c>
      <c r="C21" s="224">
        <v>12000</v>
      </c>
    </row>
    <row r="22" spans="1:3" ht="17.25" customHeight="1">
      <c r="A22" s="17"/>
      <c r="B22" s="221" t="s">
        <v>243</v>
      </c>
      <c r="C22" s="224">
        <v>2000</v>
      </c>
    </row>
    <row r="23" spans="1:3" ht="17.25" customHeight="1">
      <c r="A23" s="17"/>
      <c r="B23" s="221" t="s">
        <v>815</v>
      </c>
      <c r="C23" s="224">
        <v>2000</v>
      </c>
    </row>
    <row r="24" spans="1:3" ht="19.5" customHeight="1">
      <c r="A24" s="298" t="s">
        <v>981</v>
      </c>
      <c r="B24" s="66" t="s">
        <v>73</v>
      </c>
      <c r="C24" s="299">
        <f>C25+C26</f>
        <v>34000</v>
      </c>
    </row>
    <row r="25" spans="1:3" ht="12.75">
      <c r="A25" s="281"/>
      <c r="B25" s="278" t="s">
        <v>124</v>
      </c>
      <c r="C25" s="282">
        <v>6000</v>
      </c>
    </row>
    <row r="26" spans="1:3" ht="12.75">
      <c r="A26" s="281"/>
      <c r="B26" s="278" t="s">
        <v>72</v>
      </c>
      <c r="C26" s="282">
        <v>28000</v>
      </c>
    </row>
    <row r="27" spans="1:3" ht="16.5" customHeight="1">
      <c r="A27" s="280" t="s">
        <v>22</v>
      </c>
      <c r="B27" s="65" t="s">
        <v>522</v>
      </c>
      <c r="C27" s="223">
        <f>C8+C13-C16</f>
        <v>731</v>
      </c>
    </row>
    <row r="28" spans="1:3" ht="12.75">
      <c r="A28" s="17" t="s">
        <v>980</v>
      </c>
      <c r="B28" s="277" t="s">
        <v>58</v>
      </c>
      <c r="C28" s="224">
        <f>C27</f>
        <v>731</v>
      </c>
    </row>
    <row r="29" spans="1:3" ht="12.75">
      <c r="A29" s="17" t="s">
        <v>981</v>
      </c>
      <c r="B29" s="277" t="s">
        <v>59</v>
      </c>
      <c r="C29" s="283">
        <v>0</v>
      </c>
    </row>
    <row r="30" spans="1:3" ht="13.5" thickBot="1">
      <c r="A30" s="13" t="s">
        <v>983</v>
      </c>
      <c r="B30" s="284" t="s">
        <v>60</v>
      </c>
      <c r="C30" s="285">
        <v>0</v>
      </c>
    </row>
    <row r="31" ht="33.75" customHeight="1"/>
    <row r="32" spans="2:3" ht="12.75">
      <c r="B32" s="836"/>
      <c r="C32" s="836"/>
    </row>
    <row r="34" ht="12.75">
      <c r="C34" s="179"/>
    </row>
  </sheetData>
  <mergeCells count="2">
    <mergeCell ref="A3:C3"/>
    <mergeCell ref="B32:C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A4" sqref="A4:C4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87" t="s">
        <v>199</v>
      </c>
      <c r="C1" s="887"/>
    </row>
    <row r="2" ht="12.75">
      <c r="C2" s="479"/>
    </row>
    <row r="3" ht="12.75">
      <c r="C3" s="479"/>
    </row>
    <row r="4" spans="1:3" ht="33.75" customHeight="1">
      <c r="A4" s="870" t="s">
        <v>111</v>
      </c>
      <c r="B4" s="870"/>
      <c r="C4" s="870"/>
    </row>
    <row r="5" spans="1:2" ht="14.25" customHeight="1">
      <c r="A5" s="26"/>
      <c r="B5" s="26"/>
    </row>
    <row r="6" ht="13.5" thickBot="1">
      <c r="C6" s="29" t="s">
        <v>112</v>
      </c>
    </row>
    <row r="7" spans="1:3" ht="30.75" customHeight="1">
      <c r="A7" s="482" t="s">
        <v>970</v>
      </c>
      <c r="B7" s="483" t="s">
        <v>57</v>
      </c>
      <c r="C7" s="484" t="s">
        <v>525</v>
      </c>
    </row>
    <row r="8" spans="1:3" ht="13.5" customHeight="1">
      <c r="A8" s="593">
        <v>1</v>
      </c>
      <c r="B8" s="594">
        <v>2</v>
      </c>
      <c r="C8" s="595">
        <v>3</v>
      </c>
    </row>
    <row r="9" spans="1:3" ht="16.5" customHeight="1">
      <c r="A9" s="596" t="s">
        <v>973</v>
      </c>
      <c r="B9" s="597" t="s">
        <v>521</v>
      </c>
      <c r="C9" s="526">
        <f>C10+C11-C12</f>
        <v>36763</v>
      </c>
    </row>
    <row r="10" spans="1:3" ht="15.75" customHeight="1">
      <c r="A10" s="17" t="s">
        <v>980</v>
      </c>
      <c r="B10" s="277" t="s">
        <v>58</v>
      </c>
      <c r="C10" s="486">
        <v>32763</v>
      </c>
    </row>
    <row r="11" spans="1:3" ht="18.75" customHeight="1">
      <c r="A11" s="17" t="s">
        <v>981</v>
      </c>
      <c r="B11" s="277" t="s">
        <v>59</v>
      </c>
      <c r="C11" s="486">
        <v>5000</v>
      </c>
    </row>
    <row r="12" spans="1:3" ht="17.25" customHeight="1">
      <c r="A12" s="17" t="s">
        <v>983</v>
      </c>
      <c r="B12" s="277" t="s">
        <v>60</v>
      </c>
      <c r="C12" s="486">
        <v>1000</v>
      </c>
    </row>
    <row r="13" spans="1:3" ht="16.5" customHeight="1">
      <c r="A13" s="17" t="s">
        <v>985</v>
      </c>
      <c r="B13" s="277" t="s">
        <v>61</v>
      </c>
      <c r="C13" s="486">
        <v>0</v>
      </c>
    </row>
    <row r="14" spans="1:3" ht="20.25" customHeight="1">
      <c r="A14" s="280" t="s">
        <v>975</v>
      </c>
      <c r="B14" s="65" t="s">
        <v>62</v>
      </c>
      <c r="C14" s="487">
        <f>C15+C16</f>
        <v>150000</v>
      </c>
    </row>
    <row r="15" spans="1:3" ht="16.5" customHeight="1">
      <c r="A15" s="17" t="s">
        <v>980</v>
      </c>
      <c r="B15" s="466" t="s">
        <v>68</v>
      </c>
      <c r="C15" s="486">
        <v>146000</v>
      </c>
    </row>
    <row r="16" spans="1:3" ht="16.5" customHeight="1">
      <c r="A16" s="17">
        <v>2</v>
      </c>
      <c r="B16" s="466" t="s">
        <v>69</v>
      </c>
      <c r="C16" s="486">
        <v>4000</v>
      </c>
    </row>
    <row r="17" spans="1:3" ht="18" customHeight="1">
      <c r="A17" s="280" t="s">
        <v>978</v>
      </c>
      <c r="B17" s="65" t="s">
        <v>928</v>
      </c>
      <c r="C17" s="487">
        <f>C18+C31</f>
        <v>186763</v>
      </c>
    </row>
    <row r="18" spans="1:3" ht="17.25" customHeight="1">
      <c r="A18" s="298" t="s">
        <v>980</v>
      </c>
      <c r="B18" s="66" t="s">
        <v>63</v>
      </c>
      <c r="C18" s="485">
        <f>C19+C22+C23+C24+C25+C26+C27+C28+C29+C30</f>
        <v>136763</v>
      </c>
    </row>
    <row r="19" spans="1:3" ht="17.25" customHeight="1">
      <c r="A19" s="17"/>
      <c r="B19" s="466" t="s">
        <v>113</v>
      </c>
      <c r="C19" s="486">
        <f>C20+C21</f>
        <v>30000</v>
      </c>
    </row>
    <row r="20" spans="1:3" ht="17.25" customHeight="1">
      <c r="A20" s="17"/>
      <c r="B20" s="277" t="s">
        <v>38</v>
      </c>
      <c r="C20" s="486">
        <v>15000</v>
      </c>
    </row>
    <row r="21" spans="1:3" ht="17.25" customHeight="1">
      <c r="A21" s="17"/>
      <c r="B21" s="277" t="s">
        <v>39</v>
      </c>
      <c r="C21" s="486">
        <v>15000</v>
      </c>
    </row>
    <row r="22" spans="1:3" ht="17.25" customHeight="1">
      <c r="A22" s="17"/>
      <c r="B22" s="466" t="s">
        <v>114</v>
      </c>
      <c r="C22" s="486">
        <v>25000</v>
      </c>
    </row>
    <row r="23" spans="1:3" ht="17.25" customHeight="1">
      <c r="A23" s="17"/>
      <c r="B23" s="466" t="s">
        <v>816</v>
      </c>
      <c r="C23" s="486">
        <v>0</v>
      </c>
    </row>
    <row r="24" spans="1:3" ht="16.5" customHeight="1">
      <c r="A24" s="17"/>
      <c r="B24" s="466" t="s">
        <v>115</v>
      </c>
      <c r="C24" s="486">
        <v>25000</v>
      </c>
    </row>
    <row r="25" spans="1:3" ht="19.5" customHeight="1">
      <c r="A25" s="17"/>
      <c r="B25" s="221" t="s">
        <v>116</v>
      </c>
      <c r="C25" s="486">
        <v>19763</v>
      </c>
    </row>
    <row r="26" spans="1:3" ht="19.5" customHeight="1">
      <c r="A26" s="17"/>
      <c r="B26" s="221" t="s">
        <v>549</v>
      </c>
      <c r="C26" s="486">
        <v>0</v>
      </c>
    </row>
    <row r="27" spans="1:3" ht="19.5" customHeight="1">
      <c r="A27" s="17"/>
      <c r="B27" s="221" t="s">
        <v>812</v>
      </c>
      <c r="C27" s="486">
        <v>0</v>
      </c>
    </row>
    <row r="28" spans="1:3" ht="18" customHeight="1">
      <c r="A28" s="17"/>
      <c r="B28" s="466" t="s">
        <v>813</v>
      </c>
      <c r="C28" s="486">
        <v>7000</v>
      </c>
    </row>
    <row r="29" spans="1:3" ht="18" customHeight="1">
      <c r="A29" s="17"/>
      <c r="B29" s="466" t="s">
        <v>814</v>
      </c>
      <c r="C29" s="486">
        <v>10000</v>
      </c>
    </row>
    <row r="30" spans="1:3" ht="18" customHeight="1">
      <c r="A30" s="17"/>
      <c r="B30" s="466" t="s">
        <v>815</v>
      </c>
      <c r="C30" s="486">
        <v>20000</v>
      </c>
    </row>
    <row r="31" spans="1:3" ht="15.75" customHeight="1">
      <c r="A31" s="298" t="s">
        <v>981</v>
      </c>
      <c r="B31" s="480" t="s">
        <v>117</v>
      </c>
      <c r="C31" s="485">
        <f>C32</f>
        <v>50000</v>
      </c>
    </row>
    <row r="32" spans="1:3" ht="24">
      <c r="A32" s="17"/>
      <c r="B32" s="481" t="s">
        <v>118</v>
      </c>
      <c r="C32" s="486">
        <v>50000</v>
      </c>
    </row>
    <row r="33" spans="1:3" ht="16.5" customHeight="1">
      <c r="A33" s="298" t="s">
        <v>996</v>
      </c>
      <c r="B33" s="66" t="s">
        <v>522</v>
      </c>
      <c r="C33" s="485">
        <f>C34+C35-C36</f>
        <v>0</v>
      </c>
    </row>
    <row r="34" spans="1:3" ht="15.75" customHeight="1">
      <c r="A34" s="17" t="s">
        <v>980</v>
      </c>
      <c r="B34" s="277" t="s">
        <v>58</v>
      </c>
      <c r="C34" s="486">
        <v>0</v>
      </c>
    </row>
    <row r="35" spans="1:3" ht="15" customHeight="1">
      <c r="A35" s="17" t="s">
        <v>981</v>
      </c>
      <c r="B35" s="277" t="s">
        <v>59</v>
      </c>
      <c r="C35" s="486">
        <v>0</v>
      </c>
    </row>
    <row r="36" spans="1:3" ht="15" customHeight="1" thickBot="1">
      <c r="A36" s="13" t="s">
        <v>983</v>
      </c>
      <c r="B36" s="284" t="s">
        <v>60</v>
      </c>
      <c r="C36" s="488">
        <v>0</v>
      </c>
    </row>
    <row r="39" spans="2:3" ht="12.75">
      <c r="B39" s="836"/>
      <c r="C39" s="836"/>
    </row>
    <row r="41" ht="12.75">
      <c r="C41" s="276"/>
    </row>
    <row r="44" spans="1:3" ht="12.75">
      <c r="A44" s="11"/>
      <c r="B44" s="11"/>
      <c r="C44" s="869"/>
    </row>
    <row r="45" spans="1:3" ht="12" customHeight="1">
      <c r="A45" s="11"/>
      <c r="B45" s="11"/>
      <c r="C45" s="869"/>
    </row>
    <row r="46" spans="1:3" ht="14.25" customHeight="1">
      <c r="A46" s="868"/>
      <c r="B46" s="868"/>
      <c r="C46" s="11"/>
    </row>
    <row r="47" spans="1:3" ht="15.75">
      <c r="A47" s="33"/>
      <c r="B47" s="33"/>
      <c r="C47" s="32"/>
    </row>
    <row r="48" spans="1:3" ht="12.75">
      <c r="A48" s="11"/>
      <c r="B48" s="11"/>
      <c r="C48" s="34"/>
    </row>
    <row r="49" spans="1:3" ht="12.75">
      <c r="A49" s="24"/>
      <c r="B49" s="24"/>
      <c r="C49" s="30"/>
    </row>
    <row r="50" spans="1:3" ht="12.75">
      <c r="A50" s="24"/>
      <c r="B50" s="21"/>
      <c r="C50" s="21"/>
    </row>
    <row r="51" spans="1:3" ht="12.75">
      <c r="A51" s="27"/>
      <c r="B51" s="35"/>
      <c r="C51" s="11"/>
    </row>
    <row r="52" spans="1:3" ht="12.75">
      <c r="A52" s="27"/>
      <c r="B52" s="35"/>
      <c r="C52" s="11"/>
    </row>
    <row r="53" spans="1:3" ht="12.75">
      <c r="A53" s="27"/>
      <c r="B53" s="35"/>
      <c r="C53" s="11"/>
    </row>
    <row r="54" spans="1:3" ht="12.75">
      <c r="A54" s="27"/>
      <c r="B54" s="35"/>
      <c r="C54" s="11"/>
    </row>
    <row r="55" spans="1:3" ht="12.75">
      <c r="A55" s="24"/>
      <c r="B55" s="21"/>
      <c r="C55" s="21"/>
    </row>
    <row r="56" spans="1:3" ht="12.75">
      <c r="A56" s="27"/>
      <c r="B56" s="11"/>
      <c r="C56" s="11"/>
    </row>
    <row r="57" spans="1:3" ht="12.75">
      <c r="A57" s="24"/>
      <c r="B57" s="21"/>
      <c r="C57" s="21"/>
    </row>
    <row r="58" spans="1:3" ht="12.75">
      <c r="A58" s="24"/>
      <c r="B58" s="21"/>
      <c r="C58" s="21"/>
    </row>
    <row r="59" spans="1:3" ht="12.75">
      <c r="A59" s="27"/>
      <c r="B59" s="34"/>
      <c r="C59" s="11"/>
    </row>
    <row r="60" spans="1:3" ht="12.75">
      <c r="A60" s="27"/>
      <c r="B60" s="34"/>
      <c r="C60" s="11"/>
    </row>
    <row r="61" spans="1:3" ht="12.75">
      <c r="A61" s="36"/>
      <c r="B61" s="21"/>
      <c r="C61" s="21"/>
    </row>
    <row r="62" spans="1:3" ht="12.75">
      <c r="A62" s="27"/>
      <c r="B62" s="34"/>
      <c r="C62" s="11"/>
    </row>
    <row r="63" spans="1:3" ht="12.75">
      <c r="A63" s="24"/>
      <c r="B63" s="21"/>
      <c r="C63" s="21"/>
    </row>
    <row r="64" spans="1:3" ht="12.75">
      <c r="A64" s="27"/>
      <c r="B64" s="35"/>
      <c r="C64" s="11"/>
    </row>
    <row r="65" spans="1:3" ht="12.75">
      <c r="A65" s="27"/>
      <c r="B65" s="35"/>
      <c r="C65" s="22"/>
    </row>
    <row r="66" spans="1:3" ht="12.75">
      <c r="A66" s="27"/>
      <c r="B66" s="35"/>
      <c r="C66" s="22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  <row r="80" spans="1:3" ht="12.75">
      <c r="A80" s="11"/>
      <c r="B80" s="11"/>
      <c r="C80" s="11"/>
    </row>
    <row r="81" spans="1:3" ht="12.75">
      <c r="A81" s="11"/>
      <c r="B81" s="11"/>
      <c r="C81" s="11"/>
    </row>
    <row r="82" spans="1:3" ht="12.75">
      <c r="A82" s="11"/>
      <c r="B82" s="11"/>
      <c r="C82" s="11"/>
    </row>
    <row r="83" spans="1:3" ht="12.75">
      <c r="A83" s="11"/>
      <c r="B83" s="11"/>
      <c r="C83" s="11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8" sqref="A8:R24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7" width="8.875" style="0" customWidth="1"/>
    <col min="18" max="18" width="9.125" style="0" customWidth="1"/>
  </cols>
  <sheetData>
    <row r="1" spans="9:18" ht="12.75">
      <c r="I1" s="871"/>
      <c r="J1" s="871"/>
      <c r="K1" s="871"/>
      <c r="L1" s="871"/>
      <c r="M1" s="871"/>
      <c r="N1" s="178"/>
      <c r="O1" s="178"/>
      <c r="P1" s="178"/>
      <c r="Q1" s="178"/>
      <c r="R1" s="178"/>
    </row>
    <row r="2" spans="5:19" ht="12.75">
      <c r="E2" s="179"/>
      <c r="L2" s="879" t="s">
        <v>526</v>
      </c>
      <c r="M2" s="879"/>
      <c r="N2" s="879"/>
      <c r="O2" s="879"/>
      <c r="P2" s="879"/>
      <c r="Q2" s="879"/>
      <c r="R2" s="879"/>
      <c r="S2" s="879"/>
    </row>
    <row r="3" spans="9:18" ht="12.75"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8:18" ht="12.75">
      <c r="H4" s="12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8" ht="18">
      <c r="A5" s="880" t="s">
        <v>529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</row>
    <row r="6" spans="1:18" ht="12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9" ht="12.75" customHeight="1" thickBot="1">
      <c r="A7" s="3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N7" s="113"/>
      <c r="O7" s="113"/>
      <c r="P7" s="113"/>
      <c r="Q7" s="113" t="s">
        <v>1044</v>
      </c>
      <c r="R7" s="113"/>
      <c r="S7" s="38"/>
    </row>
    <row r="8" spans="1:19" ht="21" customHeight="1">
      <c r="A8" s="873" t="s">
        <v>945</v>
      </c>
      <c r="B8" s="873" t="s">
        <v>559</v>
      </c>
      <c r="C8" s="875" t="s">
        <v>357</v>
      </c>
      <c r="D8" s="877" t="s">
        <v>75</v>
      </c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8"/>
      <c r="S8" s="38"/>
    </row>
    <row r="9" spans="1:19" ht="49.5" customHeight="1" thickBot="1">
      <c r="A9" s="874"/>
      <c r="B9" s="874"/>
      <c r="C9" s="876"/>
      <c r="D9" s="331">
        <v>2010</v>
      </c>
      <c r="E9" s="331">
        <v>2011</v>
      </c>
      <c r="F9" s="331">
        <v>2012</v>
      </c>
      <c r="G9" s="332">
        <v>2013</v>
      </c>
      <c r="H9" s="331">
        <v>2014</v>
      </c>
      <c r="I9" s="331">
        <v>2015</v>
      </c>
      <c r="J9" s="331">
        <v>2016</v>
      </c>
      <c r="K9" s="331">
        <v>2017</v>
      </c>
      <c r="L9" s="331">
        <v>2018</v>
      </c>
      <c r="M9" s="331">
        <v>2019</v>
      </c>
      <c r="N9" s="332">
        <v>2020</v>
      </c>
      <c r="O9" s="332">
        <v>2021</v>
      </c>
      <c r="P9" s="332">
        <v>2022</v>
      </c>
      <c r="Q9" s="332">
        <v>2023</v>
      </c>
      <c r="R9" s="333">
        <v>2024</v>
      </c>
      <c r="S9" s="38"/>
    </row>
    <row r="10" spans="1:19" ht="12.75" customHeight="1" thickBot="1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18">
        <v>11</v>
      </c>
      <c r="L10" s="118">
        <v>12</v>
      </c>
      <c r="M10" s="334">
        <v>13</v>
      </c>
      <c r="N10" s="335">
        <v>14</v>
      </c>
      <c r="O10" s="335">
        <v>15</v>
      </c>
      <c r="P10" s="335">
        <v>16</v>
      </c>
      <c r="Q10" s="335">
        <v>17</v>
      </c>
      <c r="R10" s="336">
        <v>18</v>
      </c>
      <c r="S10" s="38"/>
    </row>
    <row r="11" spans="1:19" ht="19.5" customHeight="1">
      <c r="A11" s="119" t="s">
        <v>980</v>
      </c>
      <c r="B11" s="323" t="s">
        <v>76</v>
      </c>
      <c r="C11" s="321">
        <f>'Z8'!D22+3850000</f>
        <v>10050000</v>
      </c>
      <c r="D11" s="321">
        <f>C11+'Z12a'!D21-'Z12a'!D33-'Z12a'!D34</f>
        <v>11700000</v>
      </c>
      <c r="E11" s="321">
        <f>D11+'Z12a'!E21-'Z12a'!E33-'Z12a'!E34</f>
        <v>11700000</v>
      </c>
      <c r="F11" s="321">
        <f>E11+'Z12a'!F21-'Z12a'!F33-'Z12a'!F34</f>
        <v>11700000</v>
      </c>
      <c r="G11" s="321">
        <f>F11+'Z12a'!G21-'Z12a'!G33-'Z12a'!G34</f>
        <v>11700000</v>
      </c>
      <c r="H11" s="321">
        <f>G11+'Z12a'!H21-'Z12a'!H33-'Z12a'!H34</f>
        <v>11700000</v>
      </c>
      <c r="I11" s="321">
        <f>H11+'Z12a'!I21-'Z12a'!I33-'Z12a'!I34</f>
        <v>10530000</v>
      </c>
      <c r="J11" s="321">
        <f>I11+'Z12a'!J21-'Z12a'!J33-'Z12a'!J34</f>
        <v>9030000</v>
      </c>
      <c r="K11" s="321">
        <f>J11+'Z12a'!K21-'Z12a'!K33-'Z12a'!K34</f>
        <v>7530000</v>
      </c>
      <c r="L11" s="321">
        <f>K11+'Z12a'!L21-'Z12a'!L33-'Z12a'!L34</f>
        <v>6030000</v>
      </c>
      <c r="M11" s="321">
        <f>L11+'Z12a'!M21-'Z12a'!M33-'Z12a'!M34</f>
        <v>4530000</v>
      </c>
      <c r="N11" s="321">
        <f>M11+'Z12a'!N21-'Z12a'!N33-'Z12a'!N34</f>
        <v>2800000</v>
      </c>
      <c r="O11" s="321">
        <f>N11+'Z12a'!O21-'Z12a'!O33-'Z12a'!O34</f>
        <v>1400000</v>
      </c>
      <c r="P11" s="321">
        <f>O11+'Z12a'!P21-'Z12a'!P33-'Z12a'!P34</f>
        <v>0</v>
      </c>
      <c r="Q11" s="321">
        <f>P11+'Z12a'!Q21-'Z12a'!Q33-'Z12a'!Q34</f>
        <v>0</v>
      </c>
      <c r="R11" s="888">
        <f>Q11+'Z12a'!R21-'Z12a'!R33-'Z12a'!R34</f>
        <v>0</v>
      </c>
      <c r="S11" s="38"/>
    </row>
    <row r="12" spans="1:19" ht="19.5" customHeight="1">
      <c r="A12" s="120" t="s">
        <v>981</v>
      </c>
      <c r="B12" s="324" t="s">
        <v>77</v>
      </c>
      <c r="C12" s="319">
        <v>4322610</v>
      </c>
      <c r="D12" s="319">
        <f>C12-'Z12a'!D25</f>
        <v>2955584</v>
      </c>
      <c r="E12" s="319">
        <f>D12-'Z12a'!E25</f>
        <v>2309180</v>
      </c>
      <c r="F12" s="319">
        <f>E12-'Z12a'!F25</f>
        <v>1662776</v>
      </c>
      <c r="G12" s="319">
        <f>F12-'Z12a'!G25</f>
        <v>1016372</v>
      </c>
      <c r="H12" s="319">
        <f>G12-'Z12a'!H25</f>
        <v>420000</v>
      </c>
      <c r="I12" s="319">
        <f>H12-'Z12a'!I25</f>
        <v>0</v>
      </c>
      <c r="J12" s="319">
        <f>I12-'Z12a'!J25</f>
        <v>0</v>
      </c>
      <c r="K12" s="319">
        <f>J12-'Z12a'!K25</f>
        <v>0</v>
      </c>
      <c r="L12" s="319">
        <f>K12-'Z12a'!L25</f>
        <v>0</v>
      </c>
      <c r="M12" s="319">
        <f>L12-'Z12a'!M25</f>
        <v>0</v>
      </c>
      <c r="N12" s="319">
        <f>M12-'Z12a'!N25</f>
        <v>0</v>
      </c>
      <c r="O12" s="319">
        <f>N12-'Z12a'!O25</f>
        <v>0</v>
      </c>
      <c r="P12" s="319">
        <f>O12-'Z12a'!P25</f>
        <v>0</v>
      </c>
      <c r="Q12" s="319">
        <f>P12-'Z12a'!Q25</f>
        <v>0</v>
      </c>
      <c r="R12" s="320">
        <f>Q12-'Z12a'!R25</f>
        <v>0</v>
      </c>
      <c r="S12" s="38"/>
    </row>
    <row r="13" spans="1:19" ht="19.5" customHeight="1">
      <c r="A13" s="120" t="s">
        <v>983</v>
      </c>
      <c r="B13" s="324" t="s">
        <v>78</v>
      </c>
      <c r="C13" s="319">
        <v>231400</v>
      </c>
      <c r="D13" s="319">
        <f>C13+'Z12a'!D22-'Z12a'!D26-'Z12a'!D30</f>
        <v>1179400</v>
      </c>
      <c r="E13" s="319">
        <f>D13+'Z12a'!E22-'Z12a'!E26-'Z12a'!E30</f>
        <v>927400</v>
      </c>
      <c r="F13" s="319">
        <f>E13+'Z12a'!F22-'Z12a'!F26-'Z12a'!F30</f>
        <v>680000</v>
      </c>
      <c r="G13" s="319">
        <f>F13+'Z12a'!G22-'Z12a'!G26-'Z12a'!G30</f>
        <v>440000</v>
      </c>
      <c r="H13" s="319">
        <f>G13+'Z12a'!H22-'Z12a'!H26-'Z12a'!H30</f>
        <v>200000</v>
      </c>
      <c r="I13" s="319">
        <f>H13+'Z12a'!I22-'Z12a'!I26-'Z12a'!I30</f>
        <v>0</v>
      </c>
      <c r="J13" s="319">
        <f>I13+'Z12a'!J22-'Z12a'!J26-'Z12a'!J30</f>
        <v>0</v>
      </c>
      <c r="K13" s="319">
        <f>J13+'Z12a'!K22-'Z12a'!K26-'Z12a'!K30</f>
        <v>0</v>
      </c>
      <c r="L13" s="319">
        <f>K13+'Z12a'!L22-'Z12a'!L26-'Z12a'!L30</f>
        <v>0</v>
      </c>
      <c r="M13" s="319">
        <f>L13+'Z12a'!M22-'Z12a'!M26-'Z12a'!M30</f>
        <v>0</v>
      </c>
      <c r="N13" s="319">
        <f>M13+'Z12a'!N22-'Z12a'!N26-'Z12a'!N30</f>
        <v>0</v>
      </c>
      <c r="O13" s="319">
        <f>N13+'Z12a'!O22-'Z12a'!O26-'Z12a'!O30</f>
        <v>0</v>
      </c>
      <c r="P13" s="319">
        <f>O13+'Z12a'!P22-'Z12a'!P26-'Z12a'!P30</f>
        <v>0</v>
      </c>
      <c r="Q13" s="319">
        <f>P13+'Z12a'!Q22-'Z12a'!Q26-'Z12a'!Q30</f>
        <v>0</v>
      </c>
      <c r="R13" s="320">
        <f>Q13+'Z12a'!R22-'Z12a'!R26-'Z12a'!R30</f>
        <v>0</v>
      </c>
      <c r="S13" s="38"/>
    </row>
    <row r="14" spans="1:19" ht="19.5" customHeight="1">
      <c r="A14" s="120" t="s">
        <v>985</v>
      </c>
      <c r="B14" s="324" t="s">
        <v>79</v>
      </c>
      <c r="C14" s="319">
        <v>0</v>
      </c>
      <c r="D14" s="319">
        <v>0</v>
      </c>
      <c r="E14" s="319">
        <v>0</v>
      </c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0</v>
      </c>
      <c r="O14" s="319">
        <v>0</v>
      </c>
      <c r="P14" s="319">
        <v>0</v>
      </c>
      <c r="Q14" s="319">
        <v>0</v>
      </c>
      <c r="R14" s="320">
        <v>0</v>
      </c>
      <c r="S14" s="38"/>
    </row>
    <row r="15" spans="1:19" ht="19.5" customHeight="1">
      <c r="A15" s="119" t="s">
        <v>987</v>
      </c>
      <c r="B15" s="325" t="s">
        <v>80</v>
      </c>
      <c r="C15" s="319">
        <f>C16+C17</f>
        <v>0</v>
      </c>
      <c r="D15" s="319">
        <f aca="true" t="shared" si="0" ref="D15:M15">D16+D17</f>
        <v>0</v>
      </c>
      <c r="E15" s="319">
        <f t="shared" si="0"/>
        <v>0</v>
      </c>
      <c r="F15" s="319">
        <f t="shared" si="0"/>
        <v>0</v>
      </c>
      <c r="G15" s="319">
        <f t="shared" si="0"/>
        <v>0</v>
      </c>
      <c r="H15" s="319">
        <f t="shared" si="0"/>
        <v>0</v>
      </c>
      <c r="I15" s="319">
        <f t="shared" si="0"/>
        <v>0</v>
      </c>
      <c r="J15" s="319">
        <f t="shared" si="0"/>
        <v>0</v>
      </c>
      <c r="K15" s="319">
        <f t="shared" si="0"/>
        <v>0</v>
      </c>
      <c r="L15" s="319">
        <f t="shared" si="0"/>
        <v>0</v>
      </c>
      <c r="M15" s="319">
        <f t="shared" si="0"/>
        <v>0</v>
      </c>
      <c r="N15" s="319">
        <v>0</v>
      </c>
      <c r="O15" s="319">
        <v>0</v>
      </c>
      <c r="P15" s="319">
        <v>0</v>
      </c>
      <c r="Q15" s="319">
        <v>0</v>
      </c>
      <c r="R15" s="320">
        <v>0</v>
      </c>
      <c r="S15" s="38"/>
    </row>
    <row r="16" spans="1:19" ht="19.5" customHeight="1">
      <c r="A16" s="119"/>
      <c r="B16" s="325" t="s">
        <v>81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20">
        <v>0</v>
      </c>
      <c r="S16" s="38"/>
    </row>
    <row r="17" spans="1:19" ht="19.5" customHeight="1">
      <c r="A17" s="119"/>
      <c r="B17" s="324" t="s">
        <v>82</v>
      </c>
      <c r="C17" s="319">
        <f>C18+C19+C20+C21</f>
        <v>0</v>
      </c>
      <c r="D17" s="319">
        <f aca="true" t="shared" si="1" ref="D17:M17">D18+D19+D20+D21</f>
        <v>0</v>
      </c>
      <c r="E17" s="319">
        <f t="shared" si="1"/>
        <v>0</v>
      </c>
      <c r="F17" s="319">
        <f t="shared" si="1"/>
        <v>0</v>
      </c>
      <c r="G17" s="319">
        <f t="shared" si="1"/>
        <v>0</v>
      </c>
      <c r="H17" s="319">
        <f t="shared" si="1"/>
        <v>0</v>
      </c>
      <c r="I17" s="319">
        <f t="shared" si="1"/>
        <v>0</v>
      </c>
      <c r="J17" s="319">
        <f t="shared" si="1"/>
        <v>0</v>
      </c>
      <c r="K17" s="319">
        <f t="shared" si="1"/>
        <v>0</v>
      </c>
      <c r="L17" s="319">
        <f t="shared" si="1"/>
        <v>0</v>
      </c>
      <c r="M17" s="319">
        <f t="shared" si="1"/>
        <v>0</v>
      </c>
      <c r="N17" s="319">
        <v>0</v>
      </c>
      <c r="O17" s="319">
        <v>0</v>
      </c>
      <c r="P17" s="319">
        <v>0</v>
      </c>
      <c r="Q17" s="319">
        <v>0</v>
      </c>
      <c r="R17" s="320">
        <v>0</v>
      </c>
      <c r="S17" s="38"/>
    </row>
    <row r="18" spans="1:19" ht="19.5" customHeight="1">
      <c r="A18" s="119"/>
      <c r="B18" s="326" t="s">
        <v>1004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319">
        <v>0</v>
      </c>
      <c r="R18" s="320">
        <v>0</v>
      </c>
      <c r="S18" s="38"/>
    </row>
    <row r="19" spans="1:19" ht="19.5" customHeight="1">
      <c r="A19" s="119"/>
      <c r="B19" s="326" t="s">
        <v>1005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20">
        <v>0</v>
      </c>
      <c r="S19" s="38"/>
    </row>
    <row r="20" spans="1:19" ht="30.75" customHeight="1">
      <c r="A20" s="119"/>
      <c r="B20" s="327" t="s">
        <v>83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f>'Z12a'!H33</f>
        <v>0</v>
      </c>
      <c r="I20" s="319">
        <f>'Z12a'!I33</f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20">
        <v>0</v>
      </c>
      <c r="S20" s="38"/>
    </row>
    <row r="21" spans="1:19" ht="19.5" customHeight="1">
      <c r="A21" s="121"/>
      <c r="B21" s="326" t="s">
        <v>84</v>
      </c>
      <c r="C21" s="319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20">
        <v>0</v>
      </c>
      <c r="S21" s="38"/>
    </row>
    <row r="22" spans="1:19" ht="19.5" customHeight="1">
      <c r="A22" s="122" t="s">
        <v>1006</v>
      </c>
      <c r="B22" s="328" t="s">
        <v>1008</v>
      </c>
      <c r="C22" s="319">
        <f>'Z8'!D9</f>
        <v>42047683</v>
      </c>
      <c r="D22" s="319">
        <f>'Z8'!E9</f>
        <v>60630298</v>
      </c>
      <c r="E22" s="319">
        <f>'Z12a'!E10</f>
        <v>50740000</v>
      </c>
      <c r="F22" s="319">
        <f>'Z12a'!F10</f>
        <v>51460000</v>
      </c>
      <c r="G22" s="319">
        <f>'Z12a'!G10</f>
        <v>49158000</v>
      </c>
      <c r="H22" s="319">
        <f>'Z12a'!H10</f>
        <v>50676000</v>
      </c>
      <c r="I22" s="319">
        <f>'Z12a'!I10</f>
        <v>49674000</v>
      </c>
      <c r="J22" s="319">
        <f>'Z12a'!J10</f>
        <v>49983000</v>
      </c>
      <c r="K22" s="319">
        <f>'Z12a'!K10</f>
        <v>49900000</v>
      </c>
      <c r="L22" s="319">
        <f>'Z12a'!L10</f>
        <v>50050000</v>
      </c>
      <c r="M22" s="319">
        <f>'Z12a'!M10</f>
        <v>50015000</v>
      </c>
      <c r="N22" s="319">
        <f>'Z12a'!N10</f>
        <v>49920000</v>
      </c>
      <c r="O22" s="319">
        <f>'Z12a'!O10</f>
        <v>49820000</v>
      </c>
      <c r="P22" s="319">
        <f>'Z12a'!P10</f>
        <v>49895000</v>
      </c>
      <c r="Q22" s="319">
        <f>'Z12a'!Q10</f>
        <v>50045000</v>
      </c>
      <c r="R22" s="320">
        <f>'Z12a'!R10</f>
        <v>49845000</v>
      </c>
      <c r="S22" s="38"/>
    </row>
    <row r="23" spans="1:19" ht="27.75" customHeight="1">
      <c r="A23" s="120" t="s">
        <v>1007</v>
      </c>
      <c r="B23" s="325" t="s">
        <v>85</v>
      </c>
      <c r="C23" s="319">
        <f>C11+C12+C13+C14+C15</f>
        <v>14604010</v>
      </c>
      <c r="D23" s="319">
        <f aca="true" t="shared" si="2" ref="D23:R23">D11+D12+D13+D14+D15</f>
        <v>15834984</v>
      </c>
      <c r="E23" s="319">
        <f t="shared" si="2"/>
        <v>14936580</v>
      </c>
      <c r="F23" s="319">
        <f t="shared" si="2"/>
        <v>14042776</v>
      </c>
      <c r="G23" s="319">
        <f t="shared" si="2"/>
        <v>13156372</v>
      </c>
      <c r="H23" s="319">
        <f t="shared" si="2"/>
        <v>12320000</v>
      </c>
      <c r="I23" s="319">
        <f t="shared" si="2"/>
        <v>10530000</v>
      </c>
      <c r="J23" s="319">
        <f t="shared" si="2"/>
        <v>9030000</v>
      </c>
      <c r="K23" s="319">
        <f t="shared" si="2"/>
        <v>7530000</v>
      </c>
      <c r="L23" s="319">
        <f t="shared" si="2"/>
        <v>6030000</v>
      </c>
      <c r="M23" s="319">
        <f t="shared" si="2"/>
        <v>4530000</v>
      </c>
      <c r="N23" s="319">
        <f t="shared" si="2"/>
        <v>2800000</v>
      </c>
      <c r="O23" s="319">
        <f t="shared" si="2"/>
        <v>1400000</v>
      </c>
      <c r="P23" s="319">
        <f t="shared" si="2"/>
        <v>0</v>
      </c>
      <c r="Q23" s="319">
        <f t="shared" si="2"/>
        <v>0</v>
      </c>
      <c r="R23" s="320">
        <f t="shared" si="2"/>
        <v>0</v>
      </c>
      <c r="S23" s="38"/>
    </row>
    <row r="24" spans="1:19" ht="24.75" customHeight="1" thickBot="1">
      <c r="A24" s="123" t="s">
        <v>995</v>
      </c>
      <c r="B24" s="329" t="s">
        <v>86</v>
      </c>
      <c r="C24" s="330">
        <f>C23/C22</f>
        <v>0.3473202078697178</v>
      </c>
      <c r="D24" s="330">
        <f aca="true" t="shared" si="3" ref="D24:M24">D23/D22</f>
        <v>0.26117278856191667</v>
      </c>
      <c r="E24" s="330">
        <f t="shared" si="3"/>
        <v>0.29437485218762316</v>
      </c>
      <c r="F24" s="330">
        <f t="shared" si="3"/>
        <v>0.2728872133696075</v>
      </c>
      <c r="G24" s="330">
        <f t="shared" si="3"/>
        <v>0.26763440335245536</v>
      </c>
      <c r="H24" s="330">
        <f t="shared" si="3"/>
        <v>0.2431131107427579</v>
      </c>
      <c r="I24" s="330">
        <f t="shared" si="3"/>
        <v>0.2119821234448605</v>
      </c>
      <c r="J24" s="330">
        <f t="shared" si="3"/>
        <v>0.18066142488446071</v>
      </c>
      <c r="K24" s="330">
        <f t="shared" si="3"/>
        <v>0.15090180360721442</v>
      </c>
      <c r="L24" s="330">
        <f t="shared" si="3"/>
        <v>0.12047952047952049</v>
      </c>
      <c r="M24" s="330">
        <f t="shared" si="3"/>
        <v>0.09057282815155453</v>
      </c>
      <c r="N24" s="330">
        <f>N23/N22</f>
        <v>0.05608974358974359</v>
      </c>
      <c r="O24" s="330">
        <f>O23/O22</f>
        <v>0.028101164191087918</v>
      </c>
      <c r="P24" s="330">
        <f>P23/P22</f>
        <v>0</v>
      </c>
      <c r="Q24" s="330">
        <f>Q23/Q22</f>
        <v>0</v>
      </c>
      <c r="R24" s="322">
        <f>R23/R22</f>
        <v>0</v>
      </c>
      <c r="S24" s="38"/>
    </row>
    <row r="25" spans="1:19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38"/>
    </row>
    <row r="26" spans="1:19" ht="12.75">
      <c r="A26" s="117"/>
      <c r="B26" s="117"/>
      <c r="C26" s="117"/>
      <c r="D26" s="117"/>
      <c r="E26" s="117"/>
      <c r="F26" s="117"/>
      <c r="M26" s="117"/>
      <c r="N26" s="872"/>
      <c r="O26" s="872"/>
      <c r="P26" s="872"/>
      <c r="Q26" s="872"/>
      <c r="R26" s="872"/>
      <c r="S26" s="872"/>
    </row>
    <row r="27" spans="1:19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38"/>
    </row>
    <row r="28" spans="1:19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M28" s="117"/>
      <c r="N28" s="117"/>
      <c r="O28" s="117"/>
      <c r="R28" s="117"/>
      <c r="S28" s="38"/>
    </row>
    <row r="29" spans="1:19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38"/>
    </row>
    <row r="30" spans="1:19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38"/>
    </row>
    <row r="31" spans="1:19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38"/>
    </row>
    <row r="32" spans="1:19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G1">
      <selection activeCell="S27" sqref="S27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3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696" t="s">
        <v>527</v>
      </c>
      <c r="O1" s="696"/>
      <c r="P1" s="696"/>
      <c r="Q1" s="696"/>
      <c r="R1" s="696"/>
    </row>
    <row r="2" spans="14:18" ht="12.75" customHeight="1">
      <c r="N2" s="685" t="s">
        <v>528</v>
      </c>
      <c r="O2" s="685"/>
      <c r="P2" s="685"/>
      <c r="Q2" s="685"/>
      <c r="R2" s="685"/>
    </row>
    <row r="3" spans="15:17" ht="9" customHeight="1">
      <c r="O3" s="696"/>
      <c r="P3" s="696"/>
      <c r="Q3" s="696"/>
    </row>
    <row r="4" spans="1:18" ht="12.75">
      <c r="A4" s="886" t="s">
        <v>25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ht="5.25" customHeight="1"/>
    <row r="6" ht="13.5" thickBot="1"/>
    <row r="7" spans="1:18" ht="20.25" customHeight="1">
      <c r="A7" s="882" t="s">
        <v>945</v>
      </c>
      <c r="B7" s="793" t="s">
        <v>57</v>
      </c>
      <c r="C7" s="881" t="s">
        <v>346</v>
      </c>
      <c r="D7" s="881" t="s">
        <v>460</v>
      </c>
      <c r="E7" s="793" t="s">
        <v>26</v>
      </c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885"/>
    </row>
    <row r="8" spans="1:18" ht="35.25" customHeight="1">
      <c r="A8" s="883"/>
      <c r="B8" s="794"/>
      <c r="C8" s="799"/>
      <c r="D8" s="799"/>
      <c r="E8" s="529">
        <v>2011</v>
      </c>
      <c r="F8" s="528">
        <v>2012</v>
      </c>
      <c r="G8" s="528">
        <v>2013</v>
      </c>
      <c r="H8" s="528">
        <v>2014</v>
      </c>
      <c r="I8" s="528">
        <v>2015</v>
      </c>
      <c r="J8" s="528">
        <v>2016</v>
      </c>
      <c r="K8" s="528">
        <v>2017</v>
      </c>
      <c r="L8" s="528">
        <v>2018</v>
      </c>
      <c r="M8" s="528">
        <v>2019</v>
      </c>
      <c r="N8" s="528">
        <v>2020</v>
      </c>
      <c r="O8" s="528">
        <v>2021</v>
      </c>
      <c r="P8" s="528">
        <v>2022</v>
      </c>
      <c r="Q8" s="528">
        <v>2023</v>
      </c>
      <c r="R8" s="530">
        <v>2024</v>
      </c>
    </row>
    <row r="9" spans="1:18" ht="11.25" customHeight="1">
      <c r="A9" s="493">
        <v>1</v>
      </c>
      <c r="B9" s="489">
        <v>2</v>
      </c>
      <c r="C9" s="490">
        <v>3</v>
      </c>
      <c r="D9" s="490">
        <v>4</v>
      </c>
      <c r="E9" s="490">
        <v>5</v>
      </c>
      <c r="F9" s="489">
        <v>6</v>
      </c>
      <c r="G9" s="489">
        <v>7</v>
      </c>
      <c r="H9" s="489">
        <v>8</v>
      </c>
      <c r="I9" s="489">
        <v>9</v>
      </c>
      <c r="J9" s="489">
        <v>10</v>
      </c>
      <c r="K9" s="489">
        <v>11</v>
      </c>
      <c r="L9" s="489">
        <v>12</v>
      </c>
      <c r="M9" s="489">
        <v>13</v>
      </c>
      <c r="N9" s="489">
        <v>14</v>
      </c>
      <c r="O9" s="489">
        <v>15</v>
      </c>
      <c r="P9" s="489">
        <v>16</v>
      </c>
      <c r="Q9" s="489">
        <v>17</v>
      </c>
      <c r="R9" s="494">
        <v>18</v>
      </c>
    </row>
    <row r="10" spans="1:18" ht="12.75">
      <c r="A10" s="124" t="s">
        <v>973</v>
      </c>
      <c r="B10" s="491" t="s">
        <v>27</v>
      </c>
      <c r="C10" s="208">
        <f>C11+C15+C16+C17</f>
        <v>42047683</v>
      </c>
      <c r="D10" s="208">
        <f aca="true" t="shared" si="0" ref="D10:R10">D11+D15+D16+D17</f>
        <v>60630298</v>
      </c>
      <c r="E10" s="208">
        <f t="shared" si="0"/>
        <v>50740000</v>
      </c>
      <c r="F10" s="208">
        <f t="shared" si="0"/>
        <v>51460000</v>
      </c>
      <c r="G10" s="208">
        <f t="shared" si="0"/>
        <v>49158000</v>
      </c>
      <c r="H10" s="208">
        <f t="shared" si="0"/>
        <v>50676000</v>
      </c>
      <c r="I10" s="208">
        <f t="shared" si="0"/>
        <v>49674000</v>
      </c>
      <c r="J10" s="208">
        <f t="shared" si="0"/>
        <v>49983000</v>
      </c>
      <c r="K10" s="208">
        <f t="shared" si="0"/>
        <v>49900000</v>
      </c>
      <c r="L10" s="208">
        <f t="shared" si="0"/>
        <v>50050000</v>
      </c>
      <c r="M10" s="208">
        <f t="shared" si="0"/>
        <v>50015000</v>
      </c>
      <c r="N10" s="208">
        <f t="shared" si="0"/>
        <v>49920000</v>
      </c>
      <c r="O10" s="208">
        <f t="shared" si="0"/>
        <v>49820000</v>
      </c>
      <c r="P10" s="208">
        <f t="shared" si="0"/>
        <v>49895000</v>
      </c>
      <c r="Q10" s="208">
        <f t="shared" si="0"/>
        <v>50045000</v>
      </c>
      <c r="R10" s="424">
        <f t="shared" si="0"/>
        <v>49845000</v>
      </c>
    </row>
    <row r="11" spans="1:18" ht="12.75">
      <c r="A11" s="31" t="s">
        <v>946</v>
      </c>
      <c r="B11" s="41" t="s">
        <v>947</v>
      </c>
      <c r="C11" s="114">
        <f>C12+C13+C14</f>
        <v>6113697</v>
      </c>
      <c r="D11" s="114">
        <f aca="true" t="shared" si="1" ref="D11:R11">D12+D13+D14</f>
        <v>10588016</v>
      </c>
      <c r="E11" s="114">
        <f t="shared" si="1"/>
        <v>5992000</v>
      </c>
      <c r="F11" s="114">
        <f t="shared" si="1"/>
        <v>5800000</v>
      </c>
      <c r="G11" s="114">
        <f t="shared" si="1"/>
        <v>5808000</v>
      </c>
      <c r="H11" s="114">
        <f t="shared" si="1"/>
        <v>5816000</v>
      </c>
      <c r="I11" s="114">
        <f t="shared" si="1"/>
        <v>4974000</v>
      </c>
      <c r="J11" s="114">
        <f t="shared" si="1"/>
        <v>4933000</v>
      </c>
      <c r="K11" s="114">
        <f t="shared" si="1"/>
        <v>4900000</v>
      </c>
      <c r="L11" s="114">
        <f t="shared" si="1"/>
        <v>4950000</v>
      </c>
      <c r="M11" s="114">
        <f t="shared" si="1"/>
        <v>4915000</v>
      </c>
      <c r="N11" s="114">
        <f t="shared" si="1"/>
        <v>4970000</v>
      </c>
      <c r="O11" s="114">
        <f t="shared" si="1"/>
        <v>4970000</v>
      </c>
      <c r="P11" s="114">
        <f t="shared" si="1"/>
        <v>4995000</v>
      </c>
      <c r="Q11" s="114">
        <f t="shared" si="1"/>
        <v>4995000</v>
      </c>
      <c r="R11" s="115">
        <f t="shared" si="1"/>
        <v>4895000</v>
      </c>
    </row>
    <row r="12" spans="1:18" ht="12.75">
      <c r="A12" s="31" t="s">
        <v>980</v>
      </c>
      <c r="B12" s="41" t="s">
        <v>87</v>
      </c>
      <c r="C12" s="114">
        <v>3112923</v>
      </c>
      <c r="D12" s="114">
        <f>'Z 1'!G182-'Z 1'!G73-'Z 1'!G30</f>
        <v>2849286</v>
      </c>
      <c r="E12" s="114">
        <v>1592000</v>
      </c>
      <c r="F12" s="114">
        <v>1600000</v>
      </c>
      <c r="G12" s="114">
        <v>1608000</v>
      </c>
      <c r="H12" s="114">
        <v>1616000</v>
      </c>
      <c r="I12" s="114">
        <v>1624000</v>
      </c>
      <c r="J12" s="114">
        <v>1633000</v>
      </c>
      <c r="K12" s="114">
        <v>1750000</v>
      </c>
      <c r="L12" s="114">
        <v>1750000</v>
      </c>
      <c r="M12" s="114">
        <v>1765000</v>
      </c>
      <c r="N12" s="114">
        <v>1730000</v>
      </c>
      <c r="O12" s="114">
        <v>1730000</v>
      </c>
      <c r="P12" s="114">
        <v>1765000</v>
      </c>
      <c r="Q12" s="114">
        <v>1765000</v>
      </c>
      <c r="R12" s="115">
        <v>1715000</v>
      </c>
    </row>
    <row r="13" spans="1:18" ht="12.75">
      <c r="A13" s="31" t="s">
        <v>981</v>
      </c>
      <c r="B13" s="41" t="s">
        <v>88</v>
      </c>
      <c r="C13" s="114">
        <v>9170</v>
      </c>
      <c r="D13" s="114">
        <f>'Z 1'!G30</f>
        <v>5004569</v>
      </c>
      <c r="E13" s="114">
        <v>1900000</v>
      </c>
      <c r="F13" s="114">
        <v>1700000</v>
      </c>
      <c r="G13" s="114">
        <v>1700000</v>
      </c>
      <c r="H13" s="114">
        <v>1600000</v>
      </c>
      <c r="I13" s="114">
        <v>550000</v>
      </c>
      <c r="J13" s="114">
        <v>400000</v>
      </c>
      <c r="K13" s="114">
        <v>350000</v>
      </c>
      <c r="L13" s="114">
        <v>350000</v>
      </c>
      <c r="M13" s="114">
        <v>350000</v>
      </c>
      <c r="N13" s="114">
        <v>340000</v>
      </c>
      <c r="O13" s="114">
        <v>340000</v>
      </c>
      <c r="P13" s="114">
        <v>330000</v>
      </c>
      <c r="Q13" s="114">
        <v>330000</v>
      </c>
      <c r="R13" s="115">
        <v>330000</v>
      </c>
    </row>
    <row r="14" spans="1:18" ht="12.75">
      <c r="A14" s="31" t="s">
        <v>983</v>
      </c>
      <c r="B14" s="41" t="s">
        <v>89</v>
      </c>
      <c r="C14" s="114">
        <v>2991604</v>
      </c>
      <c r="D14" s="114">
        <f>'Z 1'!G74</f>
        <v>2734161</v>
      </c>
      <c r="E14" s="114">
        <v>2500000</v>
      </c>
      <c r="F14" s="114">
        <v>2500000</v>
      </c>
      <c r="G14" s="114">
        <v>2500000</v>
      </c>
      <c r="H14" s="114">
        <v>2600000</v>
      </c>
      <c r="I14" s="114">
        <v>2800000</v>
      </c>
      <c r="J14" s="114">
        <v>2900000</v>
      </c>
      <c r="K14" s="114">
        <v>2800000</v>
      </c>
      <c r="L14" s="114">
        <v>2850000</v>
      </c>
      <c r="M14" s="114">
        <v>2800000</v>
      </c>
      <c r="N14" s="114">
        <v>2900000</v>
      </c>
      <c r="O14" s="114">
        <v>2900000</v>
      </c>
      <c r="P14" s="114">
        <v>2900000</v>
      </c>
      <c r="Q14" s="114">
        <v>2900000</v>
      </c>
      <c r="R14" s="115">
        <v>2850000</v>
      </c>
    </row>
    <row r="15" spans="1:18" ht="12.75">
      <c r="A15" s="31" t="s">
        <v>948</v>
      </c>
      <c r="B15" s="41" t="s">
        <v>949</v>
      </c>
      <c r="C15" s="114">
        <v>22652989</v>
      </c>
      <c r="D15" s="114">
        <f>'Z 1'!G78+'Z 1'!G80+'Z 1'!G84</f>
        <v>25217899</v>
      </c>
      <c r="E15" s="114">
        <v>26600000</v>
      </c>
      <c r="F15" s="114">
        <v>28850000</v>
      </c>
      <c r="G15" s="114">
        <v>30100000</v>
      </c>
      <c r="H15" s="114">
        <v>31250000</v>
      </c>
      <c r="I15" s="114">
        <v>31450000</v>
      </c>
      <c r="J15" s="114">
        <v>31700000</v>
      </c>
      <c r="K15" s="114">
        <v>31700000</v>
      </c>
      <c r="L15" s="114">
        <v>31700000</v>
      </c>
      <c r="M15" s="114">
        <v>31700000</v>
      </c>
      <c r="N15" s="114">
        <v>31600000</v>
      </c>
      <c r="O15" s="114">
        <v>31600000</v>
      </c>
      <c r="P15" s="114">
        <v>31700000</v>
      </c>
      <c r="Q15" s="114">
        <v>31700000</v>
      </c>
      <c r="R15" s="115">
        <v>31600000</v>
      </c>
    </row>
    <row r="16" spans="1:18" ht="12.75">
      <c r="A16" s="31" t="s">
        <v>950</v>
      </c>
      <c r="B16" s="40" t="s">
        <v>28</v>
      </c>
      <c r="C16" s="114">
        <v>8608078</v>
      </c>
      <c r="D16" s="114">
        <f>'Z 1'!G174</f>
        <v>13996492</v>
      </c>
      <c r="E16" s="114">
        <v>8100000</v>
      </c>
      <c r="F16" s="114">
        <v>7300000</v>
      </c>
      <c r="G16" s="114">
        <v>6200000</v>
      </c>
      <c r="H16" s="114">
        <v>7200000</v>
      </c>
      <c r="I16" s="114">
        <v>7200000</v>
      </c>
      <c r="J16" s="114">
        <v>7200000</v>
      </c>
      <c r="K16" s="114">
        <v>7200000</v>
      </c>
      <c r="L16" s="114">
        <v>7200000</v>
      </c>
      <c r="M16" s="114">
        <v>7200000</v>
      </c>
      <c r="N16" s="114">
        <v>7200000</v>
      </c>
      <c r="O16" s="114">
        <v>7200000</v>
      </c>
      <c r="P16" s="114">
        <v>7200000</v>
      </c>
      <c r="Q16" s="114">
        <v>7350000</v>
      </c>
      <c r="R16" s="115">
        <v>7350000</v>
      </c>
    </row>
    <row r="17" spans="1:18" ht="12.75">
      <c r="A17" s="31" t="s">
        <v>91</v>
      </c>
      <c r="B17" s="40" t="s">
        <v>565</v>
      </c>
      <c r="C17" s="114">
        <v>4672919</v>
      </c>
      <c r="D17" s="114">
        <f>'Z 1'!G180</f>
        <v>10827891</v>
      </c>
      <c r="E17" s="114">
        <v>10048000</v>
      </c>
      <c r="F17" s="114">
        <v>9510000</v>
      </c>
      <c r="G17" s="114">
        <v>7050000</v>
      </c>
      <c r="H17" s="114">
        <v>6410000</v>
      </c>
      <c r="I17" s="114">
        <v>6050000</v>
      </c>
      <c r="J17" s="114">
        <v>6150000</v>
      </c>
      <c r="K17" s="114">
        <v>6100000</v>
      </c>
      <c r="L17" s="114">
        <v>6200000</v>
      </c>
      <c r="M17" s="114">
        <v>6200000</v>
      </c>
      <c r="N17" s="114">
        <v>6150000</v>
      </c>
      <c r="O17" s="114">
        <v>6050000</v>
      </c>
      <c r="P17" s="114">
        <v>6000000</v>
      </c>
      <c r="Q17" s="114">
        <v>6000000</v>
      </c>
      <c r="R17" s="115">
        <v>6000000</v>
      </c>
    </row>
    <row r="18" spans="1:18" ht="12.75">
      <c r="A18" s="125" t="s">
        <v>975</v>
      </c>
      <c r="B18" s="43" t="s">
        <v>951</v>
      </c>
      <c r="C18" s="126">
        <v>45055599</v>
      </c>
      <c r="D18" s="126">
        <f>'Z 2 '!E732</f>
        <v>61861272</v>
      </c>
      <c r="E18" s="126">
        <v>47982696</v>
      </c>
      <c r="F18" s="126">
        <v>49079246</v>
      </c>
      <c r="G18" s="126">
        <v>47142000</v>
      </c>
      <c r="H18" s="126">
        <v>48802000</v>
      </c>
      <c r="I18" s="126">
        <v>48075000</v>
      </c>
      <c r="J18" s="126">
        <v>47612000</v>
      </c>
      <c r="K18" s="126">
        <v>47932000</v>
      </c>
      <c r="L18" s="126">
        <v>47877000</v>
      </c>
      <c r="M18" s="126">
        <v>47172000</v>
      </c>
      <c r="N18" s="126">
        <v>46668000</v>
      </c>
      <c r="O18" s="126">
        <v>46185000</v>
      </c>
      <c r="P18" s="126">
        <v>46131000</v>
      </c>
      <c r="Q18" s="126">
        <v>45968000</v>
      </c>
      <c r="R18" s="127">
        <v>45900000</v>
      </c>
    </row>
    <row r="19" spans="1:18" ht="12.75">
      <c r="A19" s="125" t="s">
        <v>978</v>
      </c>
      <c r="B19" s="43" t="s">
        <v>76</v>
      </c>
      <c r="C19" s="126">
        <v>6200000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1:18" ht="12.75">
      <c r="A20" s="125" t="s">
        <v>355</v>
      </c>
      <c r="B20" s="43" t="s">
        <v>356</v>
      </c>
      <c r="C20" s="126">
        <v>200000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</row>
    <row r="21" spans="1:18" ht="12.75">
      <c r="A21" s="125" t="s">
        <v>996</v>
      </c>
      <c r="B21" s="43" t="s">
        <v>347</v>
      </c>
      <c r="C21" s="126"/>
      <c r="D21" s="126">
        <f>'Z8'!E22</f>
        <v>1650000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1:18" ht="12.75">
      <c r="A22" s="125" t="s">
        <v>1003</v>
      </c>
      <c r="B22" s="43" t="s">
        <v>348</v>
      </c>
      <c r="C22" s="126"/>
      <c r="D22" s="126">
        <f>'Z8'!E16</f>
        <v>1000000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12.75">
      <c r="A23" s="125" t="s">
        <v>237</v>
      </c>
      <c r="B23" s="43" t="s">
        <v>29</v>
      </c>
      <c r="C23" s="126">
        <f>C24+C29+C33+C34</f>
        <v>4630696</v>
      </c>
      <c r="D23" s="126">
        <f>D24+D29+D33+D34</f>
        <v>2449126</v>
      </c>
      <c r="E23" s="126">
        <f>E24+E29+E33+E34</f>
        <v>2012966</v>
      </c>
      <c r="F23" s="126">
        <f aca="true" t="shared" si="2" ref="F23:R23">F24+F29+F33+F34</f>
        <v>1943007</v>
      </c>
      <c r="G23" s="126">
        <f t="shared" si="2"/>
        <v>1884636</v>
      </c>
      <c r="H23" s="126">
        <f t="shared" si="2"/>
        <v>1805292</v>
      </c>
      <c r="I23" s="126">
        <f t="shared" si="2"/>
        <v>2624556</v>
      </c>
      <c r="J23" s="126">
        <f t="shared" si="2"/>
        <v>2543858</v>
      </c>
      <c r="K23" s="126">
        <f t="shared" si="2"/>
        <v>2434392</v>
      </c>
      <c r="L23" s="126">
        <f t="shared" si="2"/>
        <v>2324450</v>
      </c>
      <c r="M23" s="126">
        <f t="shared" si="2"/>
        <v>2214031</v>
      </c>
      <c r="N23" s="126">
        <f t="shared" si="2"/>
        <v>2318725</v>
      </c>
      <c r="O23" s="126">
        <f t="shared" si="2"/>
        <v>1528712</v>
      </c>
      <c r="P23" s="126">
        <f t="shared" si="2"/>
        <v>1400000</v>
      </c>
      <c r="Q23" s="126">
        <f t="shared" si="2"/>
        <v>0</v>
      </c>
      <c r="R23" s="127">
        <f t="shared" si="2"/>
        <v>0</v>
      </c>
    </row>
    <row r="24" spans="1:18" ht="12.75">
      <c r="A24" s="31" t="s">
        <v>946</v>
      </c>
      <c r="B24" s="41" t="s">
        <v>90</v>
      </c>
      <c r="C24" s="114">
        <f>C25+C26+C27+C28</f>
        <v>4630696</v>
      </c>
      <c r="D24" s="114">
        <f aca="true" t="shared" si="3" ref="D24:R24">D25+D26+D27+D28</f>
        <v>2449126</v>
      </c>
      <c r="E24" s="114">
        <f t="shared" si="3"/>
        <v>1812966</v>
      </c>
      <c r="F24" s="114">
        <f t="shared" si="3"/>
        <v>1743007</v>
      </c>
      <c r="G24" s="114">
        <f t="shared" si="3"/>
        <v>1684636</v>
      </c>
      <c r="H24" s="114">
        <f t="shared" si="3"/>
        <v>1605292</v>
      </c>
      <c r="I24" s="114">
        <f t="shared" si="3"/>
        <v>1254556</v>
      </c>
      <c r="J24" s="114">
        <f t="shared" si="3"/>
        <v>713858</v>
      </c>
      <c r="K24" s="114">
        <f t="shared" si="3"/>
        <v>604392</v>
      </c>
      <c r="L24" s="114">
        <f t="shared" si="3"/>
        <v>494450</v>
      </c>
      <c r="M24" s="114">
        <f t="shared" si="3"/>
        <v>384031</v>
      </c>
      <c r="N24" s="114">
        <f t="shared" si="3"/>
        <v>258725</v>
      </c>
      <c r="O24" s="114">
        <f t="shared" si="3"/>
        <v>128712</v>
      </c>
      <c r="P24" s="114">
        <f t="shared" si="3"/>
        <v>0</v>
      </c>
      <c r="Q24" s="114">
        <f t="shared" si="3"/>
        <v>0</v>
      </c>
      <c r="R24" s="115">
        <f t="shared" si="3"/>
        <v>0</v>
      </c>
    </row>
    <row r="25" spans="1:18" ht="12.75">
      <c r="A25" s="31" t="s">
        <v>980</v>
      </c>
      <c r="B25" s="40" t="s">
        <v>235</v>
      </c>
      <c r="C25" s="114">
        <v>3715451</v>
      </c>
      <c r="D25" s="114">
        <f>'Z8'!E25</f>
        <v>1367026</v>
      </c>
      <c r="E25" s="114">
        <v>646404</v>
      </c>
      <c r="F25" s="114">
        <v>646404</v>
      </c>
      <c r="G25" s="114">
        <v>646404</v>
      </c>
      <c r="H25" s="114">
        <v>596372</v>
      </c>
      <c r="I25" s="114">
        <v>420000</v>
      </c>
      <c r="J25" s="114">
        <v>0</v>
      </c>
      <c r="K25" s="114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116">
        <v>0</v>
      </c>
    </row>
    <row r="26" spans="1:18" ht="12.75">
      <c r="A26" s="31" t="s">
        <v>981</v>
      </c>
      <c r="B26" s="40" t="s">
        <v>236</v>
      </c>
      <c r="C26" s="114">
        <v>12000</v>
      </c>
      <c r="D26" s="114">
        <f>'Z8'!E26</f>
        <v>52000</v>
      </c>
      <c r="E26" s="114">
        <v>52000</v>
      </c>
      <c r="F26" s="114">
        <v>47400</v>
      </c>
      <c r="G26" s="114">
        <v>40000</v>
      </c>
      <c r="H26" s="114">
        <v>40000</v>
      </c>
      <c r="I26" s="114"/>
      <c r="J26" s="114"/>
      <c r="K26" s="114"/>
      <c r="L26" s="41"/>
      <c r="M26" s="41"/>
      <c r="N26" s="41"/>
      <c r="O26" s="41"/>
      <c r="P26" s="41"/>
      <c r="Q26" s="41"/>
      <c r="R26" s="116"/>
    </row>
    <row r="27" spans="1:18" ht="45">
      <c r="A27" s="31" t="s">
        <v>983</v>
      </c>
      <c r="B27" s="40" t="s">
        <v>30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/>
      <c r="O27" s="114">
        <v>0</v>
      </c>
      <c r="P27" s="114">
        <v>0</v>
      </c>
      <c r="Q27" s="114">
        <v>0</v>
      </c>
      <c r="R27" s="115">
        <v>0</v>
      </c>
    </row>
    <row r="28" spans="1:18" ht="12.75">
      <c r="A28" s="31" t="s">
        <v>985</v>
      </c>
      <c r="B28" s="40" t="s">
        <v>952</v>
      </c>
      <c r="C28" s="114">
        <v>903245</v>
      </c>
      <c r="D28" s="114">
        <f>'Z 2 '!E237</f>
        <v>1030100</v>
      </c>
      <c r="E28" s="114">
        <v>1114562</v>
      </c>
      <c r="F28" s="114">
        <v>1049203</v>
      </c>
      <c r="G28" s="114">
        <v>998232</v>
      </c>
      <c r="H28" s="114">
        <v>968920</v>
      </c>
      <c r="I28" s="114">
        <v>834556</v>
      </c>
      <c r="J28" s="114">
        <v>713858</v>
      </c>
      <c r="K28" s="114">
        <v>604392</v>
      </c>
      <c r="L28" s="114">
        <v>494450</v>
      </c>
      <c r="M28" s="114">
        <v>384031</v>
      </c>
      <c r="N28" s="114">
        <v>258725</v>
      </c>
      <c r="O28" s="114">
        <v>128712</v>
      </c>
      <c r="P28" s="114">
        <v>0</v>
      </c>
      <c r="Q28" s="114">
        <v>0</v>
      </c>
      <c r="R28" s="115">
        <v>0</v>
      </c>
    </row>
    <row r="29" spans="1:18" ht="22.5">
      <c r="A29" s="31" t="s">
        <v>948</v>
      </c>
      <c r="B29" s="40" t="s">
        <v>35</v>
      </c>
      <c r="C29" s="114">
        <f>C30+C31+C32</f>
        <v>0</v>
      </c>
      <c r="D29" s="114">
        <f>D30+D31+D32</f>
        <v>0</v>
      </c>
      <c r="E29" s="114">
        <f>E30+E31+E32+E33</f>
        <v>200000</v>
      </c>
      <c r="F29" s="114">
        <f aca="true" t="shared" si="4" ref="F29:R29">F30+F31+F32+F33</f>
        <v>200000</v>
      </c>
      <c r="G29" s="114">
        <f t="shared" si="4"/>
        <v>200000</v>
      </c>
      <c r="H29" s="114">
        <f t="shared" si="4"/>
        <v>200000</v>
      </c>
      <c r="I29" s="114">
        <f t="shared" si="4"/>
        <v>200000</v>
      </c>
      <c r="J29" s="114">
        <f t="shared" si="4"/>
        <v>330000</v>
      </c>
      <c r="K29" s="114">
        <f t="shared" si="4"/>
        <v>330000</v>
      </c>
      <c r="L29" s="114">
        <f t="shared" si="4"/>
        <v>330000</v>
      </c>
      <c r="M29" s="114">
        <f t="shared" si="4"/>
        <v>330000</v>
      </c>
      <c r="N29" s="114">
        <f t="shared" si="4"/>
        <v>330000</v>
      </c>
      <c r="O29" s="114">
        <f t="shared" si="4"/>
        <v>0</v>
      </c>
      <c r="P29" s="114">
        <f t="shared" si="4"/>
        <v>0</v>
      </c>
      <c r="Q29" s="114">
        <f t="shared" si="4"/>
        <v>0</v>
      </c>
      <c r="R29" s="114">
        <f t="shared" si="4"/>
        <v>0</v>
      </c>
    </row>
    <row r="30" spans="1:18" ht="12.75">
      <c r="A30" s="31" t="s">
        <v>980</v>
      </c>
      <c r="B30" s="41" t="s">
        <v>36</v>
      </c>
      <c r="C30" s="41"/>
      <c r="D30" s="41">
        <v>0</v>
      </c>
      <c r="E30" s="114">
        <v>200000</v>
      </c>
      <c r="F30" s="114">
        <v>200000</v>
      </c>
      <c r="G30" s="114">
        <v>200000</v>
      </c>
      <c r="H30" s="114">
        <v>200000</v>
      </c>
      <c r="I30" s="114">
        <v>200000</v>
      </c>
      <c r="J30" s="114">
        <v>0</v>
      </c>
      <c r="K30" s="114">
        <v>0</v>
      </c>
      <c r="L30" s="114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116">
        <v>0</v>
      </c>
    </row>
    <row r="31" spans="1:18" ht="45">
      <c r="A31" s="31" t="s">
        <v>981</v>
      </c>
      <c r="B31" s="40" t="s">
        <v>30</v>
      </c>
      <c r="C31" s="41">
        <v>0</v>
      </c>
      <c r="D31" s="114">
        <f>'Z8'!E28</f>
        <v>0</v>
      </c>
      <c r="E31" s="5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116">
        <v>0</v>
      </c>
    </row>
    <row r="32" spans="1:18" ht="12.75">
      <c r="A32" s="31" t="s">
        <v>983</v>
      </c>
      <c r="B32" s="41" t="s">
        <v>952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116">
        <v>0</v>
      </c>
    </row>
    <row r="33" spans="1:18" ht="12.75">
      <c r="A33" s="31" t="s">
        <v>985</v>
      </c>
      <c r="B33" s="40" t="s">
        <v>358</v>
      </c>
      <c r="C33" s="114"/>
      <c r="D33" s="114"/>
      <c r="E33" s="114"/>
      <c r="F33" s="114"/>
      <c r="G33" s="114"/>
      <c r="H33" s="114">
        <v>0</v>
      </c>
      <c r="I33" s="114">
        <v>0</v>
      </c>
      <c r="J33" s="114">
        <v>330000</v>
      </c>
      <c r="K33" s="114">
        <v>330000</v>
      </c>
      <c r="L33" s="492">
        <v>330000</v>
      </c>
      <c r="M33" s="41">
        <v>330000</v>
      </c>
      <c r="N33" s="41">
        <v>330000</v>
      </c>
      <c r="O33" s="41">
        <v>0</v>
      </c>
      <c r="P33" s="41">
        <v>0</v>
      </c>
      <c r="Q33" s="41">
        <v>0</v>
      </c>
      <c r="R33" s="116">
        <v>0</v>
      </c>
    </row>
    <row r="34" spans="1:18" ht="18.75" customHeight="1">
      <c r="A34" s="31" t="s">
        <v>91</v>
      </c>
      <c r="B34" s="40" t="s">
        <v>1001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1170000</v>
      </c>
      <c r="J34" s="114">
        <v>1170000</v>
      </c>
      <c r="K34" s="114">
        <v>1170000</v>
      </c>
      <c r="L34" s="114">
        <v>1170000</v>
      </c>
      <c r="M34" s="114">
        <v>1170000</v>
      </c>
      <c r="N34" s="114">
        <v>1400000</v>
      </c>
      <c r="O34" s="114">
        <v>1400000</v>
      </c>
      <c r="P34" s="114">
        <v>1400000</v>
      </c>
      <c r="Q34" s="114">
        <v>0</v>
      </c>
      <c r="R34" s="115">
        <v>0</v>
      </c>
    </row>
    <row r="35" spans="1:18" ht="12.75">
      <c r="A35" s="125" t="s">
        <v>349</v>
      </c>
      <c r="B35" s="43" t="s">
        <v>953</v>
      </c>
      <c r="C35" s="126">
        <f>C10-C18</f>
        <v>-3007916</v>
      </c>
      <c r="D35" s="126">
        <f aca="true" t="shared" si="5" ref="D35:R35">D10-D18</f>
        <v>-1230974</v>
      </c>
      <c r="E35" s="126">
        <f t="shared" si="5"/>
        <v>2757304</v>
      </c>
      <c r="F35" s="126">
        <f t="shared" si="5"/>
        <v>2380754</v>
      </c>
      <c r="G35" s="126">
        <f t="shared" si="5"/>
        <v>2016000</v>
      </c>
      <c r="H35" s="126">
        <f t="shared" si="5"/>
        <v>1874000</v>
      </c>
      <c r="I35" s="126">
        <f t="shared" si="5"/>
        <v>1599000</v>
      </c>
      <c r="J35" s="126">
        <f t="shared" si="5"/>
        <v>2371000</v>
      </c>
      <c r="K35" s="126">
        <f t="shared" si="5"/>
        <v>1968000</v>
      </c>
      <c r="L35" s="126">
        <f t="shared" si="5"/>
        <v>2173000</v>
      </c>
      <c r="M35" s="126">
        <f t="shared" si="5"/>
        <v>2843000</v>
      </c>
      <c r="N35" s="126">
        <f t="shared" si="5"/>
        <v>3252000</v>
      </c>
      <c r="O35" s="126">
        <f t="shared" si="5"/>
        <v>3635000</v>
      </c>
      <c r="P35" s="126">
        <f t="shared" si="5"/>
        <v>3764000</v>
      </c>
      <c r="Q35" s="126">
        <f t="shared" si="5"/>
        <v>4077000</v>
      </c>
      <c r="R35" s="127">
        <f t="shared" si="5"/>
        <v>3945000</v>
      </c>
    </row>
    <row r="36" spans="1:18" ht="12.75">
      <c r="A36" s="125" t="s">
        <v>350</v>
      </c>
      <c r="B36" s="43" t="s">
        <v>31</v>
      </c>
      <c r="C36" s="126">
        <f>'Z12'!C23</f>
        <v>14604010</v>
      </c>
      <c r="D36" s="126">
        <f>'Z12'!D23</f>
        <v>15834984</v>
      </c>
      <c r="E36" s="126">
        <f>'Z12'!E23</f>
        <v>14936580</v>
      </c>
      <c r="F36" s="126">
        <f>'Z12'!F23</f>
        <v>14042776</v>
      </c>
      <c r="G36" s="126">
        <f>'Z12'!G23</f>
        <v>13156372</v>
      </c>
      <c r="H36" s="126">
        <f>'Z12'!H23</f>
        <v>12320000</v>
      </c>
      <c r="I36" s="126">
        <f>'Z12'!I23</f>
        <v>10530000</v>
      </c>
      <c r="J36" s="126">
        <f>'Z12'!J23</f>
        <v>9030000</v>
      </c>
      <c r="K36" s="126">
        <f>'Z12'!K23</f>
        <v>7530000</v>
      </c>
      <c r="L36" s="126">
        <f>'Z12'!L23</f>
        <v>6030000</v>
      </c>
      <c r="M36" s="126">
        <f>'Z12'!M23</f>
        <v>4530000</v>
      </c>
      <c r="N36" s="126">
        <f>'Z12'!N23</f>
        <v>2800000</v>
      </c>
      <c r="O36" s="126">
        <f>'Z12'!O23</f>
        <v>1400000</v>
      </c>
      <c r="P36" s="126">
        <f>'Z12'!P23</f>
        <v>0</v>
      </c>
      <c r="Q36" s="126">
        <f>'Z12'!Q23</f>
        <v>0</v>
      </c>
      <c r="R36" s="127">
        <f>'Z12'!R23</f>
        <v>0</v>
      </c>
    </row>
    <row r="37" spans="1:18" ht="34.5" customHeight="1">
      <c r="A37" s="431">
        <v>1</v>
      </c>
      <c r="B37" s="72" t="s">
        <v>530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</row>
    <row r="38" spans="1:18" ht="12.75">
      <c r="A38" s="125" t="s">
        <v>351</v>
      </c>
      <c r="B38" s="43" t="s">
        <v>32</v>
      </c>
      <c r="C38" s="128">
        <f aca="true" t="shared" si="6" ref="C38:R38">C36/C10</f>
        <v>0.3473202078697178</v>
      </c>
      <c r="D38" s="128">
        <f t="shared" si="6"/>
        <v>0.26117278856191667</v>
      </c>
      <c r="E38" s="128">
        <f t="shared" si="6"/>
        <v>0.29437485218762316</v>
      </c>
      <c r="F38" s="128">
        <f t="shared" si="6"/>
        <v>0.2728872133696075</v>
      </c>
      <c r="G38" s="128">
        <f t="shared" si="6"/>
        <v>0.26763440335245536</v>
      </c>
      <c r="H38" s="128">
        <f t="shared" si="6"/>
        <v>0.2431131107427579</v>
      </c>
      <c r="I38" s="128">
        <f t="shared" si="6"/>
        <v>0.2119821234448605</v>
      </c>
      <c r="J38" s="128">
        <f t="shared" si="6"/>
        <v>0.18066142488446071</v>
      </c>
      <c r="K38" s="128">
        <f t="shared" si="6"/>
        <v>0.15090180360721442</v>
      </c>
      <c r="L38" s="128">
        <f t="shared" si="6"/>
        <v>0.12047952047952049</v>
      </c>
      <c r="M38" s="128">
        <f t="shared" si="6"/>
        <v>0.09057282815155453</v>
      </c>
      <c r="N38" s="128">
        <f t="shared" si="6"/>
        <v>0.05608974358974359</v>
      </c>
      <c r="O38" s="128">
        <f t="shared" si="6"/>
        <v>0.028101164191087918</v>
      </c>
      <c r="P38" s="128">
        <f t="shared" si="6"/>
        <v>0</v>
      </c>
      <c r="Q38" s="128">
        <f t="shared" si="6"/>
        <v>0</v>
      </c>
      <c r="R38" s="337">
        <f t="shared" si="6"/>
        <v>0</v>
      </c>
    </row>
    <row r="39" spans="1:18" ht="22.5">
      <c r="A39" s="125" t="s">
        <v>352</v>
      </c>
      <c r="B39" s="39" t="s">
        <v>531</v>
      </c>
      <c r="C39" s="128">
        <f>(C23+C34)/C10</f>
        <v>0.1101296354426949</v>
      </c>
      <c r="D39" s="128">
        <f aca="true" t="shared" si="7" ref="D39:R39">(D23+D34)/D10</f>
        <v>0.04039442458290408</v>
      </c>
      <c r="E39" s="128">
        <f t="shared" si="7"/>
        <v>0.039672171856523455</v>
      </c>
      <c r="F39" s="128">
        <f t="shared" si="7"/>
        <v>0.037757617567042365</v>
      </c>
      <c r="G39" s="128">
        <f t="shared" si="7"/>
        <v>0.0383383376052728</v>
      </c>
      <c r="H39" s="128">
        <f t="shared" si="7"/>
        <v>0.035624200805114845</v>
      </c>
      <c r="I39" s="128">
        <f t="shared" si="7"/>
        <v>0.07638917743688851</v>
      </c>
      <c r="J39" s="128">
        <f t="shared" si="7"/>
        <v>0.07430242282376008</v>
      </c>
      <c r="K39" s="128">
        <f t="shared" si="7"/>
        <v>0.07223230460921844</v>
      </c>
      <c r="L39" s="128">
        <f t="shared" si="7"/>
        <v>0.06981918081918081</v>
      </c>
      <c r="M39" s="128">
        <f t="shared" si="7"/>
        <v>0.06766032190342897</v>
      </c>
      <c r="N39" s="128">
        <f t="shared" si="7"/>
        <v>0.07449368990384615</v>
      </c>
      <c r="O39" s="128">
        <f t="shared" si="7"/>
        <v>0.05878586912886391</v>
      </c>
      <c r="P39" s="128">
        <f t="shared" si="7"/>
        <v>0.05611784747970738</v>
      </c>
      <c r="Q39" s="128">
        <f t="shared" si="7"/>
        <v>0</v>
      </c>
      <c r="R39" s="337">
        <f t="shared" si="7"/>
        <v>0</v>
      </c>
    </row>
    <row r="40" spans="1:18" ht="22.5">
      <c r="A40" s="125" t="s">
        <v>353</v>
      </c>
      <c r="B40" s="39" t="s">
        <v>33</v>
      </c>
      <c r="C40" s="128">
        <f>(C36-C31-C27)/(C10-C17)</f>
        <v>0.3907452097891508</v>
      </c>
      <c r="D40" s="128">
        <f aca="true" t="shared" si="8" ref="D40:R40">(D36-D31)/(D10-D17)</f>
        <v>0.31795619838213846</v>
      </c>
      <c r="E40" s="128">
        <f t="shared" si="8"/>
        <v>0.3670642878207019</v>
      </c>
      <c r="F40" s="128">
        <f t="shared" si="8"/>
        <v>0.3347503218116806</v>
      </c>
      <c r="G40" s="128">
        <f t="shared" si="8"/>
        <v>0.3124435261707989</v>
      </c>
      <c r="H40" s="128">
        <f t="shared" si="8"/>
        <v>0.27831744453982743</v>
      </c>
      <c r="I40" s="128">
        <f t="shared" si="8"/>
        <v>0.24138089125252155</v>
      </c>
      <c r="J40" s="128">
        <f t="shared" si="8"/>
        <v>0.20600917117240436</v>
      </c>
      <c r="K40" s="128">
        <f t="shared" si="8"/>
        <v>0.17191780821917807</v>
      </c>
      <c r="L40" s="128">
        <f t="shared" si="8"/>
        <v>0.13751425313568985</v>
      </c>
      <c r="M40" s="128">
        <f t="shared" si="8"/>
        <v>0.10338925025676138</v>
      </c>
      <c r="N40" s="128">
        <f t="shared" si="8"/>
        <v>0.06397075622572539</v>
      </c>
      <c r="O40" s="128">
        <f t="shared" si="8"/>
        <v>0.03198537811286269</v>
      </c>
      <c r="P40" s="128">
        <f t="shared" si="8"/>
        <v>0</v>
      </c>
      <c r="Q40" s="128">
        <f t="shared" si="8"/>
        <v>0</v>
      </c>
      <c r="R40" s="337">
        <f t="shared" si="8"/>
        <v>0</v>
      </c>
    </row>
    <row r="41" spans="1:18" ht="23.25" thickBot="1">
      <c r="A41" s="129" t="s">
        <v>354</v>
      </c>
      <c r="B41" s="130" t="s">
        <v>34</v>
      </c>
      <c r="C41" s="343">
        <f>(C25+C26+C28+C33+C34)/C10</f>
        <v>0.1101296354426949</v>
      </c>
      <c r="D41" s="343">
        <f aca="true" t="shared" si="9" ref="D41:R41">(D25+D26+D28+D33+D34)/D10</f>
        <v>0.04039442458290408</v>
      </c>
      <c r="E41" s="343">
        <f t="shared" si="9"/>
        <v>0.03573050847457627</v>
      </c>
      <c r="F41" s="343">
        <f t="shared" si="9"/>
        <v>0.033871103769918386</v>
      </c>
      <c r="G41" s="343">
        <f t="shared" si="9"/>
        <v>0.034269823833353676</v>
      </c>
      <c r="H41" s="343">
        <f t="shared" si="9"/>
        <v>0.031677559396953194</v>
      </c>
      <c r="I41" s="343">
        <f t="shared" si="9"/>
        <v>0.04880935700769014</v>
      </c>
      <c r="J41" s="343">
        <f t="shared" si="9"/>
        <v>0.04429221935458056</v>
      </c>
      <c r="K41" s="343">
        <f t="shared" si="9"/>
        <v>0.04217218436873747</v>
      </c>
      <c r="L41" s="343">
        <f t="shared" si="9"/>
        <v>0.03984915084915085</v>
      </c>
      <c r="M41" s="343">
        <f t="shared" si="9"/>
        <v>0.03766931920423873</v>
      </c>
      <c r="N41" s="343">
        <f t="shared" si="9"/>
        <v>0.03983824118589743</v>
      </c>
      <c r="O41" s="343">
        <f t="shared" si="9"/>
        <v>0.030684704937775992</v>
      </c>
      <c r="P41" s="343">
        <f t="shared" si="9"/>
        <v>0.02805892373985369</v>
      </c>
      <c r="Q41" s="343">
        <f t="shared" si="9"/>
        <v>0</v>
      </c>
      <c r="R41" s="495">
        <f t="shared" si="9"/>
        <v>0</v>
      </c>
    </row>
    <row r="42" spans="1:18" ht="15.75" customHeight="1">
      <c r="A42" s="21"/>
      <c r="B42" s="300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</row>
    <row r="43" spans="9:18" ht="13.5" customHeight="1">
      <c r="I43" s="11"/>
      <c r="N43" s="884"/>
      <c r="O43" s="884"/>
      <c r="P43" s="884"/>
      <c r="Q43" s="884"/>
      <c r="R43" s="318"/>
    </row>
    <row r="45" spans="15:16" ht="12.75">
      <c r="O45" s="740"/>
      <c r="P45" s="740"/>
    </row>
  </sheetData>
  <mergeCells count="11">
    <mergeCell ref="N1:R1"/>
    <mergeCell ref="N2:R2"/>
    <mergeCell ref="B7:B8"/>
    <mergeCell ref="E7:R7"/>
    <mergeCell ref="A4:R4"/>
    <mergeCell ref="O3:Q3"/>
    <mergeCell ref="O45:P45"/>
    <mergeCell ref="C7:C8"/>
    <mergeCell ref="D7:D8"/>
    <mergeCell ref="A7:A8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181"/>
  <sheetViews>
    <sheetView zoomScaleSheetLayoutView="75" workbookViewId="0" topLeftCell="A1">
      <selection activeCell="C8" sqref="C8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32.125" style="0" customWidth="1"/>
    <col min="4" max="4" width="11.25390625" style="0" customWidth="1"/>
    <col min="5" max="5" width="11.125" style="0" customWidth="1"/>
    <col min="6" max="6" width="8.75390625" style="0" customWidth="1"/>
    <col min="7" max="7" width="9.25390625" style="0" customWidth="1"/>
    <col min="8" max="8" width="10.875" style="0" customWidth="1"/>
    <col min="9" max="9" width="9.75390625" style="0" customWidth="1"/>
    <col min="10" max="10" width="8.625" style="0" customWidth="1"/>
    <col min="11" max="12" width="9.00390625" style="0" customWidth="1"/>
    <col min="13" max="13" width="9.25390625" style="0" customWidth="1"/>
    <col min="14" max="14" width="11.75390625" style="0" customWidth="1"/>
    <col min="15" max="15" width="10.875" style="0" customWidth="1"/>
    <col min="16" max="16" width="11.75390625" style="0" customWidth="1"/>
  </cols>
  <sheetData>
    <row r="1" spans="4:15" ht="22.5" customHeight="1">
      <c r="D1" s="91"/>
      <c r="E1" s="647" t="s">
        <v>917</v>
      </c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spans="2:20" ht="21.75" customHeight="1" thickBot="1">
      <c r="B2" s="650" t="s">
        <v>458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"/>
      <c r="Q2" s="12"/>
      <c r="R2" s="12"/>
      <c r="S2" s="12"/>
      <c r="T2" s="12"/>
    </row>
    <row r="3" spans="1:89" ht="21" customHeight="1">
      <c r="A3" s="669" t="s">
        <v>138</v>
      </c>
      <c r="B3" s="671" t="s">
        <v>139</v>
      </c>
      <c r="C3" s="673" t="s">
        <v>927</v>
      </c>
      <c r="D3" s="668" t="s">
        <v>459</v>
      </c>
      <c r="E3" s="668" t="s">
        <v>460</v>
      </c>
      <c r="F3" s="668" t="s">
        <v>905</v>
      </c>
      <c r="G3" s="668" t="s">
        <v>968</v>
      </c>
      <c r="H3" s="668"/>
      <c r="I3" s="668"/>
      <c r="J3" s="668"/>
      <c r="K3" s="668"/>
      <c r="L3" s="668"/>
      <c r="M3" s="668"/>
      <c r="N3" s="668"/>
      <c r="O3" s="668"/>
      <c r="P3" s="648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spans="1:89" ht="21" customHeight="1">
      <c r="A4" s="670"/>
      <c r="B4" s="672"/>
      <c r="C4" s="646"/>
      <c r="D4" s="666"/>
      <c r="E4" s="666"/>
      <c r="F4" s="666"/>
      <c r="G4" s="666" t="s">
        <v>63</v>
      </c>
      <c r="H4" s="666" t="s">
        <v>901</v>
      </c>
      <c r="I4" s="666"/>
      <c r="J4" s="666"/>
      <c r="K4" s="666"/>
      <c r="L4" s="666"/>
      <c r="M4" s="666"/>
      <c r="N4" s="666" t="s">
        <v>117</v>
      </c>
      <c r="O4" s="666" t="s">
        <v>901</v>
      </c>
      <c r="P4" s="649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</row>
    <row r="5" spans="1:89" ht="21" customHeight="1">
      <c r="A5" s="670"/>
      <c r="B5" s="672"/>
      <c r="C5" s="646"/>
      <c r="D5" s="666"/>
      <c r="E5" s="666"/>
      <c r="F5" s="666"/>
      <c r="G5" s="666"/>
      <c r="H5" s="666" t="s">
        <v>461</v>
      </c>
      <c r="I5" s="666" t="s">
        <v>462</v>
      </c>
      <c r="J5" s="666" t="s">
        <v>463</v>
      </c>
      <c r="K5" s="666" t="s">
        <v>464</v>
      </c>
      <c r="L5" s="666" t="s">
        <v>417</v>
      </c>
      <c r="M5" s="666" t="s">
        <v>762</v>
      </c>
      <c r="N5" s="666"/>
      <c r="O5" s="666" t="s">
        <v>465</v>
      </c>
      <c r="P5" s="649" t="s">
        <v>466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</row>
    <row r="6" spans="1:89" ht="101.25" customHeight="1">
      <c r="A6" s="670"/>
      <c r="B6" s="672"/>
      <c r="C6" s="64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49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</row>
    <row r="7" spans="1:89" ht="12" customHeight="1">
      <c r="A7" s="158">
        <v>1</v>
      </c>
      <c r="B7" s="435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16</v>
      </c>
      <c r="P7" s="411">
        <v>17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</row>
    <row r="8" spans="1:89" ht="18" customHeight="1">
      <c r="A8" s="147" t="s">
        <v>140</v>
      </c>
      <c r="B8" s="148"/>
      <c r="C8" s="66" t="s">
        <v>142</v>
      </c>
      <c r="D8" s="203">
        <f>D9+D12</f>
        <v>66700</v>
      </c>
      <c r="E8" s="203">
        <f>E9+E12</f>
        <v>63500</v>
      </c>
      <c r="F8" s="416">
        <f>E8/D8</f>
        <v>0.952023988005997</v>
      </c>
      <c r="G8" s="203">
        <f>G9+G12</f>
        <v>63500</v>
      </c>
      <c r="H8" s="203">
        <f aca="true" t="shared" si="0" ref="H8:P8">H9+H12</f>
        <v>5000</v>
      </c>
      <c r="I8" s="203">
        <f t="shared" si="0"/>
        <v>56000</v>
      </c>
      <c r="J8" s="203">
        <f t="shared" si="0"/>
        <v>2500</v>
      </c>
      <c r="K8" s="203">
        <f t="shared" si="0"/>
        <v>0</v>
      </c>
      <c r="L8" s="203">
        <f t="shared" si="0"/>
        <v>0</v>
      </c>
      <c r="M8" s="203">
        <f t="shared" si="0"/>
        <v>0</v>
      </c>
      <c r="N8" s="203">
        <f t="shared" si="0"/>
        <v>0</v>
      </c>
      <c r="O8" s="203">
        <f t="shared" si="0"/>
        <v>0</v>
      </c>
      <c r="P8" s="204">
        <f t="shared" si="0"/>
        <v>0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</row>
    <row r="9" spans="1:89" ht="25.5" customHeight="1">
      <c r="A9" s="144" t="s">
        <v>643</v>
      </c>
      <c r="B9" s="145"/>
      <c r="C9" s="96" t="s">
        <v>345</v>
      </c>
      <c r="D9" s="199">
        <f>D10+D11</f>
        <v>65000</v>
      </c>
      <c r="E9" s="199">
        <f>E10+E11</f>
        <v>61000</v>
      </c>
      <c r="F9" s="417">
        <f aca="true" t="shared" si="1" ref="F9:F75">E9/D9</f>
        <v>0.9384615384615385</v>
      </c>
      <c r="G9" s="199">
        <f>G10+G11</f>
        <v>61000</v>
      </c>
      <c r="H9" s="199">
        <f aca="true" t="shared" si="2" ref="H9:P9">H10+H11</f>
        <v>5000</v>
      </c>
      <c r="I9" s="199">
        <f t="shared" si="2"/>
        <v>56000</v>
      </c>
      <c r="J9" s="199">
        <f t="shared" si="2"/>
        <v>0</v>
      </c>
      <c r="K9" s="199">
        <f t="shared" si="2"/>
        <v>0</v>
      </c>
      <c r="L9" s="199">
        <f t="shared" si="2"/>
        <v>0</v>
      </c>
      <c r="M9" s="199">
        <f t="shared" si="2"/>
        <v>0</v>
      </c>
      <c r="N9" s="199">
        <f t="shared" si="2"/>
        <v>0</v>
      </c>
      <c r="O9" s="199">
        <f t="shared" si="2"/>
        <v>0</v>
      </c>
      <c r="P9" s="200">
        <f t="shared" si="2"/>
        <v>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</row>
    <row r="10" spans="1:89" ht="14.25" customHeight="1">
      <c r="A10" s="352"/>
      <c r="B10" s="211" t="s">
        <v>52</v>
      </c>
      <c r="C10" s="214" t="s">
        <v>53</v>
      </c>
      <c r="D10" s="210">
        <v>10000</v>
      </c>
      <c r="E10" s="210">
        <v>5000</v>
      </c>
      <c r="F10" s="341">
        <f t="shared" si="1"/>
        <v>0.5</v>
      </c>
      <c r="G10" s="210">
        <f>E10</f>
        <v>5000</v>
      </c>
      <c r="H10" s="210">
        <f>G10</f>
        <v>5000</v>
      </c>
      <c r="I10" s="210"/>
      <c r="J10" s="210"/>
      <c r="K10" s="210"/>
      <c r="L10" s="210"/>
      <c r="M10" s="210"/>
      <c r="N10" s="210"/>
      <c r="O10" s="210"/>
      <c r="P10" s="23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</row>
    <row r="11" spans="1:89" ht="15.75" customHeight="1">
      <c r="A11" s="146"/>
      <c r="B11" s="45" t="s">
        <v>635</v>
      </c>
      <c r="C11" s="40" t="s">
        <v>720</v>
      </c>
      <c r="D11" s="114">
        <v>55000</v>
      </c>
      <c r="E11" s="114">
        <v>56000</v>
      </c>
      <c r="F11" s="341">
        <f t="shared" si="1"/>
        <v>1.018181818181818</v>
      </c>
      <c r="G11" s="114">
        <f>E11</f>
        <v>56000</v>
      </c>
      <c r="H11" s="114"/>
      <c r="I11" s="201">
        <f>G11</f>
        <v>56000</v>
      </c>
      <c r="J11" s="202">
        <v>0</v>
      </c>
      <c r="K11" s="202"/>
      <c r="L11" s="202"/>
      <c r="M11" s="205"/>
      <c r="N11" s="433"/>
      <c r="O11" s="433"/>
      <c r="P11" s="342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</row>
    <row r="12" spans="1:89" ht="17.25" customHeight="1">
      <c r="A12" s="144" t="s">
        <v>1061</v>
      </c>
      <c r="B12" s="145"/>
      <c r="C12" s="96" t="s">
        <v>699</v>
      </c>
      <c r="D12" s="199">
        <v>1700</v>
      </c>
      <c r="E12" s="199">
        <f>E13</f>
        <v>2500</v>
      </c>
      <c r="F12" s="417">
        <f t="shared" si="1"/>
        <v>1.4705882352941178</v>
      </c>
      <c r="G12" s="199">
        <f aca="true" t="shared" si="3" ref="G12:P12">G13</f>
        <v>2500</v>
      </c>
      <c r="H12" s="199">
        <f t="shared" si="3"/>
        <v>0</v>
      </c>
      <c r="I12" s="199">
        <f t="shared" si="3"/>
        <v>0</v>
      </c>
      <c r="J12" s="199">
        <f t="shared" si="3"/>
        <v>2500</v>
      </c>
      <c r="K12" s="199">
        <f t="shared" si="3"/>
        <v>0</v>
      </c>
      <c r="L12" s="199">
        <f t="shared" si="3"/>
        <v>0</v>
      </c>
      <c r="M12" s="199">
        <f t="shared" si="3"/>
        <v>0</v>
      </c>
      <c r="N12" s="199">
        <f t="shared" si="3"/>
        <v>0</v>
      </c>
      <c r="O12" s="199">
        <f t="shared" si="3"/>
        <v>0</v>
      </c>
      <c r="P12" s="200">
        <f t="shared" si="3"/>
        <v>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</row>
    <row r="13" spans="1:16" s="54" customFormat="1" ht="34.5" customHeight="1">
      <c r="A13" s="146"/>
      <c r="B13" s="45" t="s">
        <v>309</v>
      </c>
      <c r="C13" s="40" t="s">
        <v>310</v>
      </c>
      <c r="D13" s="114">
        <v>1700</v>
      </c>
      <c r="E13" s="114">
        <v>2500</v>
      </c>
      <c r="F13" s="341">
        <f t="shared" si="1"/>
        <v>1.4705882352941178</v>
      </c>
      <c r="G13" s="114">
        <f>E13</f>
        <v>2500</v>
      </c>
      <c r="H13" s="114">
        <v>0</v>
      </c>
      <c r="I13" s="201">
        <v>0</v>
      </c>
      <c r="J13" s="201">
        <f>G13</f>
        <v>2500</v>
      </c>
      <c r="K13" s="201"/>
      <c r="L13" s="201"/>
      <c r="M13" s="205"/>
      <c r="N13" s="433"/>
      <c r="O13" s="433"/>
      <c r="P13" s="342"/>
    </row>
    <row r="14" spans="1:16" s="54" customFormat="1" ht="17.25" customHeight="1">
      <c r="A14" s="147" t="s">
        <v>644</v>
      </c>
      <c r="B14" s="148"/>
      <c r="C14" s="66" t="s">
        <v>645</v>
      </c>
      <c r="D14" s="203">
        <f>D15+D17</f>
        <v>169683</v>
      </c>
      <c r="E14" s="203">
        <f>E15+E17</f>
        <v>172923</v>
      </c>
      <c r="F14" s="416">
        <f t="shared" si="1"/>
        <v>1.0190944290235322</v>
      </c>
      <c r="G14" s="203">
        <f aca="true" t="shared" si="4" ref="G14:P14">G15+G17</f>
        <v>172923</v>
      </c>
      <c r="H14" s="203">
        <f t="shared" si="4"/>
        <v>0</v>
      </c>
      <c r="I14" s="203">
        <f t="shared" si="4"/>
        <v>20320</v>
      </c>
      <c r="J14" s="203">
        <f t="shared" si="4"/>
        <v>0</v>
      </c>
      <c r="K14" s="203">
        <f t="shared" si="4"/>
        <v>152603</v>
      </c>
      <c r="L14" s="203">
        <f t="shared" si="4"/>
        <v>0</v>
      </c>
      <c r="M14" s="203">
        <f t="shared" si="4"/>
        <v>0</v>
      </c>
      <c r="N14" s="203">
        <f t="shared" si="4"/>
        <v>0</v>
      </c>
      <c r="O14" s="203">
        <f t="shared" si="4"/>
        <v>0</v>
      </c>
      <c r="P14" s="203">
        <f t="shared" si="4"/>
        <v>0</v>
      </c>
    </row>
    <row r="15" spans="1:16" s="54" customFormat="1" ht="18" customHeight="1">
      <c r="A15" s="149" t="s">
        <v>67</v>
      </c>
      <c r="B15" s="150"/>
      <c r="C15" s="450" t="s">
        <v>66</v>
      </c>
      <c r="D15" s="199">
        <f>D16</f>
        <v>150943</v>
      </c>
      <c r="E15" s="199">
        <f>E16</f>
        <v>152603</v>
      </c>
      <c r="F15" s="417">
        <f t="shared" si="1"/>
        <v>1.0109975288685134</v>
      </c>
      <c r="G15" s="199">
        <f aca="true" t="shared" si="5" ref="G15:P15">G16</f>
        <v>152603</v>
      </c>
      <c r="H15" s="199">
        <f t="shared" si="5"/>
        <v>0</v>
      </c>
      <c r="I15" s="199">
        <f t="shared" si="5"/>
        <v>0</v>
      </c>
      <c r="J15" s="199">
        <f t="shared" si="5"/>
        <v>0</v>
      </c>
      <c r="K15" s="199">
        <f t="shared" si="5"/>
        <v>152603</v>
      </c>
      <c r="L15" s="199">
        <f t="shared" si="5"/>
        <v>0</v>
      </c>
      <c r="M15" s="199">
        <f t="shared" si="5"/>
        <v>0</v>
      </c>
      <c r="N15" s="199">
        <f t="shared" si="5"/>
        <v>0</v>
      </c>
      <c r="O15" s="199">
        <f t="shared" si="5"/>
        <v>0</v>
      </c>
      <c r="P15" s="200">
        <f t="shared" si="5"/>
        <v>0</v>
      </c>
    </row>
    <row r="16" spans="1:16" s="54" customFormat="1" ht="16.5" customHeight="1">
      <c r="A16" s="151"/>
      <c r="B16" s="41">
        <v>3030</v>
      </c>
      <c r="C16" s="41" t="s">
        <v>692</v>
      </c>
      <c r="D16" s="114">
        <v>150943</v>
      </c>
      <c r="E16" s="114">
        <v>152603</v>
      </c>
      <c r="F16" s="341">
        <f t="shared" si="1"/>
        <v>1.0109975288685134</v>
      </c>
      <c r="G16" s="114">
        <f>E16</f>
        <v>152603</v>
      </c>
      <c r="H16" s="114">
        <v>0</v>
      </c>
      <c r="I16" s="201">
        <v>0</v>
      </c>
      <c r="J16" s="202">
        <v>0</v>
      </c>
      <c r="K16" s="202">
        <f>G16</f>
        <v>152603</v>
      </c>
      <c r="L16" s="202"/>
      <c r="M16" s="205"/>
      <c r="N16" s="433"/>
      <c r="O16" s="433"/>
      <c r="P16" s="342"/>
    </row>
    <row r="17" spans="1:16" s="54" customFormat="1" ht="16.5" customHeight="1">
      <c r="A17" s="149" t="s">
        <v>646</v>
      </c>
      <c r="B17" s="150"/>
      <c r="C17" s="450" t="s">
        <v>647</v>
      </c>
      <c r="D17" s="199">
        <f>D18+D19</f>
        <v>18740</v>
      </c>
      <c r="E17" s="199">
        <f>E19+E18</f>
        <v>20320</v>
      </c>
      <c r="F17" s="417">
        <f t="shared" si="1"/>
        <v>1.0843116328708644</v>
      </c>
      <c r="G17" s="199">
        <f aca="true" t="shared" si="6" ref="G17:P17">G19+G18</f>
        <v>20320</v>
      </c>
      <c r="H17" s="199">
        <f t="shared" si="6"/>
        <v>0</v>
      </c>
      <c r="I17" s="199">
        <f t="shared" si="6"/>
        <v>20320</v>
      </c>
      <c r="J17" s="199">
        <f t="shared" si="6"/>
        <v>0</v>
      </c>
      <c r="K17" s="199">
        <f t="shared" si="6"/>
        <v>0</v>
      </c>
      <c r="L17" s="199">
        <f t="shared" si="6"/>
        <v>0</v>
      </c>
      <c r="M17" s="199">
        <f t="shared" si="6"/>
        <v>0</v>
      </c>
      <c r="N17" s="199">
        <f t="shared" si="6"/>
        <v>0</v>
      </c>
      <c r="O17" s="199">
        <f t="shared" si="6"/>
        <v>0</v>
      </c>
      <c r="P17" s="200">
        <f t="shared" si="6"/>
        <v>0</v>
      </c>
    </row>
    <row r="18" spans="1:16" s="54" customFormat="1" ht="16.5" customHeight="1">
      <c r="A18" s="152"/>
      <c r="B18" s="45" t="s">
        <v>629</v>
      </c>
      <c r="C18" s="41" t="s">
        <v>630</v>
      </c>
      <c r="D18" s="114">
        <v>500</v>
      </c>
      <c r="E18" s="114">
        <v>500</v>
      </c>
      <c r="F18" s="341">
        <f t="shared" si="1"/>
        <v>1</v>
      </c>
      <c r="G18" s="114">
        <f>E18</f>
        <v>500</v>
      </c>
      <c r="H18" s="114">
        <v>0</v>
      </c>
      <c r="I18" s="114">
        <f>G18</f>
        <v>500</v>
      </c>
      <c r="J18" s="205">
        <v>0</v>
      </c>
      <c r="K18" s="205"/>
      <c r="L18" s="205"/>
      <c r="M18" s="205"/>
      <c r="N18" s="433"/>
      <c r="O18" s="433"/>
      <c r="P18" s="342"/>
    </row>
    <row r="19" spans="1:16" s="54" customFormat="1" ht="16.5" customHeight="1">
      <c r="A19" s="151"/>
      <c r="B19" s="45" t="s">
        <v>635</v>
      </c>
      <c r="C19" s="41" t="s">
        <v>720</v>
      </c>
      <c r="D19" s="114">
        <v>18240</v>
      </c>
      <c r="E19" s="114">
        <v>19820</v>
      </c>
      <c r="F19" s="341">
        <f t="shared" si="1"/>
        <v>1.0866228070175439</v>
      </c>
      <c r="G19" s="114">
        <f>E19</f>
        <v>19820</v>
      </c>
      <c r="H19" s="114">
        <v>0</v>
      </c>
      <c r="I19" s="114">
        <f>G19</f>
        <v>19820</v>
      </c>
      <c r="J19" s="202">
        <v>0</v>
      </c>
      <c r="K19" s="202"/>
      <c r="L19" s="202"/>
      <c r="M19" s="205"/>
      <c r="N19" s="433"/>
      <c r="O19" s="433"/>
      <c r="P19" s="342"/>
    </row>
    <row r="20" spans="1:16" s="54" customFormat="1" ht="17.25" customHeight="1">
      <c r="A20" s="147" t="s">
        <v>648</v>
      </c>
      <c r="B20" s="148"/>
      <c r="C20" s="66" t="s">
        <v>649</v>
      </c>
      <c r="D20" s="203">
        <f aca="true" t="shared" si="7" ref="D20:P20">D21</f>
        <v>6302451</v>
      </c>
      <c r="E20" s="203">
        <f t="shared" si="7"/>
        <v>20750732</v>
      </c>
      <c r="F20" s="140">
        <f>E20/D20</f>
        <v>3.29248605026838</v>
      </c>
      <c r="G20" s="203">
        <f t="shared" si="7"/>
        <v>1985208</v>
      </c>
      <c r="H20" s="203">
        <f t="shared" si="7"/>
        <v>710576</v>
      </c>
      <c r="I20" s="203">
        <f t="shared" si="7"/>
        <v>1268932</v>
      </c>
      <c r="J20" s="203">
        <f t="shared" si="7"/>
        <v>0</v>
      </c>
      <c r="K20" s="203">
        <f t="shared" si="7"/>
        <v>5700</v>
      </c>
      <c r="L20" s="203">
        <f t="shared" si="7"/>
        <v>0</v>
      </c>
      <c r="M20" s="203">
        <f t="shared" si="7"/>
        <v>0</v>
      </c>
      <c r="N20" s="203">
        <f t="shared" si="7"/>
        <v>18765524</v>
      </c>
      <c r="O20" s="203">
        <f t="shared" si="7"/>
        <v>8352078</v>
      </c>
      <c r="P20" s="204">
        <f t="shared" si="7"/>
        <v>10413446</v>
      </c>
    </row>
    <row r="21" spans="1:16" s="54" customFormat="1" ht="15.75" customHeight="1">
      <c r="A21" s="149" t="s">
        <v>650</v>
      </c>
      <c r="B21" s="150"/>
      <c r="C21" s="450" t="s">
        <v>651</v>
      </c>
      <c r="D21" s="199">
        <f>SUM(D22:D47)</f>
        <v>6302451</v>
      </c>
      <c r="E21" s="199">
        <f>SUM(E22:E47)</f>
        <v>20750732</v>
      </c>
      <c r="F21" s="417">
        <f t="shared" si="1"/>
        <v>3.29248605026838</v>
      </c>
      <c r="G21" s="199">
        <f>SUM(G22:G47)</f>
        <v>1985208</v>
      </c>
      <c r="H21" s="199">
        <f aca="true" t="shared" si="8" ref="H21:P21">SUM(H22:H47)</f>
        <v>710576</v>
      </c>
      <c r="I21" s="199">
        <f t="shared" si="8"/>
        <v>1268932</v>
      </c>
      <c r="J21" s="199">
        <f t="shared" si="8"/>
        <v>0</v>
      </c>
      <c r="K21" s="199">
        <f t="shared" si="8"/>
        <v>5700</v>
      </c>
      <c r="L21" s="199">
        <f t="shared" si="8"/>
        <v>0</v>
      </c>
      <c r="M21" s="199">
        <f t="shared" si="8"/>
        <v>0</v>
      </c>
      <c r="N21" s="199">
        <f t="shared" si="8"/>
        <v>18765524</v>
      </c>
      <c r="O21" s="199">
        <f t="shared" si="8"/>
        <v>8352078</v>
      </c>
      <c r="P21" s="200">
        <f t="shared" si="8"/>
        <v>10413446</v>
      </c>
    </row>
    <row r="22" spans="1:16" s="99" customFormat="1" ht="15.75" customHeight="1">
      <c r="A22" s="146"/>
      <c r="B22" s="45" t="s">
        <v>144</v>
      </c>
      <c r="C22" s="94" t="s">
        <v>51</v>
      </c>
      <c r="D22" s="206">
        <v>5700</v>
      </c>
      <c r="E22" s="206">
        <v>5700</v>
      </c>
      <c r="F22" s="341">
        <f t="shared" si="1"/>
        <v>1</v>
      </c>
      <c r="G22" s="205">
        <f aca="true" t="shared" si="9" ref="G22:G42">E22</f>
        <v>5700</v>
      </c>
      <c r="H22" s="206">
        <v>0</v>
      </c>
      <c r="I22" s="201"/>
      <c r="J22" s="202">
        <v>0</v>
      </c>
      <c r="K22" s="202">
        <f>G22</f>
        <v>5700</v>
      </c>
      <c r="L22" s="202"/>
      <c r="M22" s="205"/>
      <c r="N22" s="433"/>
      <c r="O22" s="433"/>
      <c r="P22" s="342"/>
    </row>
    <row r="23" spans="1:16" s="54" customFormat="1" ht="20.25" customHeight="1">
      <c r="A23" s="146"/>
      <c r="B23" s="45" t="s">
        <v>621</v>
      </c>
      <c r="C23" s="40" t="s">
        <v>622</v>
      </c>
      <c r="D23" s="114">
        <v>485029</v>
      </c>
      <c r="E23" s="114">
        <v>562736</v>
      </c>
      <c r="F23" s="341">
        <f t="shared" si="1"/>
        <v>1.1602110389275693</v>
      </c>
      <c r="G23" s="205">
        <f t="shared" si="9"/>
        <v>562736</v>
      </c>
      <c r="H23" s="114">
        <f>G23</f>
        <v>562736</v>
      </c>
      <c r="I23" s="201"/>
      <c r="J23" s="202">
        <v>0</v>
      </c>
      <c r="K23" s="202"/>
      <c r="L23" s="202"/>
      <c r="M23" s="205"/>
      <c r="N23" s="433"/>
      <c r="O23" s="433"/>
      <c r="P23" s="342"/>
    </row>
    <row r="24" spans="1:16" s="54" customFormat="1" ht="15.75" customHeight="1">
      <c r="A24" s="146"/>
      <c r="B24" s="45" t="s">
        <v>625</v>
      </c>
      <c r="C24" s="40" t="s">
        <v>626</v>
      </c>
      <c r="D24" s="114">
        <v>36154</v>
      </c>
      <c r="E24" s="114">
        <v>40160</v>
      </c>
      <c r="F24" s="341">
        <f t="shared" si="1"/>
        <v>1.110803783813686</v>
      </c>
      <c r="G24" s="205">
        <f t="shared" si="9"/>
        <v>40160</v>
      </c>
      <c r="H24" s="114">
        <f>G24</f>
        <v>40160</v>
      </c>
      <c r="I24" s="201"/>
      <c r="J24" s="202">
        <v>0</v>
      </c>
      <c r="K24" s="202"/>
      <c r="L24" s="202"/>
      <c r="M24" s="205"/>
      <c r="N24" s="433"/>
      <c r="O24" s="433"/>
      <c r="P24" s="342"/>
    </row>
    <row r="25" spans="1:16" s="54" customFormat="1" ht="15" customHeight="1">
      <c r="A25" s="146"/>
      <c r="B25" s="155" t="s">
        <v>652</v>
      </c>
      <c r="C25" s="40" t="s">
        <v>653</v>
      </c>
      <c r="D25" s="114">
        <v>79243</v>
      </c>
      <c r="E25" s="114">
        <v>91775</v>
      </c>
      <c r="F25" s="341">
        <f t="shared" si="1"/>
        <v>1.1581464608861352</v>
      </c>
      <c r="G25" s="205">
        <f t="shared" si="9"/>
        <v>91775</v>
      </c>
      <c r="H25" s="114">
        <f>G25</f>
        <v>91775</v>
      </c>
      <c r="I25" s="201"/>
      <c r="J25" s="202">
        <v>0</v>
      </c>
      <c r="K25" s="202"/>
      <c r="L25" s="202"/>
      <c r="M25" s="205"/>
      <c r="N25" s="433"/>
      <c r="O25" s="433"/>
      <c r="P25" s="342"/>
    </row>
    <row r="26" spans="1:16" s="54" customFormat="1" ht="14.25" customHeight="1">
      <c r="A26" s="146"/>
      <c r="B26" s="155" t="s">
        <v>627</v>
      </c>
      <c r="C26" s="40" t="s">
        <v>628</v>
      </c>
      <c r="D26" s="114">
        <v>12900</v>
      </c>
      <c r="E26" s="114">
        <v>14705</v>
      </c>
      <c r="F26" s="341">
        <f t="shared" si="1"/>
        <v>1.139922480620155</v>
      </c>
      <c r="G26" s="205">
        <f t="shared" si="9"/>
        <v>14705</v>
      </c>
      <c r="H26" s="114">
        <f>G26</f>
        <v>14705</v>
      </c>
      <c r="I26" s="201"/>
      <c r="J26" s="202">
        <v>0</v>
      </c>
      <c r="K26" s="202"/>
      <c r="L26" s="202"/>
      <c r="M26" s="205"/>
      <c r="N26" s="433"/>
      <c r="O26" s="433"/>
      <c r="P26" s="342"/>
    </row>
    <row r="27" spans="1:16" s="54" customFormat="1" ht="14.25" customHeight="1">
      <c r="A27" s="146"/>
      <c r="B27" s="155" t="s">
        <v>52</v>
      </c>
      <c r="C27" s="40" t="s">
        <v>53</v>
      </c>
      <c r="D27" s="114">
        <v>1000</v>
      </c>
      <c r="E27" s="114">
        <v>1200</v>
      </c>
      <c r="F27" s="341">
        <f t="shared" si="1"/>
        <v>1.2</v>
      </c>
      <c r="G27" s="205">
        <f t="shared" si="9"/>
        <v>1200</v>
      </c>
      <c r="H27" s="114">
        <f>G27</f>
        <v>1200</v>
      </c>
      <c r="I27" s="201"/>
      <c r="J27" s="202"/>
      <c r="K27" s="202"/>
      <c r="L27" s="202"/>
      <c r="M27" s="205"/>
      <c r="N27" s="433"/>
      <c r="O27" s="433"/>
      <c r="P27" s="342"/>
    </row>
    <row r="28" spans="1:16" s="54" customFormat="1" ht="12.75" customHeight="1">
      <c r="A28" s="146"/>
      <c r="B28" s="45" t="s">
        <v>629</v>
      </c>
      <c r="C28" s="40" t="s">
        <v>630</v>
      </c>
      <c r="D28" s="114">
        <v>584054</v>
      </c>
      <c r="E28" s="114">
        <v>616093</v>
      </c>
      <c r="F28" s="341">
        <f t="shared" si="1"/>
        <v>1.054856229047314</v>
      </c>
      <c r="G28" s="205">
        <f t="shared" si="9"/>
        <v>616093</v>
      </c>
      <c r="H28" s="114">
        <v>0</v>
      </c>
      <c r="I28" s="201">
        <f>G28</f>
        <v>616093</v>
      </c>
      <c r="J28" s="202">
        <v>0</v>
      </c>
      <c r="K28" s="202"/>
      <c r="L28" s="202"/>
      <c r="M28" s="205"/>
      <c r="N28" s="433"/>
      <c r="O28" s="433"/>
      <c r="P28" s="342"/>
    </row>
    <row r="29" spans="1:16" s="54" customFormat="1" ht="13.5" customHeight="1">
      <c r="A29" s="146"/>
      <c r="B29" s="45" t="s">
        <v>631</v>
      </c>
      <c r="C29" s="40" t="s">
        <v>718</v>
      </c>
      <c r="D29" s="114">
        <v>42000</v>
      </c>
      <c r="E29" s="114">
        <v>42000</v>
      </c>
      <c r="F29" s="341">
        <f t="shared" si="1"/>
        <v>1</v>
      </c>
      <c r="G29" s="205">
        <f t="shared" si="9"/>
        <v>42000</v>
      </c>
      <c r="H29" s="114">
        <v>0</v>
      </c>
      <c r="I29" s="201">
        <f aca="true" t="shared" si="10" ref="I29:I42">G29</f>
        <v>42000</v>
      </c>
      <c r="J29" s="202">
        <v>0</v>
      </c>
      <c r="K29" s="202"/>
      <c r="L29" s="202"/>
      <c r="M29" s="205"/>
      <c r="N29" s="433"/>
      <c r="O29" s="433"/>
      <c r="P29" s="342"/>
    </row>
    <row r="30" spans="1:16" s="54" customFormat="1" ht="13.5" customHeight="1">
      <c r="A30" s="146"/>
      <c r="B30" s="45" t="s">
        <v>633</v>
      </c>
      <c r="C30" s="40" t="s">
        <v>719</v>
      </c>
      <c r="D30" s="114">
        <v>120000</v>
      </c>
      <c r="E30" s="114">
        <v>120000</v>
      </c>
      <c r="F30" s="341">
        <f t="shared" si="1"/>
        <v>1</v>
      </c>
      <c r="G30" s="205">
        <f t="shared" si="9"/>
        <v>120000</v>
      </c>
      <c r="H30" s="114">
        <v>0</v>
      </c>
      <c r="I30" s="201">
        <f t="shared" si="10"/>
        <v>120000</v>
      </c>
      <c r="J30" s="202">
        <v>0</v>
      </c>
      <c r="K30" s="202"/>
      <c r="L30" s="202"/>
      <c r="M30" s="205"/>
      <c r="N30" s="433"/>
      <c r="O30" s="433"/>
      <c r="P30" s="342"/>
    </row>
    <row r="31" spans="1:16" s="54" customFormat="1" ht="13.5" customHeight="1">
      <c r="A31" s="146"/>
      <c r="B31" s="45" t="s">
        <v>703</v>
      </c>
      <c r="C31" s="40" t="s">
        <v>704</v>
      </c>
      <c r="D31" s="114">
        <v>800</v>
      </c>
      <c r="E31" s="114">
        <v>1000</v>
      </c>
      <c r="F31" s="341">
        <f t="shared" si="1"/>
        <v>1.25</v>
      </c>
      <c r="G31" s="205">
        <f t="shared" si="9"/>
        <v>1000</v>
      </c>
      <c r="H31" s="114">
        <v>0</v>
      </c>
      <c r="I31" s="201">
        <f t="shared" si="10"/>
        <v>1000</v>
      </c>
      <c r="J31" s="202"/>
      <c r="K31" s="202"/>
      <c r="L31" s="202"/>
      <c r="M31" s="205"/>
      <c r="N31" s="433"/>
      <c r="O31" s="433"/>
      <c r="P31" s="342"/>
    </row>
    <row r="32" spans="1:16" s="54" customFormat="1" ht="14.25" customHeight="1">
      <c r="A32" s="146"/>
      <c r="B32" s="45" t="s">
        <v>635</v>
      </c>
      <c r="C32" s="40" t="s">
        <v>720</v>
      </c>
      <c r="D32" s="114">
        <v>423510</v>
      </c>
      <c r="E32" s="114">
        <v>423510</v>
      </c>
      <c r="F32" s="341">
        <f t="shared" si="1"/>
        <v>1</v>
      </c>
      <c r="G32" s="205">
        <f t="shared" si="9"/>
        <v>423510</v>
      </c>
      <c r="H32" s="114">
        <v>0</v>
      </c>
      <c r="I32" s="201">
        <f t="shared" si="10"/>
        <v>423510</v>
      </c>
      <c r="J32" s="202">
        <v>0</v>
      </c>
      <c r="K32" s="202"/>
      <c r="L32" s="202"/>
      <c r="M32" s="205"/>
      <c r="N32" s="433"/>
      <c r="O32" s="433"/>
      <c r="P32" s="342"/>
    </row>
    <row r="33" spans="1:16" s="54" customFormat="1" ht="14.25" customHeight="1">
      <c r="A33" s="146"/>
      <c r="B33" s="45" t="s">
        <v>54</v>
      </c>
      <c r="C33" s="40" t="s">
        <v>55</v>
      </c>
      <c r="D33" s="114">
        <v>2000</v>
      </c>
      <c r="E33" s="114">
        <v>2000</v>
      </c>
      <c r="F33" s="341">
        <f t="shared" si="1"/>
        <v>1</v>
      </c>
      <c r="G33" s="205">
        <f t="shared" si="9"/>
        <v>2000</v>
      </c>
      <c r="H33" s="114">
        <v>0</v>
      </c>
      <c r="I33" s="201">
        <f t="shared" si="10"/>
        <v>2000</v>
      </c>
      <c r="J33" s="202">
        <v>0</v>
      </c>
      <c r="K33" s="202"/>
      <c r="L33" s="202"/>
      <c r="M33" s="205"/>
      <c r="N33" s="433"/>
      <c r="O33" s="433"/>
      <c r="P33" s="342"/>
    </row>
    <row r="34" spans="1:16" s="54" customFormat="1" ht="14.25" customHeight="1">
      <c r="A34" s="146"/>
      <c r="B34" s="45" t="s">
        <v>869</v>
      </c>
      <c r="C34" s="40" t="s">
        <v>871</v>
      </c>
      <c r="D34" s="114">
        <v>5700</v>
      </c>
      <c r="E34" s="114">
        <v>6000</v>
      </c>
      <c r="F34" s="341">
        <f t="shared" si="1"/>
        <v>1.0526315789473684</v>
      </c>
      <c r="G34" s="205">
        <f t="shared" si="9"/>
        <v>6000</v>
      </c>
      <c r="H34" s="114">
        <v>0</v>
      </c>
      <c r="I34" s="201">
        <f t="shared" si="10"/>
        <v>6000</v>
      </c>
      <c r="J34" s="202"/>
      <c r="K34" s="202"/>
      <c r="L34" s="202"/>
      <c r="M34" s="205"/>
      <c r="N34" s="433"/>
      <c r="O34" s="433"/>
      <c r="P34" s="342"/>
    </row>
    <row r="35" spans="1:16" s="54" customFormat="1" ht="14.25" customHeight="1">
      <c r="A35" s="146"/>
      <c r="B35" s="45" t="s">
        <v>861</v>
      </c>
      <c r="C35" s="40" t="s">
        <v>865</v>
      </c>
      <c r="D35" s="114">
        <v>4300</v>
      </c>
      <c r="E35" s="114">
        <v>4000</v>
      </c>
      <c r="F35" s="341">
        <f t="shared" si="1"/>
        <v>0.9302325581395349</v>
      </c>
      <c r="G35" s="205">
        <f t="shared" si="9"/>
        <v>4000</v>
      </c>
      <c r="H35" s="114">
        <v>0</v>
      </c>
      <c r="I35" s="201">
        <f t="shared" si="10"/>
        <v>4000</v>
      </c>
      <c r="J35" s="202"/>
      <c r="K35" s="202"/>
      <c r="L35" s="202"/>
      <c r="M35" s="205"/>
      <c r="N35" s="433"/>
      <c r="O35" s="433"/>
      <c r="P35" s="342"/>
    </row>
    <row r="36" spans="1:16" s="54" customFormat="1" ht="14.25" customHeight="1">
      <c r="A36" s="146"/>
      <c r="B36" s="45" t="s">
        <v>637</v>
      </c>
      <c r="C36" s="40" t="s">
        <v>638</v>
      </c>
      <c r="D36" s="114">
        <v>3000</v>
      </c>
      <c r="E36" s="114">
        <v>2000</v>
      </c>
      <c r="F36" s="341">
        <f t="shared" si="1"/>
        <v>0.6666666666666666</v>
      </c>
      <c r="G36" s="205">
        <f t="shared" si="9"/>
        <v>2000</v>
      </c>
      <c r="H36" s="114">
        <v>0</v>
      </c>
      <c r="I36" s="201">
        <f t="shared" si="10"/>
        <v>2000</v>
      </c>
      <c r="J36" s="202">
        <v>0</v>
      </c>
      <c r="K36" s="202"/>
      <c r="L36" s="202"/>
      <c r="M36" s="205"/>
      <c r="N36" s="433"/>
      <c r="O36" s="433"/>
      <c r="P36" s="342"/>
    </row>
    <row r="37" spans="1:16" s="54" customFormat="1" ht="13.5" customHeight="1">
      <c r="A37" s="146"/>
      <c r="B37" s="45" t="s">
        <v>641</v>
      </c>
      <c r="C37" s="40" t="s">
        <v>642</v>
      </c>
      <c r="D37" s="114">
        <v>17331</v>
      </c>
      <c r="E37" s="114">
        <v>17500</v>
      </c>
      <c r="F37" s="341">
        <f t="shared" si="1"/>
        <v>1.0097513126767064</v>
      </c>
      <c r="G37" s="205">
        <f t="shared" si="9"/>
        <v>17500</v>
      </c>
      <c r="H37" s="114">
        <v>0</v>
      </c>
      <c r="I37" s="201">
        <f t="shared" si="10"/>
        <v>17500</v>
      </c>
      <c r="J37" s="202">
        <v>0</v>
      </c>
      <c r="K37" s="202"/>
      <c r="L37" s="202"/>
      <c r="M37" s="205"/>
      <c r="N37" s="433"/>
      <c r="O37" s="433"/>
      <c r="P37" s="342"/>
    </row>
    <row r="38" spans="1:16" s="54" customFormat="1" ht="16.5" customHeight="1">
      <c r="A38" s="146"/>
      <c r="B38" s="45" t="s">
        <v>657</v>
      </c>
      <c r="C38" s="40" t="s">
        <v>658</v>
      </c>
      <c r="D38" s="114">
        <v>16417</v>
      </c>
      <c r="E38" s="114">
        <v>16500</v>
      </c>
      <c r="F38" s="341">
        <f t="shared" si="1"/>
        <v>1.005055734908936</v>
      </c>
      <c r="G38" s="205">
        <f t="shared" si="9"/>
        <v>16500</v>
      </c>
      <c r="H38" s="114">
        <v>0</v>
      </c>
      <c r="I38" s="201">
        <f t="shared" si="10"/>
        <v>16500</v>
      </c>
      <c r="J38" s="202">
        <v>0</v>
      </c>
      <c r="K38" s="202"/>
      <c r="L38" s="202"/>
      <c r="M38" s="205"/>
      <c r="N38" s="433"/>
      <c r="O38" s="433"/>
      <c r="P38" s="342"/>
    </row>
    <row r="39" spans="1:16" s="54" customFormat="1" ht="16.5" customHeight="1">
      <c r="A39" s="146"/>
      <c r="B39" s="45" t="s">
        <v>873</v>
      </c>
      <c r="C39" s="40" t="s">
        <v>874</v>
      </c>
      <c r="D39" s="114">
        <v>829</v>
      </c>
      <c r="E39" s="114">
        <v>829</v>
      </c>
      <c r="F39" s="341">
        <f t="shared" si="1"/>
        <v>1</v>
      </c>
      <c r="G39" s="205">
        <f t="shared" si="9"/>
        <v>829</v>
      </c>
      <c r="H39" s="114">
        <v>0</v>
      </c>
      <c r="I39" s="201">
        <f t="shared" si="10"/>
        <v>829</v>
      </c>
      <c r="J39" s="202"/>
      <c r="K39" s="202"/>
      <c r="L39" s="202"/>
      <c r="M39" s="205"/>
      <c r="N39" s="433"/>
      <c r="O39" s="433"/>
      <c r="P39" s="342"/>
    </row>
    <row r="40" spans="1:16" s="54" customFormat="1" ht="12.75">
      <c r="A40" s="146"/>
      <c r="B40" s="45" t="s">
        <v>862</v>
      </c>
      <c r="C40" s="40" t="s">
        <v>866</v>
      </c>
      <c r="D40" s="114">
        <v>6000</v>
      </c>
      <c r="E40" s="114">
        <v>6000</v>
      </c>
      <c r="F40" s="341">
        <f t="shared" si="1"/>
        <v>1</v>
      </c>
      <c r="G40" s="205">
        <f t="shared" si="9"/>
        <v>6000</v>
      </c>
      <c r="H40" s="114">
        <v>0</v>
      </c>
      <c r="I40" s="201">
        <f t="shared" si="10"/>
        <v>6000</v>
      </c>
      <c r="J40" s="202"/>
      <c r="K40" s="202"/>
      <c r="L40" s="202"/>
      <c r="M40" s="205"/>
      <c r="N40" s="433"/>
      <c r="O40" s="433"/>
      <c r="P40" s="342"/>
    </row>
    <row r="41" spans="1:16" s="54" customFormat="1" ht="16.5" customHeight="1">
      <c r="A41" s="146"/>
      <c r="B41" s="45" t="s">
        <v>863</v>
      </c>
      <c r="C41" s="40" t="s">
        <v>867</v>
      </c>
      <c r="D41" s="114">
        <v>1500</v>
      </c>
      <c r="E41" s="114">
        <v>1500</v>
      </c>
      <c r="F41" s="341">
        <f t="shared" si="1"/>
        <v>1</v>
      </c>
      <c r="G41" s="205">
        <f t="shared" si="9"/>
        <v>1500</v>
      </c>
      <c r="H41" s="114">
        <v>0</v>
      </c>
      <c r="I41" s="201">
        <f t="shared" si="10"/>
        <v>1500</v>
      </c>
      <c r="J41" s="202"/>
      <c r="K41" s="202"/>
      <c r="L41" s="202"/>
      <c r="M41" s="205"/>
      <c r="N41" s="433"/>
      <c r="O41" s="433"/>
      <c r="P41" s="342"/>
    </row>
    <row r="42" spans="1:16" s="54" customFormat="1" ht="16.5" customHeight="1">
      <c r="A42" s="146"/>
      <c r="B42" s="45" t="s">
        <v>864</v>
      </c>
      <c r="C42" s="40" t="s">
        <v>868</v>
      </c>
      <c r="D42" s="114">
        <v>9000</v>
      </c>
      <c r="E42" s="114">
        <v>10000</v>
      </c>
      <c r="F42" s="341">
        <f t="shared" si="1"/>
        <v>1.1111111111111112</v>
      </c>
      <c r="G42" s="205">
        <f t="shared" si="9"/>
        <v>10000</v>
      </c>
      <c r="H42" s="114">
        <v>0</v>
      </c>
      <c r="I42" s="201">
        <f t="shared" si="10"/>
        <v>10000</v>
      </c>
      <c r="J42" s="202"/>
      <c r="K42" s="202"/>
      <c r="L42" s="202"/>
      <c r="M42" s="205"/>
      <c r="N42" s="433"/>
      <c r="O42" s="433"/>
      <c r="P42" s="342"/>
    </row>
    <row r="43" spans="1:16" s="54" customFormat="1" ht="12.75" customHeight="1">
      <c r="A43" s="146"/>
      <c r="B43" s="45" t="s">
        <v>659</v>
      </c>
      <c r="C43" s="40" t="s">
        <v>389</v>
      </c>
      <c r="D43" s="114">
        <v>1173191</v>
      </c>
      <c r="E43" s="114">
        <v>6861100</v>
      </c>
      <c r="F43" s="341">
        <f t="shared" si="1"/>
        <v>5.848237840215276</v>
      </c>
      <c r="G43" s="114"/>
      <c r="H43" s="114">
        <v>0</v>
      </c>
      <c r="I43" s="201"/>
      <c r="J43" s="202">
        <v>0</v>
      </c>
      <c r="K43" s="202"/>
      <c r="L43" s="202"/>
      <c r="M43" s="205"/>
      <c r="N43" s="202">
        <f>E43</f>
        <v>6861100</v>
      </c>
      <c r="O43" s="202">
        <f>N43</f>
        <v>6861100</v>
      </c>
      <c r="P43" s="423"/>
    </row>
    <row r="44" spans="1:16" s="54" customFormat="1" ht="12.75" customHeight="1">
      <c r="A44" s="146"/>
      <c r="B44" s="45" t="s">
        <v>906</v>
      </c>
      <c r="C44" s="40" t="s">
        <v>389</v>
      </c>
      <c r="D44" s="114">
        <v>1528779</v>
      </c>
      <c r="E44" s="114">
        <v>6630186</v>
      </c>
      <c r="F44" s="341">
        <f t="shared" si="1"/>
        <v>4.336915930948816</v>
      </c>
      <c r="G44" s="114"/>
      <c r="H44" s="114"/>
      <c r="I44" s="201"/>
      <c r="J44" s="202"/>
      <c r="K44" s="202"/>
      <c r="L44" s="202"/>
      <c r="M44" s="205"/>
      <c r="N44" s="202">
        <f>E44</f>
        <v>6630186</v>
      </c>
      <c r="O44" s="202"/>
      <c r="P44" s="423">
        <f>N44</f>
        <v>6630186</v>
      </c>
    </row>
    <row r="45" spans="1:16" s="54" customFormat="1" ht="12.75" customHeight="1">
      <c r="A45" s="146"/>
      <c r="B45" s="45" t="s">
        <v>1020</v>
      </c>
      <c r="C45" s="40" t="s">
        <v>389</v>
      </c>
      <c r="D45" s="114">
        <v>1693214</v>
      </c>
      <c r="E45" s="114">
        <v>3783260</v>
      </c>
      <c r="F45" s="341">
        <f t="shared" si="1"/>
        <v>2.2343661226519504</v>
      </c>
      <c r="G45" s="114"/>
      <c r="H45" s="114"/>
      <c r="I45" s="201"/>
      <c r="J45" s="202"/>
      <c r="K45" s="202"/>
      <c r="L45" s="202"/>
      <c r="M45" s="205"/>
      <c r="N45" s="202">
        <f>E45</f>
        <v>3783260</v>
      </c>
      <c r="O45" s="202"/>
      <c r="P45" s="423">
        <f>N45</f>
        <v>3783260</v>
      </c>
    </row>
    <row r="46" spans="1:16" s="54" customFormat="1" ht="14.25" customHeight="1">
      <c r="A46" s="146"/>
      <c r="B46" s="45" t="s">
        <v>660</v>
      </c>
      <c r="C46" s="40" t="s">
        <v>121</v>
      </c>
      <c r="D46" s="114">
        <v>39800</v>
      </c>
      <c r="E46" s="114">
        <v>299000</v>
      </c>
      <c r="F46" s="341">
        <f t="shared" si="1"/>
        <v>7.5125628140703515</v>
      </c>
      <c r="G46" s="114"/>
      <c r="H46" s="114">
        <v>0</v>
      </c>
      <c r="I46" s="201"/>
      <c r="J46" s="202">
        <v>0</v>
      </c>
      <c r="K46" s="202"/>
      <c r="L46" s="202"/>
      <c r="M46" s="205"/>
      <c r="N46" s="202">
        <f>E46</f>
        <v>299000</v>
      </c>
      <c r="O46" s="202">
        <f>N46</f>
        <v>299000</v>
      </c>
      <c r="P46" s="423"/>
    </row>
    <row r="47" spans="1:16" s="54" customFormat="1" ht="34.5" customHeight="1">
      <c r="A47" s="146"/>
      <c r="B47" s="45" t="s">
        <v>569</v>
      </c>
      <c r="C47" s="40" t="s">
        <v>452</v>
      </c>
      <c r="D47" s="114">
        <v>11000</v>
      </c>
      <c r="E47" s="114">
        <v>1191978</v>
      </c>
      <c r="F47" s="341">
        <f t="shared" si="1"/>
        <v>108.36163636363636</v>
      </c>
      <c r="G47" s="114"/>
      <c r="H47" s="114"/>
      <c r="I47" s="201"/>
      <c r="J47" s="202"/>
      <c r="K47" s="202"/>
      <c r="L47" s="202"/>
      <c r="M47" s="205"/>
      <c r="N47" s="202">
        <f>E47</f>
        <v>1191978</v>
      </c>
      <c r="O47" s="202">
        <f>N47</f>
        <v>1191978</v>
      </c>
      <c r="P47" s="423"/>
    </row>
    <row r="48" spans="1:16" s="54" customFormat="1" ht="17.25" customHeight="1">
      <c r="A48" s="362" t="s">
        <v>570</v>
      </c>
      <c r="B48" s="418"/>
      <c r="C48" s="522" t="s">
        <v>573</v>
      </c>
      <c r="D48" s="361">
        <f>D49</f>
        <v>2981</v>
      </c>
      <c r="E48" s="361">
        <f>E49</f>
        <v>0</v>
      </c>
      <c r="F48" s="416">
        <f t="shared" si="1"/>
        <v>0</v>
      </c>
      <c r="G48" s="361">
        <f>G49</f>
        <v>0</v>
      </c>
      <c r="H48" s="361">
        <f aca="true" t="shared" si="11" ref="H48:P49">H49</f>
        <v>0</v>
      </c>
      <c r="I48" s="361">
        <f t="shared" si="11"/>
        <v>0</v>
      </c>
      <c r="J48" s="361">
        <f t="shared" si="11"/>
        <v>0</v>
      </c>
      <c r="K48" s="361">
        <f t="shared" si="11"/>
        <v>0</v>
      </c>
      <c r="L48" s="361">
        <f t="shared" si="11"/>
        <v>0</v>
      </c>
      <c r="M48" s="361">
        <f t="shared" si="11"/>
        <v>0</v>
      </c>
      <c r="N48" s="361">
        <f t="shared" si="11"/>
        <v>0</v>
      </c>
      <c r="O48" s="361">
        <f t="shared" si="11"/>
        <v>0</v>
      </c>
      <c r="P48" s="526">
        <f t="shared" si="11"/>
        <v>0</v>
      </c>
    </row>
    <row r="49" spans="1:16" s="54" customFormat="1" ht="24" customHeight="1">
      <c r="A49" s="350" t="s">
        <v>571</v>
      </c>
      <c r="B49" s="419"/>
      <c r="C49" s="531" t="s">
        <v>574</v>
      </c>
      <c r="D49" s="525">
        <f>D50</f>
        <v>2981</v>
      </c>
      <c r="E49" s="525">
        <f>E50</f>
        <v>0</v>
      </c>
      <c r="F49" s="417">
        <f t="shared" si="1"/>
        <v>0</v>
      </c>
      <c r="G49" s="525">
        <f>G50</f>
        <v>0</v>
      </c>
      <c r="H49" s="525">
        <f t="shared" si="11"/>
        <v>0</v>
      </c>
      <c r="I49" s="525">
        <f t="shared" si="11"/>
        <v>0</v>
      </c>
      <c r="J49" s="525">
        <f t="shared" si="11"/>
        <v>0</v>
      </c>
      <c r="K49" s="525">
        <f t="shared" si="11"/>
        <v>0</v>
      </c>
      <c r="L49" s="525">
        <f t="shared" si="11"/>
        <v>0</v>
      </c>
      <c r="M49" s="525">
        <f t="shared" si="11"/>
        <v>0</v>
      </c>
      <c r="N49" s="525">
        <f t="shared" si="11"/>
        <v>0</v>
      </c>
      <c r="O49" s="525">
        <f t="shared" si="11"/>
        <v>0</v>
      </c>
      <c r="P49" s="527">
        <f t="shared" si="11"/>
        <v>0</v>
      </c>
    </row>
    <row r="50" spans="1:16" s="54" customFormat="1" ht="44.25" customHeight="1">
      <c r="A50" s="146"/>
      <c r="B50" s="45" t="s">
        <v>572</v>
      </c>
      <c r="C50" s="40" t="s">
        <v>575</v>
      </c>
      <c r="D50" s="114">
        <v>2981</v>
      </c>
      <c r="E50" s="114">
        <v>0</v>
      </c>
      <c r="F50" s="341">
        <f t="shared" si="1"/>
        <v>0</v>
      </c>
      <c r="G50" s="114"/>
      <c r="H50" s="114"/>
      <c r="I50" s="201"/>
      <c r="J50" s="202"/>
      <c r="K50" s="202"/>
      <c r="L50" s="202"/>
      <c r="M50" s="205"/>
      <c r="N50" s="202">
        <f>E50</f>
        <v>0</v>
      </c>
      <c r="O50" s="202"/>
      <c r="P50" s="423"/>
    </row>
    <row r="51" spans="1:16" s="54" customFormat="1" ht="31.5" customHeight="1">
      <c r="A51" s="147" t="s">
        <v>661</v>
      </c>
      <c r="B51" s="156"/>
      <c r="C51" s="71" t="s">
        <v>662</v>
      </c>
      <c r="D51" s="203">
        <f>D52</f>
        <v>155990</v>
      </c>
      <c r="E51" s="203">
        <f>E52</f>
        <v>158000</v>
      </c>
      <c r="F51" s="416">
        <f t="shared" si="1"/>
        <v>1.012885441374447</v>
      </c>
      <c r="G51" s="203">
        <f aca="true" t="shared" si="12" ref="G51:P51">G52</f>
        <v>158000</v>
      </c>
      <c r="H51" s="203">
        <f t="shared" si="12"/>
        <v>0</v>
      </c>
      <c r="I51" s="203">
        <f t="shared" si="12"/>
        <v>158000</v>
      </c>
      <c r="J51" s="203">
        <f t="shared" si="12"/>
        <v>0</v>
      </c>
      <c r="K51" s="203">
        <f t="shared" si="12"/>
        <v>0</v>
      </c>
      <c r="L51" s="203">
        <f t="shared" si="12"/>
        <v>0</v>
      </c>
      <c r="M51" s="203">
        <f t="shared" si="12"/>
        <v>0</v>
      </c>
      <c r="N51" s="203">
        <f t="shared" si="12"/>
        <v>0</v>
      </c>
      <c r="O51" s="203">
        <f t="shared" si="12"/>
        <v>0</v>
      </c>
      <c r="P51" s="204">
        <f t="shared" si="12"/>
        <v>0</v>
      </c>
    </row>
    <row r="52" spans="1:16" s="54" customFormat="1" ht="24" customHeight="1">
      <c r="A52" s="149" t="s">
        <v>663</v>
      </c>
      <c r="B52" s="150"/>
      <c r="C52" s="96" t="s">
        <v>664</v>
      </c>
      <c r="D52" s="199">
        <f>SUM(D53:D60)</f>
        <v>155990</v>
      </c>
      <c r="E52" s="199">
        <f>SUM(E53:E60)</f>
        <v>158000</v>
      </c>
      <c r="F52" s="417">
        <f t="shared" si="1"/>
        <v>1.012885441374447</v>
      </c>
      <c r="G52" s="199">
        <f aca="true" t="shared" si="13" ref="G52:P52">SUM(G53:G60)</f>
        <v>158000</v>
      </c>
      <c r="H52" s="199">
        <f t="shared" si="13"/>
        <v>0</v>
      </c>
      <c r="I52" s="199">
        <f t="shared" si="13"/>
        <v>158000</v>
      </c>
      <c r="J52" s="199">
        <f t="shared" si="13"/>
        <v>0</v>
      </c>
      <c r="K52" s="199">
        <f t="shared" si="13"/>
        <v>0</v>
      </c>
      <c r="L52" s="199">
        <f t="shared" si="13"/>
        <v>0</v>
      </c>
      <c r="M52" s="199">
        <f t="shared" si="13"/>
        <v>0</v>
      </c>
      <c r="N52" s="199">
        <f t="shared" si="13"/>
        <v>0</v>
      </c>
      <c r="O52" s="199">
        <f t="shared" si="13"/>
        <v>0</v>
      </c>
      <c r="P52" s="200">
        <f t="shared" si="13"/>
        <v>0</v>
      </c>
    </row>
    <row r="53" spans="1:16" s="54" customFormat="1" ht="17.25" customHeight="1">
      <c r="A53" s="153"/>
      <c r="B53" s="154" t="s">
        <v>52</v>
      </c>
      <c r="C53" s="40" t="s">
        <v>53</v>
      </c>
      <c r="D53" s="210">
        <v>2550</v>
      </c>
      <c r="E53" s="210">
        <v>0</v>
      </c>
      <c r="F53" s="341">
        <f t="shared" si="1"/>
        <v>0</v>
      </c>
      <c r="G53" s="210">
        <f aca="true" t="shared" si="14" ref="G53:G60">E53</f>
        <v>0</v>
      </c>
      <c r="H53" s="210">
        <f>G53</f>
        <v>0</v>
      </c>
      <c r="I53" s="210"/>
      <c r="J53" s="208"/>
      <c r="K53" s="208"/>
      <c r="L53" s="208"/>
      <c r="M53" s="208"/>
      <c r="N53" s="208"/>
      <c r="O53" s="208"/>
      <c r="P53" s="424"/>
    </row>
    <row r="54" spans="1:16" s="54" customFormat="1" ht="17.25" customHeight="1">
      <c r="A54" s="153"/>
      <c r="B54" s="154" t="s">
        <v>629</v>
      </c>
      <c r="C54" s="40" t="s">
        <v>630</v>
      </c>
      <c r="D54" s="210">
        <v>0</v>
      </c>
      <c r="E54" s="210">
        <v>5000</v>
      </c>
      <c r="F54" s="341">
        <v>0</v>
      </c>
      <c r="G54" s="210">
        <f t="shared" si="14"/>
        <v>5000</v>
      </c>
      <c r="H54" s="208"/>
      <c r="I54" s="210">
        <f>G54</f>
        <v>5000</v>
      </c>
      <c r="J54" s="208"/>
      <c r="K54" s="208"/>
      <c r="L54" s="208"/>
      <c r="M54" s="208"/>
      <c r="N54" s="208"/>
      <c r="O54" s="208"/>
      <c r="P54" s="424"/>
    </row>
    <row r="55" spans="1:16" s="54" customFormat="1" ht="16.5" customHeight="1">
      <c r="A55" s="152"/>
      <c r="B55" s="45" t="s">
        <v>631</v>
      </c>
      <c r="C55" s="40" t="s">
        <v>718</v>
      </c>
      <c r="D55" s="114">
        <v>3000</v>
      </c>
      <c r="E55" s="114">
        <v>3000</v>
      </c>
      <c r="F55" s="341">
        <f t="shared" si="1"/>
        <v>1</v>
      </c>
      <c r="G55" s="114">
        <f t="shared" si="14"/>
        <v>3000</v>
      </c>
      <c r="H55" s="114"/>
      <c r="I55" s="210">
        <f aca="true" t="shared" si="15" ref="I55:I60">G55</f>
        <v>3000</v>
      </c>
      <c r="J55" s="202">
        <v>0</v>
      </c>
      <c r="K55" s="202"/>
      <c r="L55" s="202"/>
      <c r="M55" s="205"/>
      <c r="N55" s="433"/>
      <c r="O55" s="433"/>
      <c r="P55" s="342"/>
    </row>
    <row r="56" spans="1:16" s="54" customFormat="1" ht="17.25" customHeight="1">
      <c r="A56" s="151"/>
      <c r="B56" s="45" t="s">
        <v>635</v>
      </c>
      <c r="C56" s="40" t="s">
        <v>720</v>
      </c>
      <c r="D56" s="114">
        <v>68849</v>
      </c>
      <c r="E56" s="114">
        <v>80000</v>
      </c>
      <c r="F56" s="341">
        <f t="shared" si="1"/>
        <v>1.1619631367194876</v>
      </c>
      <c r="G56" s="114">
        <f t="shared" si="14"/>
        <v>80000</v>
      </c>
      <c r="H56" s="114"/>
      <c r="I56" s="210">
        <f t="shared" si="15"/>
        <v>80000</v>
      </c>
      <c r="J56" s="202">
        <v>0</v>
      </c>
      <c r="K56" s="202"/>
      <c r="L56" s="202"/>
      <c r="M56" s="205"/>
      <c r="N56" s="433"/>
      <c r="O56" s="433"/>
      <c r="P56" s="342"/>
    </row>
    <row r="57" spans="1:16" s="54" customFormat="1" ht="17.25" customHeight="1">
      <c r="A57" s="151"/>
      <c r="B57" s="45" t="s">
        <v>639</v>
      </c>
      <c r="C57" s="40" t="s">
        <v>640</v>
      </c>
      <c r="D57" s="114">
        <v>20950</v>
      </c>
      <c r="E57" s="114">
        <v>20000</v>
      </c>
      <c r="F57" s="341">
        <f t="shared" si="1"/>
        <v>0.954653937947494</v>
      </c>
      <c r="G57" s="114">
        <f t="shared" si="14"/>
        <v>20000</v>
      </c>
      <c r="H57" s="114"/>
      <c r="I57" s="210">
        <f t="shared" si="15"/>
        <v>20000</v>
      </c>
      <c r="J57" s="202">
        <v>0</v>
      </c>
      <c r="K57" s="202"/>
      <c r="L57" s="202"/>
      <c r="M57" s="205"/>
      <c r="N57" s="433"/>
      <c r="O57" s="433"/>
      <c r="P57" s="342"/>
    </row>
    <row r="58" spans="1:16" s="54" customFormat="1" ht="17.25" customHeight="1">
      <c r="A58" s="151"/>
      <c r="B58" s="45" t="s">
        <v>657</v>
      </c>
      <c r="C58" s="40" t="s">
        <v>658</v>
      </c>
      <c r="D58" s="114">
        <v>16900</v>
      </c>
      <c r="E58" s="114">
        <v>23000</v>
      </c>
      <c r="F58" s="341">
        <f t="shared" si="1"/>
        <v>1.3609467455621302</v>
      </c>
      <c r="G58" s="114">
        <f t="shared" si="14"/>
        <v>23000</v>
      </c>
      <c r="H58" s="114"/>
      <c r="I58" s="210">
        <f t="shared" si="15"/>
        <v>23000</v>
      </c>
      <c r="J58" s="202"/>
      <c r="K58" s="202"/>
      <c r="L58" s="202"/>
      <c r="M58" s="205"/>
      <c r="N58" s="433"/>
      <c r="O58" s="433"/>
      <c r="P58" s="342"/>
    </row>
    <row r="59" spans="1:16" s="54" customFormat="1" ht="17.25" customHeight="1">
      <c r="A59" s="151"/>
      <c r="B59" s="45" t="s">
        <v>702</v>
      </c>
      <c r="C59" s="40" t="s">
        <v>708</v>
      </c>
      <c r="D59" s="114">
        <v>4046</v>
      </c>
      <c r="E59" s="114">
        <v>7000</v>
      </c>
      <c r="F59" s="341">
        <f t="shared" si="1"/>
        <v>1.7301038062283738</v>
      </c>
      <c r="G59" s="114">
        <f t="shared" si="14"/>
        <v>7000</v>
      </c>
      <c r="H59" s="114"/>
      <c r="I59" s="210">
        <f t="shared" si="15"/>
        <v>7000</v>
      </c>
      <c r="J59" s="202">
        <v>0</v>
      </c>
      <c r="K59" s="202"/>
      <c r="L59" s="202"/>
      <c r="M59" s="205"/>
      <c r="N59" s="433"/>
      <c r="O59" s="433"/>
      <c r="P59" s="342"/>
    </row>
    <row r="60" spans="1:16" s="54" customFormat="1" ht="17.25" customHeight="1">
      <c r="A60" s="151"/>
      <c r="B60" s="45" t="s">
        <v>723</v>
      </c>
      <c r="C60" s="40" t="s">
        <v>1016</v>
      </c>
      <c r="D60" s="114">
        <v>39695</v>
      </c>
      <c r="E60" s="114">
        <v>20000</v>
      </c>
      <c r="F60" s="341">
        <f t="shared" si="1"/>
        <v>0.5038417936767855</v>
      </c>
      <c r="G60" s="114">
        <f t="shared" si="14"/>
        <v>20000</v>
      </c>
      <c r="H60" s="114"/>
      <c r="I60" s="210">
        <f t="shared" si="15"/>
        <v>20000</v>
      </c>
      <c r="J60" s="202">
        <v>0</v>
      </c>
      <c r="K60" s="202"/>
      <c r="L60" s="202"/>
      <c r="M60" s="205"/>
      <c r="N60" s="433"/>
      <c r="O60" s="433"/>
      <c r="P60" s="342"/>
    </row>
    <row r="61" spans="1:16" s="54" customFormat="1" ht="15" customHeight="1">
      <c r="A61" s="147" t="s">
        <v>666</v>
      </c>
      <c r="B61" s="156"/>
      <c r="C61" s="71" t="s">
        <v>667</v>
      </c>
      <c r="D61" s="203">
        <f>D62+D64+D66</f>
        <v>314324</v>
      </c>
      <c r="E61" s="203">
        <f>E62+E64+E66</f>
        <v>309044</v>
      </c>
      <c r="F61" s="416">
        <f t="shared" si="1"/>
        <v>0.9832020462961785</v>
      </c>
      <c r="G61" s="203">
        <f aca="true" t="shared" si="16" ref="G61:P61">G62+G64+G66</f>
        <v>309044</v>
      </c>
      <c r="H61" s="203">
        <f t="shared" si="16"/>
        <v>241604</v>
      </c>
      <c r="I61" s="203">
        <f t="shared" si="16"/>
        <v>67440</v>
      </c>
      <c r="J61" s="203">
        <f t="shared" si="16"/>
        <v>0</v>
      </c>
      <c r="K61" s="203">
        <f t="shared" si="16"/>
        <v>0</v>
      </c>
      <c r="L61" s="203">
        <f t="shared" si="16"/>
        <v>0</v>
      </c>
      <c r="M61" s="203">
        <f t="shared" si="16"/>
        <v>0</v>
      </c>
      <c r="N61" s="203">
        <f t="shared" si="16"/>
        <v>0</v>
      </c>
      <c r="O61" s="203">
        <f t="shared" si="16"/>
        <v>0</v>
      </c>
      <c r="P61" s="204">
        <f t="shared" si="16"/>
        <v>0</v>
      </c>
    </row>
    <row r="62" spans="1:16" s="54" customFormat="1" ht="24" customHeight="1">
      <c r="A62" s="149" t="s">
        <v>668</v>
      </c>
      <c r="B62" s="145"/>
      <c r="C62" s="96" t="s">
        <v>669</v>
      </c>
      <c r="D62" s="199">
        <f>D63</f>
        <v>40000</v>
      </c>
      <c r="E62" s="199">
        <f>E63</f>
        <v>41000</v>
      </c>
      <c r="F62" s="417">
        <f t="shared" si="1"/>
        <v>1.025</v>
      </c>
      <c r="G62" s="199">
        <f>G63</f>
        <v>41000</v>
      </c>
      <c r="H62" s="199">
        <f aca="true" t="shared" si="17" ref="H62:P62">H63</f>
        <v>0</v>
      </c>
      <c r="I62" s="199">
        <f t="shared" si="17"/>
        <v>41000</v>
      </c>
      <c r="J62" s="199">
        <f t="shared" si="17"/>
        <v>0</v>
      </c>
      <c r="K62" s="199">
        <f t="shared" si="17"/>
        <v>0</v>
      </c>
      <c r="L62" s="199">
        <f t="shared" si="17"/>
        <v>0</v>
      </c>
      <c r="M62" s="199">
        <f t="shared" si="17"/>
        <v>0</v>
      </c>
      <c r="N62" s="199">
        <f t="shared" si="17"/>
        <v>0</v>
      </c>
      <c r="O62" s="199">
        <f t="shared" si="17"/>
        <v>0</v>
      </c>
      <c r="P62" s="200">
        <f t="shared" si="17"/>
        <v>0</v>
      </c>
    </row>
    <row r="63" spans="1:16" s="54" customFormat="1" ht="16.5" customHeight="1">
      <c r="A63" s="151"/>
      <c r="B63" s="45" t="s">
        <v>635</v>
      </c>
      <c r="C63" s="40" t="s">
        <v>720</v>
      </c>
      <c r="D63" s="114">
        <v>40000</v>
      </c>
      <c r="E63" s="114">
        <v>41000</v>
      </c>
      <c r="F63" s="341">
        <f t="shared" si="1"/>
        <v>1.025</v>
      </c>
      <c r="G63" s="210">
        <f>E63</f>
        <v>41000</v>
      </c>
      <c r="H63" s="114"/>
      <c r="I63" s="201">
        <f>G63</f>
        <v>41000</v>
      </c>
      <c r="J63" s="201">
        <v>0</v>
      </c>
      <c r="K63" s="201"/>
      <c r="L63" s="201"/>
      <c r="M63" s="205"/>
      <c r="N63" s="433"/>
      <c r="O63" s="433"/>
      <c r="P63" s="342"/>
    </row>
    <row r="64" spans="1:16" s="54" customFormat="1" ht="21.75" customHeight="1">
      <c r="A64" s="149" t="s">
        <v>670</v>
      </c>
      <c r="B64" s="145"/>
      <c r="C64" s="96" t="s">
        <v>136</v>
      </c>
      <c r="D64" s="199">
        <f>D65</f>
        <v>19000</v>
      </c>
      <c r="E64" s="199">
        <f>E65</f>
        <v>11000</v>
      </c>
      <c r="F64" s="417">
        <f t="shared" si="1"/>
        <v>0.5789473684210527</v>
      </c>
      <c r="G64" s="199">
        <f aca="true" t="shared" si="18" ref="G64:P64">G65</f>
        <v>11000</v>
      </c>
      <c r="H64" s="199">
        <f t="shared" si="18"/>
        <v>0</v>
      </c>
      <c r="I64" s="199">
        <f t="shared" si="18"/>
        <v>11000</v>
      </c>
      <c r="J64" s="199">
        <f t="shared" si="18"/>
        <v>0</v>
      </c>
      <c r="K64" s="199">
        <f t="shared" si="18"/>
        <v>0</v>
      </c>
      <c r="L64" s="199">
        <f t="shared" si="18"/>
        <v>0</v>
      </c>
      <c r="M64" s="199">
        <f t="shared" si="18"/>
        <v>0</v>
      </c>
      <c r="N64" s="199">
        <f t="shared" si="18"/>
        <v>0</v>
      </c>
      <c r="O64" s="199">
        <f t="shared" si="18"/>
        <v>0</v>
      </c>
      <c r="P64" s="200">
        <f t="shared" si="18"/>
        <v>0</v>
      </c>
    </row>
    <row r="65" spans="1:16" s="54" customFormat="1" ht="16.5" customHeight="1">
      <c r="A65" s="151"/>
      <c r="B65" s="45" t="s">
        <v>635</v>
      </c>
      <c r="C65" s="40" t="s">
        <v>720</v>
      </c>
      <c r="D65" s="114">
        <v>19000</v>
      </c>
      <c r="E65" s="114">
        <v>11000</v>
      </c>
      <c r="F65" s="341">
        <f t="shared" si="1"/>
        <v>0.5789473684210527</v>
      </c>
      <c r="G65" s="114">
        <f>E65</f>
        <v>11000</v>
      </c>
      <c r="H65" s="114"/>
      <c r="I65" s="201">
        <f>G65</f>
        <v>11000</v>
      </c>
      <c r="J65" s="202">
        <v>0</v>
      </c>
      <c r="K65" s="202"/>
      <c r="L65" s="202"/>
      <c r="M65" s="205"/>
      <c r="N65" s="433"/>
      <c r="O65" s="433"/>
      <c r="P65" s="342"/>
    </row>
    <row r="66" spans="1:16" s="54" customFormat="1" ht="15.75" customHeight="1">
      <c r="A66" s="149" t="s">
        <v>672</v>
      </c>
      <c r="B66" s="145"/>
      <c r="C66" s="96" t="s">
        <v>673</v>
      </c>
      <c r="D66" s="199">
        <f>SUM(D67:D87)</f>
        <v>255324</v>
      </c>
      <c r="E66" s="199">
        <f>SUM(E67:E87)</f>
        <v>257044</v>
      </c>
      <c r="F66" s="417">
        <f t="shared" si="1"/>
        <v>1.0067365386724318</v>
      </c>
      <c r="G66" s="199">
        <f aca="true" t="shared" si="19" ref="G66:P66">SUM(G67:G87)</f>
        <v>257044</v>
      </c>
      <c r="H66" s="199">
        <f t="shared" si="19"/>
        <v>241604</v>
      </c>
      <c r="I66" s="199">
        <f t="shared" si="19"/>
        <v>15440</v>
      </c>
      <c r="J66" s="199">
        <f t="shared" si="19"/>
        <v>0</v>
      </c>
      <c r="K66" s="199">
        <f t="shared" si="19"/>
        <v>0</v>
      </c>
      <c r="L66" s="199">
        <f t="shared" si="19"/>
        <v>0</v>
      </c>
      <c r="M66" s="199">
        <f t="shared" si="19"/>
        <v>0</v>
      </c>
      <c r="N66" s="199">
        <f t="shared" si="19"/>
        <v>0</v>
      </c>
      <c r="O66" s="199">
        <f t="shared" si="19"/>
        <v>0</v>
      </c>
      <c r="P66" s="200">
        <f t="shared" si="19"/>
        <v>0</v>
      </c>
    </row>
    <row r="67" spans="1:16" s="54" customFormat="1" ht="12" customHeight="1">
      <c r="A67" s="151"/>
      <c r="B67" s="45" t="s">
        <v>621</v>
      </c>
      <c r="C67" s="40" t="s">
        <v>122</v>
      </c>
      <c r="D67" s="114">
        <v>71814</v>
      </c>
      <c r="E67" s="114">
        <v>72360</v>
      </c>
      <c r="F67" s="341">
        <f t="shared" si="1"/>
        <v>1.0076029743504051</v>
      </c>
      <c r="G67" s="114">
        <f aca="true" t="shared" si="20" ref="G67:G87">E67</f>
        <v>72360</v>
      </c>
      <c r="H67" s="114">
        <f>G67</f>
        <v>72360</v>
      </c>
      <c r="I67" s="201">
        <v>0</v>
      </c>
      <c r="J67" s="202">
        <v>0</v>
      </c>
      <c r="K67" s="202"/>
      <c r="L67" s="202"/>
      <c r="M67" s="205"/>
      <c r="N67" s="433"/>
      <c r="O67" s="433"/>
      <c r="P67" s="342"/>
    </row>
    <row r="68" spans="1:16" s="54" customFormat="1" ht="14.25" customHeight="1">
      <c r="A68" s="151"/>
      <c r="B68" s="45" t="s">
        <v>623</v>
      </c>
      <c r="C68" s="40" t="s">
        <v>123</v>
      </c>
      <c r="D68" s="114">
        <v>109518</v>
      </c>
      <c r="E68" s="114">
        <v>117300</v>
      </c>
      <c r="F68" s="341">
        <f t="shared" si="1"/>
        <v>1.071056812578754</v>
      </c>
      <c r="G68" s="114">
        <f t="shared" si="20"/>
        <v>117300</v>
      </c>
      <c r="H68" s="114">
        <f>G68</f>
        <v>117300</v>
      </c>
      <c r="I68" s="201">
        <v>0</v>
      </c>
      <c r="J68" s="202">
        <v>0</v>
      </c>
      <c r="K68" s="202"/>
      <c r="L68" s="202"/>
      <c r="M68" s="205"/>
      <c r="N68" s="433"/>
      <c r="O68" s="433"/>
      <c r="P68" s="342"/>
    </row>
    <row r="69" spans="1:16" s="54" customFormat="1" ht="14.25" customHeight="1">
      <c r="A69" s="151"/>
      <c r="B69" s="45" t="s">
        <v>625</v>
      </c>
      <c r="C69" s="40" t="s">
        <v>626</v>
      </c>
      <c r="D69" s="114">
        <v>13702</v>
      </c>
      <c r="E69" s="114">
        <v>15413</v>
      </c>
      <c r="F69" s="341">
        <f t="shared" si="1"/>
        <v>1.124872281418771</v>
      </c>
      <c r="G69" s="114">
        <f t="shared" si="20"/>
        <v>15413</v>
      </c>
      <c r="H69" s="114">
        <f>G69</f>
        <v>15413</v>
      </c>
      <c r="I69" s="201">
        <v>0</v>
      </c>
      <c r="J69" s="202">
        <v>0</v>
      </c>
      <c r="K69" s="202"/>
      <c r="L69" s="202"/>
      <c r="M69" s="205"/>
      <c r="N69" s="433"/>
      <c r="O69" s="433"/>
      <c r="P69" s="342"/>
    </row>
    <row r="70" spans="1:16" s="54" customFormat="1" ht="15" customHeight="1">
      <c r="A70" s="151"/>
      <c r="B70" s="155" t="s">
        <v>674</v>
      </c>
      <c r="C70" s="40" t="s">
        <v>653</v>
      </c>
      <c r="D70" s="114">
        <v>31021</v>
      </c>
      <c r="E70" s="114">
        <v>31659</v>
      </c>
      <c r="F70" s="341">
        <f t="shared" si="1"/>
        <v>1.0205667128719256</v>
      </c>
      <c r="G70" s="114">
        <f t="shared" si="20"/>
        <v>31659</v>
      </c>
      <c r="H70" s="114">
        <f>G70</f>
        <v>31659</v>
      </c>
      <c r="I70" s="201"/>
      <c r="J70" s="202">
        <v>0</v>
      </c>
      <c r="K70" s="202"/>
      <c r="L70" s="202"/>
      <c r="M70" s="205"/>
      <c r="N70" s="433"/>
      <c r="O70" s="433"/>
      <c r="P70" s="342"/>
    </row>
    <row r="71" spans="1:16" s="54" customFormat="1" ht="14.25" customHeight="1">
      <c r="A71" s="151"/>
      <c r="B71" s="155" t="s">
        <v>627</v>
      </c>
      <c r="C71" s="40" t="s">
        <v>628</v>
      </c>
      <c r="D71" s="114">
        <v>4732</v>
      </c>
      <c r="E71" s="114">
        <v>4872</v>
      </c>
      <c r="F71" s="341">
        <f t="shared" si="1"/>
        <v>1.029585798816568</v>
      </c>
      <c r="G71" s="114">
        <f t="shared" si="20"/>
        <v>4872</v>
      </c>
      <c r="H71" s="114">
        <f>G71</f>
        <v>4872</v>
      </c>
      <c r="I71" s="201"/>
      <c r="J71" s="202">
        <v>0</v>
      </c>
      <c r="K71" s="202"/>
      <c r="L71" s="202"/>
      <c r="M71" s="205"/>
      <c r="N71" s="433"/>
      <c r="O71" s="433"/>
      <c r="P71" s="342"/>
    </row>
    <row r="72" spans="1:16" s="54" customFormat="1" ht="13.5" customHeight="1">
      <c r="A72" s="151"/>
      <c r="B72" s="45" t="s">
        <v>629</v>
      </c>
      <c r="C72" s="40" t="s">
        <v>630</v>
      </c>
      <c r="D72" s="114">
        <v>4410</v>
      </c>
      <c r="E72" s="114">
        <v>1600</v>
      </c>
      <c r="F72" s="341">
        <f t="shared" si="1"/>
        <v>0.36281179138321995</v>
      </c>
      <c r="G72" s="114">
        <f t="shared" si="20"/>
        <v>1600</v>
      </c>
      <c r="H72" s="114"/>
      <c r="I72" s="201">
        <f>G72</f>
        <v>1600</v>
      </c>
      <c r="J72" s="202">
        <v>0</v>
      </c>
      <c r="K72" s="202"/>
      <c r="L72" s="202"/>
      <c r="M72" s="205"/>
      <c r="N72" s="433"/>
      <c r="O72" s="433"/>
      <c r="P72" s="342"/>
    </row>
    <row r="73" spans="1:16" s="54" customFormat="1" ht="13.5" customHeight="1">
      <c r="A73" s="151"/>
      <c r="B73" s="45" t="s">
        <v>631</v>
      </c>
      <c r="C73" s="40" t="s">
        <v>718</v>
      </c>
      <c r="D73" s="114">
        <v>2500</v>
      </c>
      <c r="E73" s="114">
        <v>1990</v>
      </c>
      <c r="F73" s="341">
        <f t="shared" si="1"/>
        <v>0.796</v>
      </c>
      <c r="G73" s="114">
        <f t="shared" si="20"/>
        <v>1990</v>
      </c>
      <c r="H73" s="114"/>
      <c r="I73" s="201">
        <f aca="true" t="shared" si="21" ref="I73:I87">G73</f>
        <v>1990</v>
      </c>
      <c r="J73" s="202"/>
      <c r="K73" s="202"/>
      <c r="L73" s="202"/>
      <c r="M73" s="205"/>
      <c r="N73" s="433"/>
      <c r="O73" s="433"/>
      <c r="P73" s="342"/>
    </row>
    <row r="74" spans="1:16" s="54" customFormat="1" ht="13.5" customHeight="1">
      <c r="A74" s="151"/>
      <c r="B74" s="45" t="s">
        <v>703</v>
      </c>
      <c r="C74" s="40" t="s">
        <v>704</v>
      </c>
      <c r="D74" s="114">
        <v>200</v>
      </c>
      <c r="E74" s="114">
        <v>50</v>
      </c>
      <c r="F74" s="341">
        <f t="shared" si="1"/>
        <v>0.25</v>
      </c>
      <c r="G74" s="114">
        <f t="shared" si="20"/>
        <v>50</v>
      </c>
      <c r="H74" s="114"/>
      <c r="I74" s="201">
        <f t="shared" si="21"/>
        <v>50</v>
      </c>
      <c r="J74" s="202"/>
      <c r="K74" s="202"/>
      <c r="L74" s="202"/>
      <c r="M74" s="205"/>
      <c r="N74" s="433"/>
      <c r="O74" s="433"/>
      <c r="P74" s="342"/>
    </row>
    <row r="75" spans="1:16" s="54" customFormat="1" ht="12.75" customHeight="1">
      <c r="A75" s="151"/>
      <c r="B75" s="45" t="s">
        <v>635</v>
      </c>
      <c r="C75" s="40" t="s">
        <v>720</v>
      </c>
      <c r="D75" s="114">
        <v>4115</v>
      </c>
      <c r="E75" s="114">
        <v>2000</v>
      </c>
      <c r="F75" s="341">
        <f t="shared" si="1"/>
        <v>0.48602673147023084</v>
      </c>
      <c r="G75" s="114">
        <f t="shared" si="20"/>
        <v>2000</v>
      </c>
      <c r="H75" s="114"/>
      <c r="I75" s="201">
        <f t="shared" si="21"/>
        <v>2000</v>
      </c>
      <c r="J75" s="202">
        <v>0</v>
      </c>
      <c r="K75" s="202"/>
      <c r="L75" s="202"/>
      <c r="M75" s="205"/>
      <c r="N75" s="433"/>
      <c r="O75" s="433"/>
      <c r="P75" s="342"/>
    </row>
    <row r="76" spans="1:16" s="54" customFormat="1" ht="12.75" customHeight="1">
      <c r="A76" s="151"/>
      <c r="B76" s="45" t="s">
        <v>54</v>
      </c>
      <c r="C76" s="40" t="s">
        <v>55</v>
      </c>
      <c r="D76" s="114">
        <v>420</v>
      </c>
      <c r="E76" s="114">
        <v>0</v>
      </c>
      <c r="F76" s="341">
        <f aca="true" t="shared" si="22" ref="F76:F143">E76/D76</f>
        <v>0</v>
      </c>
      <c r="G76" s="114">
        <f t="shared" si="20"/>
        <v>0</v>
      </c>
      <c r="H76" s="114"/>
      <c r="I76" s="201">
        <f t="shared" si="21"/>
        <v>0</v>
      </c>
      <c r="J76" s="202"/>
      <c r="K76" s="202"/>
      <c r="L76" s="202"/>
      <c r="M76" s="205"/>
      <c r="N76" s="433"/>
      <c r="O76" s="433"/>
      <c r="P76" s="342"/>
    </row>
    <row r="77" spans="1:16" s="54" customFormat="1" ht="12.75" customHeight="1">
      <c r="A77" s="151"/>
      <c r="B77" s="45" t="s">
        <v>869</v>
      </c>
      <c r="C77" s="40" t="s">
        <v>871</v>
      </c>
      <c r="D77" s="114">
        <v>560</v>
      </c>
      <c r="E77" s="114">
        <v>500</v>
      </c>
      <c r="F77" s="341">
        <f t="shared" si="22"/>
        <v>0.8928571428571429</v>
      </c>
      <c r="G77" s="114">
        <f t="shared" si="20"/>
        <v>500</v>
      </c>
      <c r="H77" s="114"/>
      <c r="I77" s="201">
        <f t="shared" si="21"/>
        <v>500</v>
      </c>
      <c r="J77" s="202"/>
      <c r="K77" s="202"/>
      <c r="L77" s="202"/>
      <c r="M77" s="205"/>
      <c r="N77" s="433"/>
      <c r="O77" s="433"/>
      <c r="P77" s="342"/>
    </row>
    <row r="78" spans="1:16" s="54" customFormat="1" ht="12.75" customHeight="1">
      <c r="A78" s="151"/>
      <c r="B78" s="45" t="s">
        <v>861</v>
      </c>
      <c r="C78" s="40" t="s">
        <v>865</v>
      </c>
      <c r="D78" s="114">
        <v>2100</v>
      </c>
      <c r="E78" s="114">
        <v>1300</v>
      </c>
      <c r="F78" s="341">
        <f t="shared" si="22"/>
        <v>0.6190476190476191</v>
      </c>
      <c r="G78" s="114">
        <f t="shared" si="20"/>
        <v>1300</v>
      </c>
      <c r="H78" s="114"/>
      <c r="I78" s="201">
        <f t="shared" si="21"/>
        <v>1300</v>
      </c>
      <c r="J78" s="202"/>
      <c r="K78" s="202"/>
      <c r="L78" s="202"/>
      <c r="M78" s="205"/>
      <c r="N78" s="433"/>
      <c r="O78" s="433"/>
      <c r="P78" s="342"/>
    </row>
    <row r="79" spans="1:16" s="54" customFormat="1" ht="12.75" customHeight="1">
      <c r="A79" s="151"/>
      <c r="B79" s="45" t="s">
        <v>390</v>
      </c>
      <c r="C79" s="40" t="s">
        <v>391</v>
      </c>
      <c r="D79" s="114">
        <v>57</v>
      </c>
      <c r="E79" s="114">
        <v>50</v>
      </c>
      <c r="F79" s="341">
        <f t="shared" si="22"/>
        <v>0.8771929824561403</v>
      </c>
      <c r="G79" s="114">
        <f t="shared" si="20"/>
        <v>50</v>
      </c>
      <c r="H79" s="114"/>
      <c r="I79" s="201">
        <f t="shared" si="21"/>
        <v>50</v>
      </c>
      <c r="J79" s="202"/>
      <c r="K79" s="202"/>
      <c r="L79" s="202"/>
      <c r="M79" s="205"/>
      <c r="N79" s="433"/>
      <c r="O79" s="433"/>
      <c r="P79" s="342"/>
    </row>
    <row r="80" spans="1:16" s="54" customFormat="1" ht="12.75" customHeight="1">
      <c r="A80" s="151"/>
      <c r="B80" s="45" t="s">
        <v>875</v>
      </c>
      <c r="C80" s="40" t="s">
        <v>876</v>
      </c>
      <c r="D80" s="114">
        <v>2970</v>
      </c>
      <c r="E80" s="114">
        <v>2970</v>
      </c>
      <c r="F80" s="341">
        <f t="shared" si="22"/>
        <v>1</v>
      </c>
      <c r="G80" s="114">
        <f t="shared" si="20"/>
        <v>2970</v>
      </c>
      <c r="H80" s="114"/>
      <c r="I80" s="201">
        <f t="shared" si="21"/>
        <v>2970</v>
      </c>
      <c r="J80" s="202"/>
      <c r="K80" s="202"/>
      <c r="L80" s="202"/>
      <c r="M80" s="205"/>
      <c r="N80" s="433"/>
      <c r="O80" s="433"/>
      <c r="P80" s="342"/>
    </row>
    <row r="81" spans="1:16" s="54" customFormat="1" ht="13.5" customHeight="1">
      <c r="A81" s="151"/>
      <c r="B81" s="45" t="s">
        <v>637</v>
      </c>
      <c r="C81" s="40" t="s">
        <v>638</v>
      </c>
      <c r="D81" s="114">
        <v>500</v>
      </c>
      <c r="E81" s="114">
        <v>50</v>
      </c>
      <c r="F81" s="341">
        <f t="shared" si="22"/>
        <v>0.1</v>
      </c>
      <c r="G81" s="114">
        <f t="shared" si="20"/>
        <v>50</v>
      </c>
      <c r="H81" s="114"/>
      <c r="I81" s="201">
        <f t="shared" si="21"/>
        <v>50</v>
      </c>
      <c r="J81" s="202">
        <v>0</v>
      </c>
      <c r="K81" s="202"/>
      <c r="L81" s="202"/>
      <c r="M81" s="205"/>
      <c r="N81" s="433"/>
      <c r="O81" s="433"/>
      <c r="P81" s="342"/>
    </row>
    <row r="82" spans="1:16" s="54" customFormat="1" ht="13.5" customHeight="1">
      <c r="A82" s="151"/>
      <c r="B82" s="45" t="s">
        <v>639</v>
      </c>
      <c r="C82" s="40" t="s">
        <v>640</v>
      </c>
      <c r="D82" s="114">
        <v>1095</v>
      </c>
      <c r="E82" s="114">
        <v>500</v>
      </c>
      <c r="F82" s="341">
        <f t="shared" si="22"/>
        <v>0.45662100456621</v>
      </c>
      <c r="G82" s="114">
        <f t="shared" si="20"/>
        <v>500</v>
      </c>
      <c r="H82" s="114"/>
      <c r="I82" s="201">
        <f t="shared" si="21"/>
        <v>500</v>
      </c>
      <c r="J82" s="202">
        <v>0</v>
      </c>
      <c r="K82" s="202"/>
      <c r="L82" s="202"/>
      <c r="M82" s="205"/>
      <c r="N82" s="433"/>
      <c r="O82" s="433"/>
      <c r="P82" s="342"/>
    </row>
    <row r="83" spans="1:16" s="54" customFormat="1" ht="15" customHeight="1">
      <c r="A83" s="151"/>
      <c r="B83" s="45" t="s">
        <v>641</v>
      </c>
      <c r="C83" s="40" t="s">
        <v>642</v>
      </c>
      <c r="D83" s="114">
        <v>3500</v>
      </c>
      <c r="E83" s="114">
        <v>3850</v>
      </c>
      <c r="F83" s="341">
        <f t="shared" si="22"/>
        <v>1.1</v>
      </c>
      <c r="G83" s="114">
        <f t="shared" si="20"/>
        <v>3850</v>
      </c>
      <c r="H83" s="114"/>
      <c r="I83" s="201">
        <f t="shared" si="21"/>
        <v>3850</v>
      </c>
      <c r="J83" s="202">
        <v>0</v>
      </c>
      <c r="K83" s="202"/>
      <c r="L83" s="202"/>
      <c r="M83" s="205"/>
      <c r="N83" s="433"/>
      <c r="O83" s="433"/>
      <c r="P83" s="342"/>
    </row>
    <row r="84" spans="1:16" s="54" customFormat="1" ht="15" customHeight="1">
      <c r="A84" s="151"/>
      <c r="B84" s="45" t="s">
        <v>156</v>
      </c>
      <c r="C84" s="212" t="s">
        <v>155</v>
      </c>
      <c r="D84" s="114">
        <v>200</v>
      </c>
      <c r="E84" s="114">
        <v>100</v>
      </c>
      <c r="F84" s="341">
        <f t="shared" si="22"/>
        <v>0.5</v>
      </c>
      <c r="G84" s="114">
        <f t="shared" si="20"/>
        <v>100</v>
      </c>
      <c r="H84" s="114"/>
      <c r="I84" s="201">
        <f t="shared" si="21"/>
        <v>100</v>
      </c>
      <c r="J84" s="202"/>
      <c r="K84" s="202"/>
      <c r="L84" s="202"/>
      <c r="M84" s="205"/>
      <c r="N84" s="433"/>
      <c r="O84" s="433"/>
      <c r="P84" s="342"/>
    </row>
    <row r="85" spans="1:16" s="54" customFormat="1" ht="15" customHeight="1">
      <c r="A85" s="151"/>
      <c r="B85" s="45" t="s">
        <v>862</v>
      </c>
      <c r="C85" s="40" t="s">
        <v>866</v>
      </c>
      <c r="D85" s="114">
        <v>680</v>
      </c>
      <c r="E85" s="114">
        <v>130</v>
      </c>
      <c r="F85" s="341">
        <f t="shared" si="22"/>
        <v>0.19117647058823528</v>
      </c>
      <c r="G85" s="114">
        <f t="shared" si="20"/>
        <v>130</v>
      </c>
      <c r="H85" s="114"/>
      <c r="I85" s="201">
        <f t="shared" si="21"/>
        <v>130</v>
      </c>
      <c r="J85" s="202"/>
      <c r="K85" s="202"/>
      <c r="L85" s="202"/>
      <c r="M85" s="205"/>
      <c r="N85" s="433"/>
      <c r="O85" s="433"/>
      <c r="P85" s="342"/>
    </row>
    <row r="86" spans="1:16" s="54" customFormat="1" ht="15" customHeight="1">
      <c r="A86" s="151"/>
      <c r="B86" s="45" t="s">
        <v>863</v>
      </c>
      <c r="C86" s="40" t="s">
        <v>867</v>
      </c>
      <c r="D86" s="114">
        <v>570</v>
      </c>
      <c r="E86" s="114">
        <v>150</v>
      </c>
      <c r="F86" s="341">
        <f t="shared" si="22"/>
        <v>0.2631578947368421</v>
      </c>
      <c r="G86" s="114">
        <f t="shared" si="20"/>
        <v>150</v>
      </c>
      <c r="H86" s="114"/>
      <c r="I86" s="201">
        <f t="shared" si="21"/>
        <v>150</v>
      </c>
      <c r="J86" s="202"/>
      <c r="K86" s="202"/>
      <c r="L86" s="202"/>
      <c r="M86" s="205"/>
      <c r="N86" s="433"/>
      <c r="O86" s="433"/>
      <c r="P86" s="342"/>
    </row>
    <row r="87" spans="1:16" s="54" customFormat="1" ht="15" customHeight="1">
      <c r="A87" s="151"/>
      <c r="B87" s="45" t="s">
        <v>864</v>
      </c>
      <c r="C87" s="40" t="s">
        <v>868</v>
      </c>
      <c r="D87" s="114">
        <v>660</v>
      </c>
      <c r="E87" s="114">
        <v>200</v>
      </c>
      <c r="F87" s="341">
        <f t="shared" si="22"/>
        <v>0.30303030303030304</v>
      </c>
      <c r="G87" s="114">
        <f t="shared" si="20"/>
        <v>200</v>
      </c>
      <c r="H87" s="114"/>
      <c r="I87" s="201">
        <f t="shared" si="21"/>
        <v>200</v>
      </c>
      <c r="J87" s="202"/>
      <c r="K87" s="202"/>
      <c r="L87" s="202"/>
      <c r="M87" s="205"/>
      <c r="N87" s="433"/>
      <c r="O87" s="433"/>
      <c r="P87" s="342"/>
    </row>
    <row r="88" spans="1:16" s="54" customFormat="1" ht="18" customHeight="1">
      <c r="A88" s="147" t="s">
        <v>675</v>
      </c>
      <c r="B88" s="156"/>
      <c r="C88" s="71" t="s">
        <v>676</v>
      </c>
      <c r="D88" s="203">
        <f>D89+D100+D102+D111+D138+D147+D177</f>
        <v>4138140</v>
      </c>
      <c r="E88" s="203">
        <f>E89+E100+E102+E111+E138+E147+E177</f>
        <v>3691145</v>
      </c>
      <c r="F88" s="416">
        <f t="shared" si="22"/>
        <v>0.8919816632593387</v>
      </c>
      <c r="G88" s="203">
        <f>G89+G100+G102+G111+G138+G147+G177</f>
        <v>3691145</v>
      </c>
      <c r="H88" s="203">
        <f>H89+H100+H102+H111+H138+H147+H177</f>
        <v>2619083</v>
      </c>
      <c r="I88" s="203">
        <f>I89+I100+I102+I111+I138+I147+I177</f>
        <v>750319</v>
      </c>
      <c r="J88" s="203">
        <f>J89+J100+J102+J111+J138+J147+J177</f>
        <v>13250</v>
      </c>
      <c r="K88" s="203">
        <f aca="true" t="shared" si="23" ref="K88:P88">K89+K100+K102+K111+K138+K147+K177</f>
        <v>119830</v>
      </c>
      <c r="L88" s="203">
        <f t="shared" si="23"/>
        <v>188663</v>
      </c>
      <c r="M88" s="203">
        <f t="shared" si="23"/>
        <v>0</v>
      </c>
      <c r="N88" s="203">
        <f t="shared" si="23"/>
        <v>0</v>
      </c>
      <c r="O88" s="203">
        <f t="shared" si="23"/>
        <v>0</v>
      </c>
      <c r="P88" s="204">
        <f t="shared" si="23"/>
        <v>0</v>
      </c>
    </row>
    <row r="89" spans="1:16" s="54" customFormat="1" ht="17.25" customHeight="1">
      <c r="A89" s="149" t="s">
        <v>677</v>
      </c>
      <c r="B89" s="145"/>
      <c r="C89" s="96" t="s">
        <v>678</v>
      </c>
      <c r="D89" s="199">
        <f>SUM(D90:D99)</f>
        <v>176374</v>
      </c>
      <c r="E89" s="199">
        <f>SUM(E90:E99)</f>
        <v>103643</v>
      </c>
      <c r="F89" s="417">
        <f t="shared" si="22"/>
        <v>0.5876319638949051</v>
      </c>
      <c r="G89" s="199">
        <f aca="true" t="shared" si="24" ref="G89:P89">SUM(G90:G99)</f>
        <v>103643</v>
      </c>
      <c r="H89" s="199">
        <f t="shared" si="24"/>
        <v>98920</v>
      </c>
      <c r="I89" s="199">
        <f t="shared" si="24"/>
        <v>4723</v>
      </c>
      <c r="J89" s="199">
        <f t="shared" si="24"/>
        <v>0</v>
      </c>
      <c r="K89" s="199">
        <f t="shared" si="24"/>
        <v>0</v>
      </c>
      <c r="L89" s="199">
        <f t="shared" si="24"/>
        <v>0</v>
      </c>
      <c r="M89" s="199">
        <f t="shared" si="24"/>
        <v>0</v>
      </c>
      <c r="N89" s="199">
        <f t="shared" si="24"/>
        <v>0</v>
      </c>
      <c r="O89" s="199">
        <f t="shared" si="24"/>
        <v>0</v>
      </c>
      <c r="P89" s="200">
        <f t="shared" si="24"/>
        <v>0</v>
      </c>
    </row>
    <row r="90" spans="1:16" s="54" customFormat="1" ht="14.25" customHeight="1">
      <c r="A90" s="151"/>
      <c r="B90" s="45" t="s">
        <v>621</v>
      </c>
      <c r="C90" s="40" t="s">
        <v>122</v>
      </c>
      <c r="D90" s="114">
        <v>103160</v>
      </c>
      <c r="E90" s="114">
        <v>76700</v>
      </c>
      <c r="F90" s="341">
        <f t="shared" si="22"/>
        <v>0.7435052345870492</v>
      </c>
      <c r="G90" s="114">
        <f>E90</f>
        <v>76700</v>
      </c>
      <c r="H90" s="114">
        <f>E90</f>
        <v>76700</v>
      </c>
      <c r="I90" s="201"/>
      <c r="J90" s="202">
        <v>0</v>
      </c>
      <c r="K90" s="202"/>
      <c r="L90" s="202"/>
      <c r="M90" s="205"/>
      <c r="N90" s="433"/>
      <c r="O90" s="433"/>
      <c r="P90" s="342"/>
    </row>
    <row r="91" spans="1:16" s="54" customFormat="1" ht="15.75" customHeight="1">
      <c r="A91" s="151"/>
      <c r="B91" s="45" t="s">
        <v>625</v>
      </c>
      <c r="C91" s="40" t="s">
        <v>626</v>
      </c>
      <c r="D91" s="114">
        <v>8130</v>
      </c>
      <c r="E91" s="114">
        <v>8760</v>
      </c>
      <c r="F91" s="341">
        <f t="shared" si="22"/>
        <v>1.0774907749077491</v>
      </c>
      <c r="G91" s="114">
        <f aca="true" t="shared" si="25" ref="G91:G99">E91</f>
        <v>8760</v>
      </c>
      <c r="H91" s="114">
        <f>E91</f>
        <v>8760</v>
      </c>
      <c r="I91" s="201"/>
      <c r="J91" s="202">
        <v>0</v>
      </c>
      <c r="K91" s="202"/>
      <c r="L91" s="202"/>
      <c r="M91" s="205"/>
      <c r="N91" s="433"/>
      <c r="O91" s="433"/>
      <c r="P91" s="342"/>
    </row>
    <row r="92" spans="1:16" s="54" customFormat="1" ht="16.5" customHeight="1">
      <c r="A92" s="151"/>
      <c r="B92" s="155" t="s">
        <v>674</v>
      </c>
      <c r="C92" s="40" t="s">
        <v>679</v>
      </c>
      <c r="D92" s="114">
        <v>19402</v>
      </c>
      <c r="E92" s="114">
        <v>11580</v>
      </c>
      <c r="F92" s="341">
        <f t="shared" si="22"/>
        <v>0.5968456860117514</v>
      </c>
      <c r="G92" s="114">
        <f t="shared" si="25"/>
        <v>11580</v>
      </c>
      <c r="H92" s="114">
        <f>E92</f>
        <v>11580</v>
      </c>
      <c r="I92" s="201"/>
      <c r="J92" s="202"/>
      <c r="K92" s="202"/>
      <c r="L92" s="202"/>
      <c r="M92" s="205"/>
      <c r="N92" s="433"/>
      <c r="O92" s="433"/>
      <c r="P92" s="342"/>
    </row>
    <row r="93" spans="1:16" s="54" customFormat="1" ht="15" customHeight="1">
      <c r="A93" s="151"/>
      <c r="B93" s="155" t="s">
        <v>627</v>
      </c>
      <c r="C93" s="40" t="s">
        <v>628</v>
      </c>
      <c r="D93" s="114">
        <v>2922</v>
      </c>
      <c r="E93" s="114">
        <v>1880</v>
      </c>
      <c r="F93" s="341">
        <f t="shared" si="22"/>
        <v>0.6433949349760438</v>
      </c>
      <c r="G93" s="114">
        <f t="shared" si="25"/>
        <v>1880</v>
      </c>
      <c r="H93" s="114">
        <f>E93</f>
        <v>1880</v>
      </c>
      <c r="I93" s="201"/>
      <c r="J93" s="202"/>
      <c r="K93" s="202"/>
      <c r="L93" s="202"/>
      <c r="M93" s="205"/>
      <c r="N93" s="433"/>
      <c r="O93" s="433"/>
      <c r="P93" s="342"/>
    </row>
    <row r="94" spans="1:16" s="54" customFormat="1" ht="15" customHeight="1">
      <c r="A94" s="151"/>
      <c r="B94" s="45" t="s">
        <v>52</v>
      </c>
      <c r="C94" s="40" t="s">
        <v>53</v>
      </c>
      <c r="D94" s="114">
        <v>31700</v>
      </c>
      <c r="E94" s="114">
        <v>0</v>
      </c>
      <c r="F94" s="341">
        <f t="shared" si="22"/>
        <v>0</v>
      </c>
      <c r="G94" s="114">
        <f t="shared" si="25"/>
        <v>0</v>
      </c>
      <c r="H94" s="114">
        <f>E94</f>
        <v>0</v>
      </c>
      <c r="I94" s="201"/>
      <c r="J94" s="202">
        <v>0</v>
      </c>
      <c r="K94" s="202"/>
      <c r="L94" s="202"/>
      <c r="M94" s="205"/>
      <c r="N94" s="433"/>
      <c r="O94" s="433"/>
      <c r="P94" s="342"/>
    </row>
    <row r="95" spans="1:16" s="54" customFormat="1" ht="15" customHeight="1">
      <c r="A95" s="151"/>
      <c r="B95" s="45" t="s">
        <v>629</v>
      </c>
      <c r="C95" s="40" t="s">
        <v>630</v>
      </c>
      <c r="D95" s="114">
        <v>700</v>
      </c>
      <c r="E95" s="114">
        <v>200</v>
      </c>
      <c r="F95" s="341">
        <f t="shared" si="22"/>
        <v>0.2857142857142857</v>
      </c>
      <c r="G95" s="114">
        <f t="shared" si="25"/>
        <v>200</v>
      </c>
      <c r="H95" s="114"/>
      <c r="I95" s="201">
        <f>G95</f>
        <v>200</v>
      </c>
      <c r="J95" s="202">
        <v>0</v>
      </c>
      <c r="K95" s="202"/>
      <c r="L95" s="202"/>
      <c r="M95" s="205"/>
      <c r="N95" s="433"/>
      <c r="O95" s="433"/>
      <c r="P95" s="342"/>
    </row>
    <row r="96" spans="1:16" s="54" customFormat="1" ht="14.25" customHeight="1">
      <c r="A96" s="151"/>
      <c r="B96" s="45" t="s">
        <v>635</v>
      </c>
      <c r="C96" s="40" t="s">
        <v>720</v>
      </c>
      <c r="D96" s="114">
        <v>4226</v>
      </c>
      <c r="E96" s="114">
        <v>200</v>
      </c>
      <c r="F96" s="341">
        <f t="shared" si="22"/>
        <v>0.047326076668244205</v>
      </c>
      <c r="G96" s="114">
        <f t="shared" si="25"/>
        <v>200</v>
      </c>
      <c r="H96" s="114"/>
      <c r="I96" s="201">
        <f>G96</f>
        <v>200</v>
      </c>
      <c r="J96" s="202">
        <v>0</v>
      </c>
      <c r="K96" s="202"/>
      <c r="L96" s="202"/>
      <c r="M96" s="205"/>
      <c r="N96" s="433"/>
      <c r="O96" s="433"/>
      <c r="P96" s="342"/>
    </row>
    <row r="97" spans="1:16" s="54" customFormat="1" ht="15" customHeight="1">
      <c r="A97" s="151"/>
      <c r="B97" s="45" t="s">
        <v>641</v>
      </c>
      <c r="C97" s="40" t="s">
        <v>642</v>
      </c>
      <c r="D97" s="114">
        <v>3334</v>
      </c>
      <c r="E97" s="114">
        <v>3850</v>
      </c>
      <c r="F97" s="341">
        <f t="shared" si="22"/>
        <v>1.1547690461907618</v>
      </c>
      <c r="G97" s="114">
        <f t="shared" si="25"/>
        <v>3850</v>
      </c>
      <c r="H97" s="114"/>
      <c r="I97" s="201">
        <f>G97</f>
        <v>3850</v>
      </c>
      <c r="J97" s="202">
        <v>0</v>
      </c>
      <c r="K97" s="202"/>
      <c r="L97" s="202"/>
      <c r="M97" s="205"/>
      <c r="N97" s="433"/>
      <c r="O97" s="433"/>
      <c r="P97" s="342"/>
    </row>
    <row r="98" spans="1:16" s="54" customFormat="1" ht="15" customHeight="1">
      <c r="A98" s="151"/>
      <c r="B98" s="45" t="s">
        <v>863</v>
      </c>
      <c r="C98" s="40" t="s">
        <v>867</v>
      </c>
      <c r="D98" s="114">
        <v>1100</v>
      </c>
      <c r="E98" s="114">
        <v>200</v>
      </c>
      <c r="F98" s="341">
        <f t="shared" si="22"/>
        <v>0.18181818181818182</v>
      </c>
      <c r="G98" s="114">
        <f t="shared" si="25"/>
        <v>200</v>
      </c>
      <c r="H98" s="114"/>
      <c r="I98" s="201">
        <f>G98</f>
        <v>200</v>
      </c>
      <c r="J98" s="202"/>
      <c r="K98" s="202"/>
      <c r="L98" s="202"/>
      <c r="M98" s="205"/>
      <c r="N98" s="433"/>
      <c r="O98" s="433"/>
      <c r="P98" s="342"/>
    </row>
    <row r="99" spans="1:16" s="54" customFormat="1" ht="15" customHeight="1">
      <c r="A99" s="151"/>
      <c r="B99" s="45" t="s">
        <v>864</v>
      </c>
      <c r="C99" s="420" t="s">
        <v>868</v>
      </c>
      <c r="D99" s="114">
        <v>1700</v>
      </c>
      <c r="E99" s="114">
        <v>273</v>
      </c>
      <c r="F99" s="341">
        <f t="shared" si="22"/>
        <v>0.16058823529411764</v>
      </c>
      <c r="G99" s="114">
        <f t="shared" si="25"/>
        <v>273</v>
      </c>
      <c r="H99" s="114"/>
      <c r="I99" s="201">
        <f>G99</f>
        <v>273</v>
      </c>
      <c r="J99" s="202">
        <v>0</v>
      </c>
      <c r="K99" s="202"/>
      <c r="L99" s="202"/>
      <c r="M99" s="205"/>
      <c r="N99" s="433"/>
      <c r="O99" s="433"/>
      <c r="P99" s="342"/>
    </row>
    <row r="100" spans="1:16" s="53" customFormat="1" ht="17.25" customHeight="1">
      <c r="A100" s="149" t="s">
        <v>1017</v>
      </c>
      <c r="B100" s="145"/>
      <c r="C100" s="96" t="s">
        <v>120</v>
      </c>
      <c r="D100" s="199">
        <f>D101</f>
        <v>2780</v>
      </c>
      <c r="E100" s="199">
        <f>E101</f>
        <v>3250</v>
      </c>
      <c r="F100" s="417">
        <f t="shared" si="22"/>
        <v>1.169064748201439</v>
      </c>
      <c r="G100" s="199">
        <f aca="true" t="shared" si="26" ref="G100:P100">G101</f>
        <v>3250</v>
      </c>
      <c r="H100" s="199">
        <f t="shared" si="26"/>
        <v>0</v>
      </c>
      <c r="I100" s="199">
        <f t="shared" si="26"/>
        <v>0</v>
      </c>
      <c r="J100" s="199">
        <f t="shared" si="26"/>
        <v>3250</v>
      </c>
      <c r="K100" s="199">
        <f t="shared" si="26"/>
        <v>0</v>
      </c>
      <c r="L100" s="199">
        <f t="shared" si="26"/>
        <v>0</v>
      </c>
      <c r="M100" s="199">
        <f t="shared" si="26"/>
        <v>0</v>
      </c>
      <c r="N100" s="199">
        <f t="shared" si="26"/>
        <v>0</v>
      </c>
      <c r="O100" s="199">
        <f t="shared" si="26"/>
        <v>0</v>
      </c>
      <c r="P100" s="200">
        <f t="shared" si="26"/>
        <v>0</v>
      </c>
    </row>
    <row r="101" spans="1:16" s="54" customFormat="1" ht="24" customHeight="1">
      <c r="A101" s="151"/>
      <c r="B101" s="45" t="s">
        <v>1018</v>
      </c>
      <c r="C101" s="40" t="s">
        <v>1019</v>
      </c>
      <c r="D101" s="114">
        <v>2780</v>
      </c>
      <c r="E101" s="114">
        <v>3250</v>
      </c>
      <c r="F101" s="341">
        <f t="shared" si="22"/>
        <v>1.169064748201439</v>
      </c>
      <c r="G101" s="114">
        <f>E101</f>
        <v>3250</v>
      </c>
      <c r="H101" s="114">
        <v>0</v>
      </c>
      <c r="I101" s="201">
        <v>0</v>
      </c>
      <c r="J101" s="202">
        <f>G101</f>
        <v>3250</v>
      </c>
      <c r="K101" s="202"/>
      <c r="L101" s="202"/>
      <c r="M101" s="205"/>
      <c r="N101" s="433"/>
      <c r="O101" s="433"/>
      <c r="P101" s="342"/>
    </row>
    <row r="102" spans="1:16" s="53" customFormat="1" ht="16.5" customHeight="1">
      <c r="A102" s="149" t="s">
        <v>681</v>
      </c>
      <c r="B102" s="145"/>
      <c r="C102" s="96" t="s">
        <v>691</v>
      </c>
      <c r="D102" s="199">
        <f>SUM(D103:D110)</f>
        <v>140900</v>
      </c>
      <c r="E102" s="199">
        <f aca="true" t="shared" si="27" ref="E102:P102">SUM(E103:E110)</f>
        <v>143000</v>
      </c>
      <c r="F102" s="417">
        <f t="shared" si="22"/>
        <v>1.014904187366927</v>
      </c>
      <c r="G102" s="199">
        <f t="shared" si="27"/>
        <v>143000</v>
      </c>
      <c r="H102" s="199">
        <f t="shared" si="27"/>
        <v>0</v>
      </c>
      <c r="I102" s="199">
        <f t="shared" si="27"/>
        <v>31800</v>
      </c>
      <c r="J102" s="199">
        <f t="shared" si="27"/>
        <v>0</v>
      </c>
      <c r="K102" s="199">
        <f t="shared" si="27"/>
        <v>111200</v>
      </c>
      <c r="L102" s="199">
        <f t="shared" si="27"/>
        <v>0</v>
      </c>
      <c r="M102" s="199">
        <f t="shared" si="27"/>
        <v>0</v>
      </c>
      <c r="N102" s="199">
        <f t="shared" si="27"/>
        <v>0</v>
      </c>
      <c r="O102" s="199">
        <f t="shared" si="27"/>
        <v>0</v>
      </c>
      <c r="P102" s="200">
        <f t="shared" si="27"/>
        <v>0</v>
      </c>
    </row>
    <row r="103" spans="1:16" s="54" customFormat="1" ht="12.75" customHeight="1">
      <c r="A103" s="151"/>
      <c r="B103" s="45" t="s">
        <v>620</v>
      </c>
      <c r="C103" s="40" t="s">
        <v>692</v>
      </c>
      <c r="D103" s="114">
        <v>106720</v>
      </c>
      <c r="E103" s="114">
        <v>111200</v>
      </c>
      <c r="F103" s="341">
        <f t="shared" si="22"/>
        <v>1.0419790104947526</v>
      </c>
      <c r="G103" s="114">
        <f>E103</f>
        <v>111200</v>
      </c>
      <c r="H103" s="114">
        <v>0</v>
      </c>
      <c r="I103" s="201"/>
      <c r="J103" s="202">
        <v>0</v>
      </c>
      <c r="K103" s="202">
        <f>G103</f>
        <v>111200</v>
      </c>
      <c r="L103" s="202"/>
      <c r="M103" s="205"/>
      <c r="N103" s="433"/>
      <c r="O103" s="433"/>
      <c r="P103" s="342"/>
    </row>
    <row r="104" spans="1:16" s="54" customFormat="1" ht="12.75" customHeight="1">
      <c r="A104" s="151"/>
      <c r="B104" s="45" t="s">
        <v>629</v>
      </c>
      <c r="C104" s="40" t="s">
        <v>630</v>
      </c>
      <c r="D104" s="114">
        <v>7520</v>
      </c>
      <c r="E104" s="114">
        <v>7500</v>
      </c>
      <c r="F104" s="341">
        <f t="shared" si="22"/>
        <v>0.9973404255319149</v>
      </c>
      <c r="G104" s="114">
        <f aca="true" t="shared" si="28" ref="G104:G110">E104</f>
        <v>7500</v>
      </c>
      <c r="H104" s="114">
        <v>0</v>
      </c>
      <c r="I104" s="201">
        <f>G104</f>
        <v>7500</v>
      </c>
      <c r="J104" s="202">
        <v>0</v>
      </c>
      <c r="K104" s="202"/>
      <c r="L104" s="202"/>
      <c r="M104" s="205"/>
      <c r="N104" s="433"/>
      <c r="O104" s="433"/>
      <c r="P104" s="342"/>
    </row>
    <row r="105" spans="1:16" s="54" customFormat="1" ht="12.75" customHeight="1">
      <c r="A105" s="151"/>
      <c r="B105" s="45" t="s">
        <v>631</v>
      </c>
      <c r="C105" s="40" t="s">
        <v>718</v>
      </c>
      <c r="D105" s="114">
        <v>9010</v>
      </c>
      <c r="E105" s="114">
        <v>8700</v>
      </c>
      <c r="F105" s="341">
        <f t="shared" si="22"/>
        <v>0.9655937846836848</v>
      </c>
      <c r="G105" s="114">
        <f t="shared" si="28"/>
        <v>8700</v>
      </c>
      <c r="H105" s="114">
        <v>0</v>
      </c>
      <c r="I105" s="201">
        <f aca="true" t="shared" si="29" ref="I105:I110">G105</f>
        <v>8700</v>
      </c>
      <c r="J105" s="202">
        <v>0</v>
      </c>
      <c r="K105" s="202"/>
      <c r="L105" s="202"/>
      <c r="M105" s="205"/>
      <c r="N105" s="433"/>
      <c r="O105" s="433"/>
      <c r="P105" s="342"/>
    </row>
    <row r="106" spans="1:16" s="54" customFormat="1" ht="12.75" customHeight="1">
      <c r="A106" s="151"/>
      <c r="B106" s="45" t="s">
        <v>635</v>
      </c>
      <c r="C106" s="40" t="s">
        <v>720</v>
      </c>
      <c r="D106" s="114">
        <v>7900</v>
      </c>
      <c r="E106" s="114">
        <v>7900</v>
      </c>
      <c r="F106" s="341">
        <f t="shared" si="22"/>
        <v>1</v>
      </c>
      <c r="G106" s="114">
        <f t="shared" si="28"/>
        <v>7900</v>
      </c>
      <c r="H106" s="114">
        <v>0</v>
      </c>
      <c r="I106" s="201">
        <f t="shared" si="29"/>
        <v>7900</v>
      </c>
      <c r="J106" s="202">
        <v>0</v>
      </c>
      <c r="K106" s="202"/>
      <c r="L106" s="202"/>
      <c r="M106" s="205"/>
      <c r="N106" s="433"/>
      <c r="O106" s="433"/>
      <c r="P106" s="342"/>
    </row>
    <row r="107" spans="1:16" s="54" customFormat="1" ht="12.75" customHeight="1">
      <c r="A107" s="151"/>
      <c r="B107" s="45" t="s">
        <v>861</v>
      </c>
      <c r="C107" s="40" t="s">
        <v>865</v>
      </c>
      <c r="D107" s="114">
        <v>450</v>
      </c>
      <c r="E107" s="114">
        <v>400</v>
      </c>
      <c r="F107" s="341">
        <f t="shared" si="22"/>
        <v>0.8888888888888888</v>
      </c>
      <c r="G107" s="114">
        <f t="shared" si="28"/>
        <v>400</v>
      </c>
      <c r="H107" s="114"/>
      <c r="I107" s="201">
        <f t="shared" si="29"/>
        <v>400</v>
      </c>
      <c r="J107" s="202"/>
      <c r="K107" s="202"/>
      <c r="L107" s="202"/>
      <c r="M107" s="205"/>
      <c r="N107" s="433"/>
      <c r="O107" s="433"/>
      <c r="P107" s="342"/>
    </row>
    <row r="108" spans="1:16" s="54" customFormat="1" ht="12.75" customHeight="1">
      <c r="A108" s="151"/>
      <c r="B108" s="45" t="s">
        <v>862</v>
      </c>
      <c r="C108" s="40" t="s">
        <v>866</v>
      </c>
      <c r="D108" s="114">
        <v>1800</v>
      </c>
      <c r="E108" s="114">
        <v>800</v>
      </c>
      <c r="F108" s="341">
        <f t="shared" si="22"/>
        <v>0.4444444444444444</v>
      </c>
      <c r="G108" s="114">
        <f t="shared" si="28"/>
        <v>800</v>
      </c>
      <c r="H108" s="114"/>
      <c r="I108" s="201">
        <f t="shared" si="29"/>
        <v>800</v>
      </c>
      <c r="J108" s="202"/>
      <c r="K108" s="202"/>
      <c r="L108" s="202"/>
      <c r="M108" s="205"/>
      <c r="N108" s="433"/>
      <c r="O108" s="433"/>
      <c r="P108" s="342"/>
    </row>
    <row r="109" spans="1:16" s="54" customFormat="1" ht="12.75" customHeight="1">
      <c r="A109" s="151"/>
      <c r="B109" s="45" t="s">
        <v>863</v>
      </c>
      <c r="C109" s="40" t="s">
        <v>867</v>
      </c>
      <c r="D109" s="114">
        <v>1900</v>
      </c>
      <c r="E109" s="114">
        <v>1500</v>
      </c>
      <c r="F109" s="341">
        <f t="shared" si="22"/>
        <v>0.7894736842105263</v>
      </c>
      <c r="G109" s="114">
        <f t="shared" si="28"/>
        <v>1500</v>
      </c>
      <c r="H109" s="114"/>
      <c r="I109" s="201">
        <f t="shared" si="29"/>
        <v>1500</v>
      </c>
      <c r="J109" s="202"/>
      <c r="K109" s="202"/>
      <c r="L109" s="202"/>
      <c r="M109" s="205"/>
      <c r="N109" s="433"/>
      <c r="O109" s="433"/>
      <c r="P109" s="342"/>
    </row>
    <row r="110" spans="1:16" s="54" customFormat="1" ht="12.75" customHeight="1">
      <c r="A110" s="151"/>
      <c r="B110" s="45" t="s">
        <v>864</v>
      </c>
      <c r="C110" s="40" t="s">
        <v>868</v>
      </c>
      <c r="D110" s="114">
        <v>5600</v>
      </c>
      <c r="E110" s="114">
        <v>5000</v>
      </c>
      <c r="F110" s="341">
        <f t="shared" si="22"/>
        <v>0.8928571428571429</v>
      </c>
      <c r="G110" s="114">
        <f t="shared" si="28"/>
        <v>5000</v>
      </c>
      <c r="H110" s="114"/>
      <c r="I110" s="201">
        <f t="shared" si="29"/>
        <v>5000</v>
      </c>
      <c r="J110" s="202"/>
      <c r="K110" s="202"/>
      <c r="L110" s="202"/>
      <c r="M110" s="205"/>
      <c r="N110" s="433"/>
      <c r="O110" s="433"/>
      <c r="P110" s="342"/>
    </row>
    <row r="111" spans="1:16" s="53" customFormat="1" ht="15.75" customHeight="1">
      <c r="A111" s="149" t="s">
        <v>693</v>
      </c>
      <c r="B111" s="145"/>
      <c r="C111" s="96" t="s">
        <v>694</v>
      </c>
      <c r="D111" s="199">
        <f>SUM(D112:D137)</f>
        <v>3107764</v>
      </c>
      <c r="E111" s="199">
        <f aca="true" t="shared" si="30" ref="E111:P111">SUM(E112:E137)</f>
        <v>3197942</v>
      </c>
      <c r="F111" s="417">
        <f t="shared" si="22"/>
        <v>1.0290170038651583</v>
      </c>
      <c r="G111" s="199">
        <f t="shared" si="30"/>
        <v>3197942</v>
      </c>
      <c r="H111" s="199">
        <f t="shared" si="30"/>
        <v>2512871</v>
      </c>
      <c r="I111" s="199">
        <f t="shared" si="30"/>
        <v>678071</v>
      </c>
      <c r="J111" s="199">
        <f t="shared" si="30"/>
        <v>5000</v>
      </c>
      <c r="K111" s="199">
        <f t="shared" si="30"/>
        <v>2000</v>
      </c>
      <c r="L111" s="199">
        <f t="shared" si="30"/>
        <v>0</v>
      </c>
      <c r="M111" s="199">
        <f t="shared" si="30"/>
        <v>0</v>
      </c>
      <c r="N111" s="199">
        <f t="shared" si="30"/>
        <v>0</v>
      </c>
      <c r="O111" s="199">
        <f t="shared" si="30"/>
        <v>0</v>
      </c>
      <c r="P111" s="200">
        <f t="shared" si="30"/>
        <v>0</v>
      </c>
    </row>
    <row r="112" spans="1:16" s="53" customFormat="1" ht="33.75" customHeight="1">
      <c r="A112" s="218"/>
      <c r="B112" s="211" t="s">
        <v>680</v>
      </c>
      <c r="C112" s="214" t="s">
        <v>576</v>
      </c>
      <c r="D112" s="210">
        <v>5000</v>
      </c>
      <c r="E112" s="210">
        <v>5000</v>
      </c>
      <c r="F112" s="360">
        <f t="shared" si="22"/>
        <v>1</v>
      </c>
      <c r="G112" s="210">
        <f>E112</f>
        <v>5000</v>
      </c>
      <c r="H112" s="210"/>
      <c r="I112" s="210"/>
      <c r="J112" s="210">
        <f>G112</f>
        <v>5000</v>
      </c>
      <c r="K112" s="210"/>
      <c r="L112" s="210"/>
      <c r="M112" s="210"/>
      <c r="N112" s="210"/>
      <c r="O112" s="210"/>
      <c r="P112" s="235"/>
    </row>
    <row r="113" spans="1:16" s="53" customFormat="1" ht="21" customHeight="1">
      <c r="A113" s="218"/>
      <c r="B113" s="211" t="s">
        <v>309</v>
      </c>
      <c r="C113" s="214" t="s">
        <v>800</v>
      </c>
      <c r="D113" s="210">
        <v>9010</v>
      </c>
      <c r="E113" s="210">
        <v>0</v>
      </c>
      <c r="F113" s="360">
        <v>0</v>
      </c>
      <c r="G113" s="210">
        <f>E113</f>
        <v>0</v>
      </c>
      <c r="H113" s="210"/>
      <c r="I113" s="210"/>
      <c r="J113" s="210">
        <f>G113</f>
        <v>0</v>
      </c>
      <c r="K113" s="210"/>
      <c r="L113" s="210"/>
      <c r="M113" s="210"/>
      <c r="N113" s="210"/>
      <c r="O113" s="210"/>
      <c r="P113" s="235"/>
    </row>
    <row r="114" spans="1:16" s="54" customFormat="1" ht="16.5" customHeight="1">
      <c r="A114" s="151"/>
      <c r="B114" s="45" t="s">
        <v>144</v>
      </c>
      <c r="C114" s="40" t="s">
        <v>103</v>
      </c>
      <c r="D114" s="114">
        <v>2000</v>
      </c>
      <c r="E114" s="114">
        <v>2000</v>
      </c>
      <c r="F114" s="341">
        <f t="shared" si="22"/>
        <v>1</v>
      </c>
      <c r="G114" s="114">
        <f>E114</f>
        <v>2000</v>
      </c>
      <c r="H114" s="114">
        <v>0</v>
      </c>
      <c r="I114" s="201"/>
      <c r="J114" s="202"/>
      <c r="K114" s="202">
        <f>G114</f>
        <v>2000</v>
      </c>
      <c r="L114" s="202"/>
      <c r="M114" s="205"/>
      <c r="N114" s="433"/>
      <c r="O114" s="433"/>
      <c r="P114" s="342"/>
    </row>
    <row r="115" spans="1:16" s="54" customFormat="1" ht="15.75" customHeight="1">
      <c r="A115" s="151"/>
      <c r="B115" s="45" t="s">
        <v>621</v>
      </c>
      <c r="C115" s="40" t="s">
        <v>122</v>
      </c>
      <c r="D115" s="114">
        <v>1856900</v>
      </c>
      <c r="E115" s="114">
        <v>2028280</v>
      </c>
      <c r="F115" s="341">
        <f t="shared" si="22"/>
        <v>1.0922936076256127</v>
      </c>
      <c r="G115" s="114">
        <f aca="true" t="shared" si="31" ref="G115:G137">E115</f>
        <v>2028280</v>
      </c>
      <c r="H115" s="114">
        <f>G115</f>
        <v>2028280</v>
      </c>
      <c r="I115" s="201"/>
      <c r="J115" s="202"/>
      <c r="K115" s="202"/>
      <c r="L115" s="202"/>
      <c r="M115" s="205"/>
      <c r="N115" s="433"/>
      <c r="O115" s="433"/>
      <c r="P115" s="342"/>
    </row>
    <row r="116" spans="1:16" s="54" customFormat="1" ht="16.5" customHeight="1">
      <c r="A116" s="151"/>
      <c r="B116" s="45" t="s">
        <v>625</v>
      </c>
      <c r="C116" s="40" t="s">
        <v>626</v>
      </c>
      <c r="D116" s="114">
        <v>135370</v>
      </c>
      <c r="E116" s="114">
        <v>149578</v>
      </c>
      <c r="F116" s="341">
        <f t="shared" si="22"/>
        <v>1.1049567851074833</v>
      </c>
      <c r="G116" s="114">
        <f t="shared" si="31"/>
        <v>149578</v>
      </c>
      <c r="H116" s="114">
        <f>G116</f>
        <v>149578</v>
      </c>
      <c r="I116" s="201"/>
      <c r="J116" s="202"/>
      <c r="K116" s="202"/>
      <c r="L116" s="202"/>
      <c r="M116" s="205"/>
      <c r="N116" s="433"/>
      <c r="O116" s="433"/>
      <c r="P116" s="342"/>
    </row>
    <row r="117" spans="1:16" s="54" customFormat="1" ht="15" customHeight="1">
      <c r="A117" s="151"/>
      <c r="B117" s="155" t="s">
        <v>674</v>
      </c>
      <c r="C117" s="40" t="s">
        <v>653</v>
      </c>
      <c r="D117" s="114">
        <v>287804</v>
      </c>
      <c r="E117" s="114">
        <v>250468</v>
      </c>
      <c r="F117" s="341">
        <f t="shared" si="22"/>
        <v>0.8702728245611597</v>
      </c>
      <c r="G117" s="114">
        <f t="shared" si="31"/>
        <v>250468</v>
      </c>
      <c r="H117" s="114">
        <f>G117</f>
        <v>250468</v>
      </c>
      <c r="I117" s="201"/>
      <c r="J117" s="202"/>
      <c r="K117" s="202"/>
      <c r="L117" s="202"/>
      <c r="M117" s="205"/>
      <c r="N117" s="433"/>
      <c r="O117" s="433"/>
      <c r="P117" s="342"/>
    </row>
    <row r="118" spans="1:16" s="54" customFormat="1" ht="15" customHeight="1">
      <c r="A118" s="151"/>
      <c r="B118" s="155" t="s">
        <v>627</v>
      </c>
      <c r="C118" s="40" t="s">
        <v>628</v>
      </c>
      <c r="D118" s="114">
        <v>46695</v>
      </c>
      <c r="E118" s="114">
        <v>44545</v>
      </c>
      <c r="F118" s="341">
        <f t="shared" si="22"/>
        <v>0.953956526394689</v>
      </c>
      <c r="G118" s="114">
        <f t="shared" si="31"/>
        <v>44545</v>
      </c>
      <c r="H118" s="114">
        <f>G118</f>
        <v>44545</v>
      </c>
      <c r="I118" s="201"/>
      <c r="J118" s="202"/>
      <c r="K118" s="202"/>
      <c r="L118" s="202"/>
      <c r="M118" s="205"/>
      <c r="N118" s="433"/>
      <c r="O118" s="433"/>
      <c r="P118" s="342"/>
    </row>
    <row r="119" spans="1:16" s="54" customFormat="1" ht="13.5" customHeight="1">
      <c r="A119" s="151"/>
      <c r="B119" s="155" t="s">
        <v>52</v>
      </c>
      <c r="C119" s="40" t="s">
        <v>53</v>
      </c>
      <c r="D119" s="114">
        <v>45000</v>
      </c>
      <c r="E119" s="114">
        <v>40000</v>
      </c>
      <c r="F119" s="341">
        <f t="shared" si="22"/>
        <v>0.8888888888888888</v>
      </c>
      <c r="G119" s="114">
        <f t="shared" si="31"/>
        <v>40000</v>
      </c>
      <c r="H119" s="114">
        <f>G119</f>
        <v>40000</v>
      </c>
      <c r="I119" s="201"/>
      <c r="J119" s="202"/>
      <c r="K119" s="202"/>
      <c r="L119" s="202"/>
      <c r="M119" s="205"/>
      <c r="N119" s="433"/>
      <c r="O119" s="433"/>
      <c r="P119" s="342"/>
    </row>
    <row r="120" spans="1:16" s="54" customFormat="1" ht="15.75" customHeight="1">
      <c r="A120" s="151"/>
      <c r="B120" s="45" t="s">
        <v>629</v>
      </c>
      <c r="C120" s="40" t="s">
        <v>630</v>
      </c>
      <c r="D120" s="114">
        <v>70000</v>
      </c>
      <c r="E120" s="114">
        <v>63000</v>
      </c>
      <c r="F120" s="341">
        <f t="shared" si="22"/>
        <v>0.9</v>
      </c>
      <c r="G120" s="114">
        <f t="shared" si="31"/>
        <v>63000</v>
      </c>
      <c r="H120" s="114">
        <v>0</v>
      </c>
      <c r="I120" s="201">
        <f>G120</f>
        <v>63000</v>
      </c>
      <c r="J120" s="202"/>
      <c r="K120" s="202"/>
      <c r="L120" s="202"/>
      <c r="M120" s="205"/>
      <c r="N120" s="433"/>
      <c r="O120" s="433"/>
      <c r="P120" s="342"/>
    </row>
    <row r="121" spans="1:16" s="54" customFormat="1" ht="15.75" customHeight="1">
      <c r="A121" s="151"/>
      <c r="B121" s="45" t="s">
        <v>631</v>
      </c>
      <c r="C121" s="40" t="s">
        <v>718</v>
      </c>
      <c r="D121" s="114">
        <v>70000</v>
      </c>
      <c r="E121" s="114">
        <v>65000</v>
      </c>
      <c r="F121" s="341">
        <f t="shared" si="22"/>
        <v>0.9285714285714286</v>
      </c>
      <c r="G121" s="114">
        <f t="shared" si="31"/>
        <v>65000</v>
      </c>
      <c r="H121" s="114">
        <v>0</v>
      </c>
      <c r="I121" s="201">
        <f aca="true" t="shared" si="32" ref="I121:I137">G121</f>
        <v>65000</v>
      </c>
      <c r="J121" s="202"/>
      <c r="K121" s="202"/>
      <c r="L121" s="202"/>
      <c r="M121" s="205"/>
      <c r="N121" s="433"/>
      <c r="O121" s="433"/>
      <c r="P121" s="342"/>
    </row>
    <row r="122" spans="1:16" s="54" customFormat="1" ht="15.75" customHeight="1">
      <c r="A122" s="151"/>
      <c r="B122" s="45" t="s">
        <v>633</v>
      </c>
      <c r="C122" s="40" t="s">
        <v>719</v>
      </c>
      <c r="D122" s="114">
        <v>20000</v>
      </c>
      <c r="E122" s="114">
        <v>10000</v>
      </c>
      <c r="F122" s="341">
        <f t="shared" si="22"/>
        <v>0.5</v>
      </c>
      <c r="G122" s="114">
        <f t="shared" si="31"/>
        <v>10000</v>
      </c>
      <c r="H122" s="114"/>
      <c r="I122" s="201">
        <f t="shared" si="32"/>
        <v>10000</v>
      </c>
      <c r="J122" s="202"/>
      <c r="K122" s="202"/>
      <c r="L122" s="202"/>
      <c r="M122" s="205"/>
      <c r="N122" s="433"/>
      <c r="O122" s="433"/>
      <c r="P122" s="342"/>
    </row>
    <row r="123" spans="1:16" s="54" customFormat="1" ht="15.75" customHeight="1">
      <c r="A123" s="151"/>
      <c r="B123" s="45" t="s">
        <v>703</v>
      </c>
      <c r="C123" s="40" t="s">
        <v>704</v>
      </c>
      <c r="D123" s="114">
        <v>1000</v>
      </c>
      <c r="E123" s="114">
        <v>2250</v>
      </c>
      <c r="F123" s="341">
        <f t="shared" si="22"/>
        <v>2.25</v>
      </c>
      <c r="G123" s="114">
        <f t="shared" si="31"/>
        <v>2250</v>
      </c>
      <c r="H123" s="114">
        <v>0</v>
      </c>
      <c r="I123" s="201">
        <f t="shared" si="32"/>
        <v>2250</v>
      </c>
      <c r="J123" s="202"/>
      <c r="K123" s="202"/>
      <c r="L123" s="202"/>
      <c r="M123" s="205"/>
      <c r="N123" s="433"/>
      <c r="O123" s="433"/>
      <c r="P123" s="342"/>
    </row>
    <row r="124" spans="1:16" s="54" customFormat="1" ht="13.5" customHeight="1">
      <c r="A124" s="151"/>
      <c r="B124" s="45" t="s">
        <v>635</v>
      </c>
      <c r="C124" s="40" t="s">
        <v>720</v>
      </c>
      <c r="D124" s="114">
        <v>431071</v>
      </c>
      <c r="E124" s="114">
        <v>418327</v>
      </c>
      <c r="F124" s="341">
        <f t="shared" si="22"/>
        <v>0.9704364246261057</v>
      </c>
      <c r="G124" s="114">
        <f t="shared" si="31"/>
        <v>418327</v>
      </c>
      <c r="H124" s="114">
        <v>0</v>
      </c>
      <c r="I124" s="201">
        <f t="shared" si="32"/>
        <v>418327</v>
      </c>
      <c r="J124" s="202"/>
      <c r="K124" s="202"/>
      <c r="L124" s="202"/>
      <c r="M124" s="205"/>
      <c r="N124" s="433"/>
      <c r="O124" s="433"/>
      <c r="P124" s="342"/>
    </row>
    <row r="125" spans="1:16" s="54" customFormat="1" ht="13.5" customHeight="1">
      <c r="A125" s="151"/>
      <c r="B125" s="45" t="s">
        <v>54</v>
      </c>
      <c r="C125" s="40" t="s">
        <v>1009</v>
      </c>
      <c r="D125" s="114">
        <v>3500</v>
      </c>
      <c r="E125" s="114">
        <v>2928</v>
      </c>
      <c r="F125" s="341">
        <f t="shared" si="22"/>
        <v>0.8365714285714285</v>
      </c>
      <c r="G125" s="114">
        <f t="shared" si="31"/>
        <v>2928</v>
      </c>
      <c r="H125" s="114">
        <v>0</v>
      </c>
      <c r="I125" s="201">
        <f t="shared" si="32"/>
        <v>2928</v>
      </c>
      <c r="J125" s="202"/>
      <c r="K125" s="202"/>
      <c r="L125" s="202"/>
      <c r="M125" s="205"/>
      <c r="N125" s="433"/>
      <c r="O125" s="433"/>
      <c r="P125" s="342"/>
    </row>
    <row r="126" spans="1:16" s="54" customFormat="1" ht="13.5" customHeight="1">
      <c r="A126" s="151"/>
      <c r="B126" s="45" t="s">
        <v>869</v>
      </c>
      <c r="C126" s="40" t="s">
        <v>871</v>
      </c>
      <c r="D126" s="114">
        <v>10000</v>
      </c>
      <c r="E126" s="114">
        <v>10000</v>
      </c>
      <c r="F126" s="341">
        <f t="shared" si="22"/>
        <v>1</v>
      </c>
      <c r="G126" s="114">
        <f t="shared" si="31"/>
        <v>10000</v>
      </c>
      <c r="H126" s="114"/>
      <c r="I126" s="201">
        <f t="shared" si="32"/>
        <v>10000</v>
      </c>
      <c r="J126" s="202"/>
      <c r="K126" s="202"/>
      <c r="L126" s="202"/>
      <c r="M126" s="205"/>
      <c r="N126" s="433"/>
      <c r="O126" s="433"/>
      <c r="P126" s="342"/>
    </row>
    <row r="127" spans="1:16" s="54" customFormat="1" ht="13.5" customHeight="1">
      <c r="A127" s="151"/>
      <c r="B127" s="45" t="s">
        <v>861</v>
      </c>
      <c r="C127" s="40" t="s">
        <v>865</v>
      </c>
      <c r="D127" s="114">
        <v>10000</v>
      </c>
      <c r="E127" s="114">
        <v>9000</v>
      </c>
      <c r="F127" s="341">
        <f t="shared" si="22"/>
        <v>0.9</v>
      </c>
      <c r="G127" s="114">
        <f t="shared" si="31"/>
        <v>9000</v>
      </c>
      <c r="H127" s="114"/>
      <c r="I127" s="201">
        <f t="shared" si="32"/>
        <v>9000</v>
      </c>
      <c r="J127" s="202"/>
      <c r="K127" s="202"/>
      <c r="L127" s="202"/>
      <c r="M127" s="205"/>
      <c r="N127" s="433"/>
      <c r="O127" s="433"/>
      <c r="P127" s="342"/>
    </row>
    <row r="128" spans="1:16" s="54" customFormat="1" ht="13.5" customHeight="1">
      <c r="A128" s="151"/>
      <c r="B128" s="45" t="s">
        <v>870</v>
      </c>
      <c r="C128" s="40" t="s">
        <v>872</v>
      </c>
      <c r="D128" s="114">
        <v>600</v>
      </c>
      <c r="E128" s="114">
        <v>600</v>
      </c>
      <c r="F128" s="341">
        <f t="shared" si="22"/>
        <v>1</v>
      </c>
      <c r="G128" s="114">
        <f t="shared" si="31"/>
        <v>600</v>
      </c>
      <c r="H128" s="114"/>
      <c r="I128" s="201">
        <f t="shared" si="32"/>
        <v>600</v>
      </c>
      <c r="J128" s="202"/>
      <c r="K128" s="202"/>
      <c r="L128" s="202"/>
      <c r="M128" s="205"/>
      <c r="N128" s="433"/>
      <c r="O128" s="433"/>
      <c r="P128" s="342"/>
    </row>
    <row r="129" spans="1:16" s="54" customFormat="1" ht="14.25" customHeight="1">
      <c r="A129" s="151"/>
      <c r="B129" s="45" t="s">
        <v>637</v>
      </c>
      <c r="C129" s="40" t="s">
        <v>638</v>
      </c>
      <c r="D129" s="114">
        <v>9300</v>
      </c>
      <c r="E129" s="114">
        <v>8500</v>
      </c>
      <c r="F129" s="341">
        <f t="shared" si="22"/>
        <v>0.9139784946236559</v>
      </c>
      <c r="G129" s="114">
        <f t="shared" si="31"/>
        <v>8500</v>
      </c>
      <c r="H129" s="114">
        <v>0</v>
      </c>
      <c r="I129" s="201">
        <f t="shared" si="32"/>
        <v>8500</v>
      </c>
      <c r="J129" s="202"/>
      <c r="K129" s="202"/>
      <c r="L129" s="202"/>
      <c r="M129" s="205"/>
      <c r="N129" s="433"/>
      <c r="O129" s="433"/>
      <c r="P129" s="342"/>
    </row>
    <row r="130" spans="1:16" s="54" customFormat="1" ht="14.25" customHeight="1">
      <c r="A130" s="151"/>
      <c r="B130" s="45" t="s">
        <v>134</v>
      </c>
      <c r="C130" s="40" t="s">
        <v>135</v>
      </c>
      <c r="D130" s="114">
        <v>4000</v>
      </c>
      <c r="E130" s="114">
        <v>4000</v>
      </c>
      <c r="F130" s="341">
        <f t="shared" si="22"/>
        <v>1</v>
      </c>
      <c r="G130" s="114">
        <f t="shared" si="31"/>
        <v>4000</v>
      </c>
      <c r="H130" s="114">
        <v>0</v>
      </c>
      <c r="I130" s="201">
        <f t="shared" si="32"/>
        <v>4000</v>
      </c>
      <c r="J130" s="202"/>
      <c r="K130" s="202"/>
      <c r="L130" s="202"/>
      <c r="M130" s="205"/>
      <c r="N130" s="433"/>
      <c r="O130" s="433"/>
      <c r="P130" s="342"/>
    </row>
    <row r="131" spans="1:16" s="54" customFormat="1" ht="15.75" customHeight="1">
      <c r="A131" s="151"/>
      <c r="B131" s="45" t="s">
        <v>639</v>
      </c>
      <c r="C131" s="40" t="s">
        <v>135</v>
      </c>
      <c r="D131" s="114">
        <v>666</v>
      </c>
      <c r="E131" s="114">
        <v>686</v>
      </c>
      <c r="F131" s="341">
        <f t="shared" si="22"/>
        <v>1.03003003003003</v>
      </c>
      <c r="G131" s="114">
        <f t="shared" si="31"/>
        <v>686</v>
      </c>
      <c r="H131" s="114">
        <v>0</v>
      </c>
      <c r="I131" s="201">
        <f t="shared" si="32"/>
        <v>686</v>
      </c>
      <c r="J131" s="202"/>
      <c r="K131" s="202"/>
      <c r="L131" s="202"/>
      <c r="M131" s="205"/>
      <c r="N131" s="433"/>
      <c r="O131" s="433"/>
      <c r="P131" s="342"/>
    </row>
    <row r="132" spans="1:16" s="54" customFormat="1" ht="15.75" customHeight="1">
      <c r="A132" s="151"/>
      <c r="B132" s="45" t="s">
        <v>641</v>
      </c>
      <c r="C132" s="40" t="s">
        <v>642</v>
      </c>
      <c r="D132" s="114">
        <v>46196</v>
      </c>
      <c r="E132" s="114">
        <v>47300</v>
      </c>
      <c r="F132" s="341">
        <f t="shared" si="22"/>
        <v>1.0238981730019916</v>
      </c>
      <c r="G132" s="114">
        <f t="shared" si="31"/>
        <v>47300</v>
      </c>
      <c r="H132" s="114">
        <v>0</v>
      </c>
      <c r="I132" s="201">
        <f t="shared" si="32"/>
        <v>47300</v>
      </c>
      <c r="J132" s="202"/>
      <c r="K132" s="202"/>
      <c r="L132" s="202"/>
      <c r="M132" s="205"/>
      <c r="N132" s="433"/>
      <c r="O132" s="433"/>
      <c r="P132" s="342"/>
    </row>
    <row r="133" spans="1:16" s="54" customFormat="1" ht="15.75" customHeight="1">
      <c r="A133" s="152"/>
      <c r="B133" s="155" t="s">
        <v>657</v>
      </c>
      <c r="C133" s="40" t="s">
        <v>658</v>
      </c>
      <c r="D133" s="114">
        <v>52</v>
      </c>
      <c r="E133" s="114">
        <v>90</v>
      </c>
      <c r="F133" s="341">
        <f t="shared" si="22"/>
        <v>1.7307692307692308</v>
      </c>
      <c r="G133" s="114">
        <f t="shared" si="31"/>
        <v>90</v>
      </c>
      <c r="H133" s="114">
        <v>0</v>
      </c>
      <c r="I133" s="201">
        <f t="shared" si="32"/>
        <v>90</v>
      </c>
      <c r="J133" s="202"/>
      <c r="K133" s="202"/>
      <c r="L133" s="202"/>
      <c r="M133" s="205"/>
      <c r="N133" s="433"/>
      <c r="O133" s="433"/>
      <c r="P133" s="342"/>
    </row>
    <row r="134" spans="1:16" s="54" customFormat="1" ht="16.5" customHeight="1">
      <c r="A134" s="152"/>
      <c r="B134" s="155" t="s">
        <v>65</v>
      </c>
      <c r="C134" s="40" t="s">
        <v>1021</v>
      </c>
      <c r="D134" s="114">
        <v>700</v>
      </c>
      <c r="E134" s="114">
        <v>700</v>
      </c>
      <c r="F134" s="341">
        <f t="shared" si="22"/>
        <v>1</v>
      </c>
      <c r="G134" s="114">
        <f t="shared" si="31"/>
        <v>700</v>
      </c>
      <c r="H134" s="114">
        <v>0</v>
      </c>
      <c r="I134" s="201">
        <f t="shared" si="32"/>
        <v>700</v>
      </c>
      <c r="J134" s="202"/>
      <c r="K134" s="202"/>
      <c r="L134" s="202"/>
      <c r="M134" s="205"/>
      <c r="N134" s="433"/>
      <c r="O134" s="433"/>
      <c r="P134" s="342"/>
    </row>
    <row r="135" spans="1:16" s="54" customFormat="1" ht="21" customHeight="1">
      <c r="A135" s="152"/>
      <c r="B135" s="155" t="s">
        <v>862</v>
      </c>
      <c r="C135" s="40" t="s">
        <v>866</v>
      </c>
      <c r="D135" s="114">
        <v>10800</v>
      </c>
      <c r="E135" s="114">
        <v>9500</v>
      </c>
      <c r="F135" s="341">
        <f t="shared" si="22"/>
        <v>0.8796296296296297</v>
      </c>
      <c r="G135" s="114">
        <f t="shared" si="31"/>
        <v>9500</v>
      </c>
      <c r="H135" s="114"/>
      <c r="I135" s="201">
        <f t="shared" si="32"/>
        <v>9500</v>
      </c>
      <c r="J135" s="202"/>
      <c r="K135" s="202"/>
      <c r="L135" s="202"/>
      <c r="M135" s="205"/>
      <c r="N135" s="433"/>
      <c r="O135" s="433"/>
      <c r="P135" s="342"/>
    </row>
    <row r="136" spans="1:16" s="54" customFormat="1" ht="13.5" customHeight="1">
      <c r="A136" s="152"/>
      <c r="B136" s="155" t="s">
        <v>863</v>
      </c>
      <c r="C136" s="40" t="s">
        <v>867</v>
      </c>
      <c r="D136" s="114">
        <v>4100</v>
      </c>
      <c r="E136" s="114">
        <v>4000</v>
      </c>
      <c r="F136" s="341">
        <f t="shared" si="22"/>
        <v>0.975609756097561</v>
      </c>
      <c r="G136" s="114">
        <f t="shared" si="31"/>
        <v>4000</v>
      </c>
      <c r="H136" s="114"/>
      <c r="I136" s="201">
        <f t="shared" si="32"/>
        <v>4000</v>
      </c>
      <c r="J136" s="202"/>
      <c r="K136" s="202"/>
      <c r="L136" s="202"/>
      <c r="M136" s="205"/>
      <c r="N136" s="433"/>
      <c r="O136" s="433"/>
      <c r="P136" s="342"/>
    </row>
    <row r="137" spans="1:16" s="54" customFormat="1" ht="13.5" customHeight="1">
      <c r="A137" s="152"/>
      <c r="B137" s="155" t="s">
        <v>864</v>
      </c>
      <c r="C137" s="40" t="s">
        <v>868</v>
      </c>
      <c r="D137" s="114">
        <v>28000</v>
      </c>
      <c r="E137" s="114">
        <v>22190</v>
      </c>
      <c r="F137" s="341">
        <f t="shared" si="22"/>
        <v>0.7925</v>
      </c>
      <c r="G137" s="114">
        <f t="shared" si="31"/>
        <v>22190</v>
      </c>
      <c r="H137" s="114"/>
      <c r="I137" s="201">
        <f t="shared" si="32"/>
        <v>22190</v>
      </c>
      <c r="J137" s="202"/>
      <c r="K137" s="202"/>
      <c r="L137" s="202"/>
      <c r="M137" s="205"/>
      <c r="N137" s="433"/>
      <c r="O137" s="433"/>
      <c r="P137" s="342"/>
    </row>
    <row r="138" spans="1:16" s="54" customFormat="1" ht="15" customHeight="1">
      <c r="A138" s="149" t="s">
        <v>695</v>
      </c>
      <c r="B138" s="145"/>
      <c r="C138" s="96" t="s">
        <v>696</v>
      </c>
      <c r="D138" s="199">
        <f>SUM(D139:D146)</f>
        <v>15000</v>
      </c>
      <c r="E138" s="199">
        <f>SUM(E139:E146)</f>
        <v>10000</v>
      </c>
      <c r="F138" s="417">
        <f t="shared" si="22"/>
        <v>0.6666666666666666</v>
      </c>
      <c r="G138" s="199">
        <f>SUM(G139:G146)</f>
        <v>10000</v>
      </c>
      <c r="H138" s="199">
        <f aca="true" t="shared" si="33" ref="H138:P138">SUM(H139:H146)</f>
        <v>3292</v>
      </c>
      <c r="I138" s="199">
        <f t="shared" si="33"/>
        <v>78</v>
      </c>
      <c r="J138" s="199">
        <f t="shared" si="33"/>
        <v>0</v>
      </c>
      <c r="K138" s="199">
        <f t="shared" si="33"/>
        <v>6630</v>
      </c>
      <c r="L138" s="199">
        <f t="shared" si="33"/>
        <v>0</v>
      </c>
      <c r="M138" s="199">
        <f t="shared" si="33"/>
        <v>0</v>
      </c>
      <c r="N138" s="199">
        <f t="shared" si="33"/>
        <v>0</v>
      </c>
      <c r="O138" s="199">
        <f t="shared" si="33"/>
        <v>0</v>
      </c>
      <c r="P138" s="200">
        <f t="shared" si="33"/>
        <v>0</v>
      </c>
    </row>
    <row r="139" spans="1:16" s="54" customFormat="1" ht="16.5" customHeight="1">
      <c r="A139" s="152"/>
      <c r="B139" s="45" t="s">
        <v>620</v>
      </c>
      <c r="C139" s="40" t="s">
        <v>692</v>
      </c>
      <c r="D139" s="114">
        <v>6630</v>
      </c>
      <c r="E139" s="114">
        <v>6630</v>
      </c>
      <c r="F139" s="341">
        <f t="shared" si="22"/>
        <v>1</v>
      </c>
      <c r="G139" s="114">
        <f>E139</f>
        <v>6630</v>
      </c>
      <c r="H139" s="114"/>
      <c r="I139" s="201">
        <v>0</v>
      </c>
      <c r="J139" s="202">
        <v>0</v>
      </c>
      <c r="K139" s="202">
        <f>G139</f>
        <v>6630</v>
      </c>
      <c r="L139" s="202"/>
      <c r="M139" s="205"/>
      <c r="N139" s="433"/>
      <c r="O139" s="433"/>
      <c r="P139" s="342"/>
    </row>
    <row r="140" spans="1:16" s="54" customFormat="1" ht="15.75" customHeight="1">
      <c r="A140" s="151"/>
      <c r="B140" s="45" t="s">
        <v>652</v>
      </c>
      <c r="C140" s="40" t="s">
        <v>697</v>
      </c>
      <c r="D140" s="114">
        <v>975</v>
      </c>
      <c r="E140" s="114">
        <v>423</v>
      </c>
      <c r="F140" s="341">
        <f t="shared" si="22"/>
        <v>0.4338461538461538</v>
      </c>
      <c r="G140" s="114">
        <f aca="true" t="shared" si="34" ref="G140:G146">E140</f>
        <v>423</v>
      </c>
      <c r="H140" s="114">
        <f>G140</f>
        <v>423</v>
      </c>
      <c r="I140" s="201"/>
      <c r="J140" s="202">
        <v>0</v>
      </c>
      <c r="K140" s="202"/>
      <c r="L140" s="202"/>
      <c r="M140" s="205"/>
      <c r="N140" s="433"/>
      <c r="O140" s="433"/>
      <c r="P140" s="342"/>
    </row>
    <row r="141" spans="1:16" s="54" customFormat="1" ht="15.75" customHeight="1">
      <c r="A141" s="151"/>
      <c r="B141" s="45" t="s">
        <v>627</v>
      </c>
      <c r="C141" s="40" t="s">
        <v>628</v>
      </c>
      <c r="D141" s="114">
        <v>40</v>
      </c>
      <c r="E141" s="114">
        <v>69</v>
      </c>
      <c r="F141" s="341">
        <f t="shared" si="22"/>
        <v>1.725</v>
      </c>
      <c r="G141" s="114">
        <f t="shared" si="34"/>
        <v>69</v>
      </c>
      <c r="H141" s="114">
        <f>G141</f>
        <v>69</v>
      </c>
      <c r="I141" s="201"/>
      <c r="J141" s="202">
        <v>0</v>
      </c>
      <c r="K141" s="202"/>
      <c r="L141" s="202"/>
      <c r="M141" s="205"/>
      <c r="N141" s="433"/>
      <c r="O141" s="433"/>
      <c r="P141" s="342"/>
    </row>
    <row r="142" spans="1:16" s="54" customFormat="1" ht="15.75" customHeight="1">
      <c r="A142" s="151"/>
      <c r="B142" s="45" t="s">
        <v>52</v>
      </c>
      <c r="C142" s="40" t="s">
        <v>53</v>
      </c>
      <c r="D142" s="114">
        <v>6450</v>
      </c>
      <c r="E142" s="114">
        <v>2800</v>
      </c>
      <c r="F142" s="341">
        <f t="shared" si="22"/>
        <v>0.43410852713178294</v>
      </c>
      <c r="G142" s="114">
        <f t="shared" si="34"/>
        <v>2800</v>
      </c>
      <c r="H142" s="114">
        <f>G142</f>
        <v>2800</v>
      </c>
      <c r="I142" s="201">
        <v>0</v>
      </c>
      <c r="J142" s="202">
        <v>0</v>
      </c>
      <c r="K142" s="202"/>
      <c r="L142" s="202"/>
      <c r="M142" s="205"/>
      <c r="N142" s="433"/>
      <c r="O142" s="433"/>
      <c r="P142" s="342"/>
    </row>
    <row r="143" spans="1:16" s="54" customFormat="1" ht="16.5" customHeight="1">
      <c r="A143" s="151"/>
      <c r="B143" s="45" t="s">
        <v>629</v>
      </c>
      <c r="C143" s="40" t="s">
        <v>630</v>
      </c>
      <c r="D143" s="114">
        <v>176</v>
      </c>
      <c r="E143" s="114">
        <v>0</v>
      </c>
      <c r="F143" s="341">
        <f t="shared" si="22"/>
        <v>0</v>
      </c>
      <c r="G143" s="114">
        <f t="shared" si="34"/>
        <v>0</v>
      </c>
      <c r="H143" s="114"/>
      <c r="I143" s="201">
        <f>G143</f>
        <v>0</v>
      </c>
      <c r="J143" s="202">
        <v>0</v>
      </c>
      <c r="K143" s="202"/>
      <c r="L143" s="202"/>
      <c r="M143" s="205"/>
      <c r="N143" s="433"/>
      <c r="O143" s="433"/>
      <c r="P143" s="342"/>
    </row>
    <row r="144" spans="1:16" s="54" customFormat="1" ht="15.75" customHeight="1">
      <c r="A144" s="151"/>
      <c r="B144" s="45" t="s">
        <v>635</v>
      </c>
      <c r="C144" s="40" t="s">
        <v>720</v>
      </c>
      <c r="D144" s="114">
        <v>245</v>
      </c>
      <c r="E144" s="114">
        <v>0</v>
      </c>
      <c r="F144" s="341">
        <f aca="true" t="shared" si="35" ref="F144:F176">E144/D144</f>
        <v>0</v>
      </c>
      <c r="G144" s="114">
        <f t="shared" si="34"/>
        <v>0</v>
      </c>
      <c r="H144" s="114"/>
      <c r="I144" s="201">
        <f>G144</f>
        <v>0</v>
      </c>
      <c r="J144" s="202">
        <v>0</v>
      </c>
      <c r="K144" s="202"/>
      <c r="L144" s="202"/>
      <c r="M144" s="205"/>
      <c r="N144" s="433"/>
      <c r="O144" s="433"/>
      <c r="P144" s="342"/>
    </row>
    <row r="145" spans="1:16" s="54" customFormat="1" ht="15.75" customHeight="1">
      <c r="A145" s="151"/>
      <c r="B145" s="45" t="s">
        <v>863</v>
      </c>
      <c r="C145" s="40" t="s">
        <v>867</v>
      </c>
      <c r="D145" s="114">
        <v>94</v>
      </c>
      <c r="E145" s="114">
        <v>78</v>
      </c>
      <c r="F145" s="341">
        <f t="shared" si="35"/>
        <v>0.8297872340425532</v>
      </c>
      <c r="G145" s="114">
        <f t="shared" si="34"/>
        <v>78</v>
      </c>
      <c r="H145" s="114"/>
      <c r="I145" s="201">
        <f>G145</f>
        <v>78</v>
      </c>
      <c r="J145" s="202"/>
      <c r="K145" s="202"/>
      <c r="L145" s="202"/>
      <c r="M145" s="205"/>
      <c r="N145" s="433"/>
      <c r="O145" s="433"/>
      <c r="P145" s="342"/>
    </row>
    <row r="146" spans="1:16" s="54" customFormat="1" ht="15.75" customHeight="1">
      <c r="A146" s="151"/>
      <c r="B146" s="45" t="s">
        <v>864</v>
      </c>
      <c r="C146" s="40" t="s">
        <v>868</v>
      </c>
      <c r="D146" s="114">
        <v>390</v>
      </c>
      <c r="E146" s="114">
        <v>0</v>
      </c>
      <c r="F146" s="341">
        <f t="shared" si="35"/>
        <v>0</v>
      </c>
      <c r="G146" s="114">
        <f t="shared" si="34"/>
        <v>0</v>
      </c>
      <c r="H146" s="114"/>
      <c r="I146" s="201">
        <f>G146</f>
        <v>0</v>
      </c>
      <c r="J146" s="202"/>
      <c r="K146" s="202"/>
      <c r="L146" s="202"/>
      <c r="M146" s="205"/>
      <c r="N146" s="433"/>
      <c r="O146" s="433"/>
      <c r="P146" s="342"/>
    </row>
    <row r="147" spans="1:16" s="53" customFormat="1" ht="24.75" customHeight="1">
      <c r="A147" s="149" t="s">
        <v>907</v>
      </c>
      <c r="B147" s="145"/>
      <c r="C147" s="96" t="s">
        <v>908</v>
      </c>
      <c r="D147" s="199">
        <f>SUM(D148:D176)</f>
        <v>671592</v>
      </c>
      <c r="E147" s="199">
        <f>SUM(E148:E176)</f>
        <v>216463</v>
      </c>
      <c r="F147" s="417">
        <f t="shared" si="35"/>
        <v>0.3223132497111341</v>
      </c>
      <c r="G147" s="199">
        <f>SUM(G148:G176)</f>
        <v>216463</v>
      </c>
      <c r="H147" s="199">
        <f aca="true" t="shared" si="36" ref="H147:P147">SUM(H148:H176)</f>
        <v>4000</v>
      </c>
      <c r="I147" s="199">
        <f t="shared" si="36"/>
        <v>18800</v>
      </c>
      <c r="J147" s="199">
        <f t="shared" si="36"/>
        <v>5000</v>
      </c>
      <c r="K147" s="199">
        <f t="shared" si="36"/>
        <v>0</v>
      </c>
      <c r="L147" s="199">
        <f t="shared" si="36"/>
        <v>188663</v>
      </c>
      <c r="M147" s="199">
        <f t="shared" si="36"/>
        <v>0</v>
      </c>
      <c r="N147" s="199">
        <f t="shared" si="36"/>
        <v>0</v>
      </c>
      <c r="O147" s="199">
        <f t="shared" si="36"/>
        <v>0</v>
      </c>
      <c r="P147" s="200">
        <f t="shared" si="36"/>
        <v>0</v>
      </c>
    </row>
    <row r="148" spans="1:16" s="53" customFormat="1" ht="45.75" customHeight="1">
      <c r="A148" s="218"/>
      <c r="B148" s="211" t="s">
        <v>392</v>
      </c>
      <c r="C148" s="40" t="s">
        <v>393</v>
      </c>
      <c r="D148" s="210">
        <v>976</v>
      </c>
      <c r="E148" s="210">
        <v>20179</v>
      </c>
      <c r="F148" s="360">
        <f t="shared" si="35"/>
        <v>20.675204918032787</v>
      </c>
      <c r="G148" s="210">
        <f>E148</f>
        <v>20179</v>
      </c>
      <c r="H148" s="210"/>
      <c r="I148" s="210"/>
      <c r="J148" s="210"/>
      <c r="K148" s="210"/>
      <c r="L148" s="210">
        <f>G148</f>
        <v>20179</v>
      </c>
      <c r="M148" s="210"/>
      <c r="N148" s="210"/>
      <c r="O148" s="210"/>
      <c r="P148" s="235"/>
    </row>
    <row r="149" spans="1:16" s="53" customFormat="1" ht="34.5" customHeight="1">
      <c r="A149" s="218"/>
      <c r="B149" s="211" t="s">
        <v>881</v>
      </c>
      <c r="C149" s="40" t="s">
        <v>162</v>
      </c>
      <c r="D149" s="210">
        <v>5000</v>
      </c>
      <c r="E149" s="210">
        <v>5000</v>
      </c>
      <c r="F149" s="360">
        <f t="shared" si="35"/>
        <v>1</v>
      </c>
      <c r="G149" s="210">
        <f>E149</f>
        <v>5000</v>
      </c>
      <c r="H149" s="210"/>
      <c r="I149" s="210"/>
      <c r="J149" s="210">
        <f>G149</f>
        <v>5000</v>
      </c>
      <c r="K149" s="210"/>
      <c r="L149" s="210"/>
      <c r="M149" s="210"/>
      <c r="N149" s="210"/>
      <c r="O149" s="210"/>
      <c r="P149" s="235"/>
    </row>
    <row r="150" spans="1:16" s="53" customFormat="1" ht="15.75" customHeight="1">
      <c r="A150" s="153"/>
      <c r="B150" s="211" t="s">
        <v>163</v>
      </c>
      <c r="C150" s="40" t="s">
        <v>697</v>
      </c>
      <c r="D150" s="210">
        <v>4331</v>
      </c>
      <c r="E150" s="210">
        <v>327</v>
      </c>
      <c r="F150" s="360">
        <f t="shared" si="35"/>
        <v>0.07550219348880166</v>
      </c>
      <c r="G150" s="210">
        <f aca="true" t="shared" si="37" ref="G150:G172">E150</f>
        <v>327</v>
      </c>
      <c r="H150" s="210"/>
      <c r="I150" s="210"/>
      <c r="J150" s="210"/>
      <c r="K150" s="210"/>
      <c r="L150" s="210">
        <f>G150</f>
        <v>327</v>
      </c>
      <c r="M150" s="210"/>
      <c r="N150" s="210"/>
      <c r="O150" s="210"/>
      <c r="P150" s="235"/>
    </row>
    <row r="151" spans="1:16" s="53" customFormat="1" ht="15.75" customHeight="1">
      <c r="A151" s="153"/>
      <c r="B151" s="211" t="s">
        <v>164</v>
      </c>
      <c r="C151" s="40" t="s">
        <v>697</v>
      </c>
      <c r="D151" s="210">
        <v>764</v>
      </c>
      <c r="E151" s="210">
        <v>58</v>
      </c>
      <c r="F151" s="360">
        <f t="shared" si="35"/>
        <v>0.07591623036649214</v>
      </c>
      <c r="G151" s="210">
        <f t="shared" si="37"/>
        <v>58</v>
      </c>
      <c r="H151" s="210"/>
      <c r="I151" s="210"/>
      <c r="J151" s="210"/>
      <c r="K151" s="210"/>
      <c r="L151" s="210">
        <f>G151</f>
        <v>58</v>
      </c>
      <c r="M151" s="210"/>
      <c r="N151" s="210"/>
      <c r="O151" s="210"/>
      <c r="P151" s="235"/>
    </row>
    <row r="152" spans="1:16" s="53" customFormat="1" ht="15.75" customHeight="1">
      <c r="A152" s="153"/>
      <c r="B152" s="211" t="s">
        <v>165</v>
      </c>
      <c r="C152" s="40" t="s">
        <v>628</v>
      </c>
      <c r="D152" s="210">
        <v>714</v>
      </c>
      <c r="E152" s="210">
        <v>54</v>
      </c>
      <c r="F152" s="360">
        <f t="shared" si="35"/>
        <v>0.07563025210084033</v>
      </c>
      <c r="G152" s="210">
        <f t="shared" si="37"/>
        <v>54</v>
      </c>
      <c r="H152" s="210"/>
      <c r="I152" s="210"/>
      <c r="J152" s="210"/>
      <c r="K152" s="210"/>
      <c r="L152" s="210">
        <f>G152</f>
        <v>54</v>
      </c>
      <c r="M152" s="210"/>
      <c r="N152" s="210"/>
      <c r="O152" s="210"/>
      <c r="P152" s="235"/>
    </row>
    <row r="153" spans="1:16" s="53" customFormat="1" ht="16.5" customHeight="1">
      <c r="A153" s="153"/>
      <c r="B153" s="211" t="s">
        <v>166</v>
      </c>
      <c r="C153" s="40" t="s">
        <v>628</v>
      </c>
      <c r="D153" s="210">
        <v>126</v>
      </c>
      <c r="E153" s="210">
        <v>9</v>
      </c>
      <c r="F153" s="360">
        <f t="shared" si="35"/>
        <v>0.07142857142857142</v>
      </c>
      <c r="G153" s="210">
        <f t="shared" si="37"/>
        <v>9</v>
      </c>
      <c r="H153" s="210"/>
      <c r="I153" s="210"/>
      <c r="J153" s="210"/>
      <c r="K153" s="210"/>
      <c r="L153" s="210">
        <f>G153</f>
        <v>9</v>
      </c>
      <c r="M153" s="210"/>
      <c r="N153" s="210"/>
      <c r="O153" s="210"/>
      <c r="P153" s="235"/>
    </row>
    <row r="154" spans="1:16" s="54" customFormat="1" ht="15.75" customHeight="1">
      <c r="A154" s="151"/>
      <c r="B154" s="45" t="s">
        <v>52</v>
      </c>
      <c r="C154" s="40" t="s">
        <v>311</v>
      </c>
      <c r="D154" s="114">
        <v>4100</v>
      </c>
      <c r="E154" s="114">
        <v>4000</v>
      </c>
      <c r="F154" s="360">
        <f t="shared" si="35"/>
        <v>0.975609756097561</v>
      </c>
      <c r="G154" s="210">
        <f t="shared" si="37"/>
        <v>4000</v>
      </c>
      <c r="H154" s="210">
        <f>G154</f>
        <v>4000</v>
      </c>
      <c r="I154" s="201"/>
      <c r="J154" s="202"/>
      <c r="K154" s="202"/>
      <c r="L154" s="210"/>
      <c r="M154" s="205"/>
      <c r="N154" s="433"/>
      <c r="O154" s="433"/>
      <c r="P154" s="342"/>
    </row>
    <row r="155" spans="1:16" s="54" customFormat="1" ht="15.75" customHeight="1">
      <c r="A155" s="151"/>
      <c r="B155" s="45" t="s">
        <v>167</v>
      </c>
      <c r="C155" s="40" t="s">
        <v>311</v>
      </c>
      <c r="D155" s="114">
        <v>52084</v>
      </c>
      <c r="E155" s="114">
        <v>15344</v>
      </c>
      <c r="F155" s="360">
        <f t="shared" si="35"/>
        <v>0.29460102910682745</v>
      </c>
      <c r="G155" s="210">
        <f t="shared" si="37"/>
        <v>15344</v>
      </c>
      <c r="H155" s="210"/>
      <c r="I155" s="201"/>
      <c r="J155" s="202"/>
      <c r="K155" s="202"/>
      <c r="L155" s="210">
        <f>G155</f>
        <v>15344</v>
      </c>
      <c r="M155" s="205"/>
      <c r="N155" s="433"/>
      <c r="O155" s="433"/>
      <c r="P155" s="342"/>
    </row>
    <row r="156" spans="1:16" s="54" customFormat="1" ht="15.75" customHeight="1">
      <c r="A156" s="151"/>
      <c r="B156" s="45" t="s">
        <v>168</v>
      </c>
      <c r="C156" s="40" t="s">
        <v>311</v>
      </c>
      <c r="D156" s="114">
        <v>9191</v>
      </c>
      <c r="E156" s="114">
        <v>2708</v>
      </c>
      <c r="F156" s="360">
        <f t="shared" si="35"/>
        <v>0.2946360570122946</v>
      </c>
      <c r="G156" s="210">
        <f t="shared" si="37"/>
        <v>2708</v>
      </c>
      <c r="H156" s="210"/>
      <c r="I156" s="201"/>
      <c r="J156" s="202"/>
      <c r="K156" s="202"/>
      <c r="L156" s="210">
        <f>G156</f>
        <v>2708</v>
      </c>
      <c r="M156" s="205"/>
      <c r="N156" s="433"/>
      <c r="O156" s="433"/>
      <c r="P156" s="342"/>
    </row>
    <row r="157" spans="1:16" s="54" customFormat="1" ht="15.75" customHeight="1">
      <c r="A157" s="151"/>
      <c r="B157" s="45" t="s">
        <v>629</v>
      </c>
      <c r="C157" s="40" t="s">
        <v>630</v>
      </c>
      <c r="D157" s="114">
        <v>14000</v>
      </c>
      <c r="E157" s="114">
        <v>13250</v>
      </c>
      <c r="F157" s="360">
        <f t="shared" si="35"/>
        <v>0.9464285714285714</v>
      </c>
      <c r="G157" s="210">
        <f t="shared" si="37"/>
        <v>13250</v>
      </c>
      <c r="H157" s="114"/>
      <c r="I157" s="201">
        <f>G157</f>
        <v>13250</v>
      </c>
      <c r="J157" s="202"/>
      <c r="K157" s="202"/>
      <c r="L157" s="210"/>
      <c r="M157" s="205"/>
      <c r="N157" s="433"/>
      <c r="O157" s="433"/>
      <c r="P157" s="342"/>
    </row>
    <row r="158" spans="1:16" s="54" customFormat="1" ht="15.75" customHeight="1">
      <c r="A158" s="151"/>
      <c r="B158" s="45" t="s">
        <v>216</v>
      </c>
      <c r="C158" s="40" t="s">
        <v>630</v>
      </c>
      <c r="D158" s="114">
        <v>4425</v>
      </c>
      <c r="E158" s="114">
        <v>0</v>
      </c>
      <c r="F158" s="360">
        <f t="shared" si="35"/>
        <v>0</v>
      </c>
      <c r="G158" s="210">
        <f t="shared" si="37"/>
        <v>0</v>
      </c>
      <c r="H158" s="114"/>
      <c r="I158" s="201"/>
      <c r="J158" s="202"/>
      <c r="K158" s="202"/>
      <c r="L158" s="210">
        <f>G158</f>
        <v>0</v>
      </c>
      <c r="M158" s="205"/>
      <c r="N158" s="433"/>
      <c r="O158" s="433"/>
      <c r="P158" s="342"/>
    </row>
    <row r="159" spans="1:16" s="54" customFormat="1" ht="15.75" customHeight="1">
      <c r="A159" s="151"/>
      <c r="B159" s="45" t="s">
        <v>217</v>
      </c>
      <c r="C159" s="40" t="s">
        <v>630</v>
      </c>
      <c r="D159" s="114">
        <v>781</v>
      </c>
      <c r="E159" s="114">
        <v>0</v>
      </c>
      <c r="F159" s="360">
        <f t="shared" si="35"/>
        <v>0</v>
      </c>
      <c r="G159" s="210">
        <f t="shared" si="37"/>
        <v>0</v>
      </c>
      <c r="H159" s="114"/>
      <c r="I159" s="201"/>
      <c r="J159" s="202"/>
      <c r="K159" s="202"/>
      <c r="L159" s="210">
        <f>G159</f>
        <v>0</v>
      </c>
      <c r="M159" s="205"/>
      <c r="N159" s="433"/>
      <c r="O159" s="433"/>
      <c r="P159" s="342"/>
    </row>
    <row r="160" spans="1:16" s="64" customFormat="1" ht="15.75" customHeight="1">
      <c r="A160" s="151"/>
      <c r="B160" s="45" t="s">
        <v>635</v>
      </c>
      <c r="C160" s="40" t="s">
        <v>720</v>
      </c>
      <c r="D160" s="114">
        <v>2792</v>
      </c>
      <c r="E160" s="114">
        <v>4750</v>
      </c>
      <c r="F160" s="360">
        <f t="shared" si="35"/>
        <v>1.7012893982808024</v>
      </c>
      <c r="G160" s="210">
        <f t="shared" si="37"/>
        <v>4750</v>
      </c>
      <c r="H160" s="114"/>
      <c r="I160" s="201">
        <f>G160</f>
        <v>4750</v>
      </c>
      <c r="J160" s="202"/>
      <c r="K160" s="202"/>
      <c r="L160" s="210"/>
      <c r="M160" s="205"/>
      <c r="N160" s="433"/>
      <c r="O160" s="433"/>
      <c r="P160" s="342"/>
    </row>
    <row r="161" spans="1:16" s="64" customFormat="1" ht="15.75" customHeight="1">
      <c r="A161" s="151"/>
      <c r="B161" s="45" t="s">
        <v>218</v>
      </c>
      <c r="C161" s="40" t="s">
        <v>720</v>
      </c>
      <c r="D161" s="114">
        <v>266471</v>
      </c>
      <c r="E161" s="114">
        <v>121961</v>
      </c>
      <c r="F161" s="360">
        <f t="shared" si="35"/>
        <v>0.4576895797291263</v>
      </c>
      <c r="G161" s="210">
        <f t="shared" si="37"/>
        <v>121961</v>
      </c>
      <c r="H161" s="114"/>
      <c r="I161" s="201"/>
      <c r="J161" s="202"/>
      <c r="K161" s="202"/>
      <c r="L161" s="210">
        <f>G161</f>
        <v>121961</v>
      </c>
      <c r="M161" s="205"/>
      <c r="N161" s="433"/>
      <c r="O161" s="433"/>
      <c r="P161" s="342"/>
    </row>
    <row r="162" spans="1:16" s="64" customFormat="1" ht="15.75" customHeight="1">
      <c r="A162" s="151"/>
      <c r="B162" s="45" t="s">
        <v>219</v>
      </c>
      <c r="C162" s="40" t="s">
        <v>720</v>
      </c>
      <c r="D162" s="114">
        <v>57997</v>
      </c>
      <c r="E162" s="114">
        <v>21523</v>
      </c>
      <c r="F162" s="360">
        <f t="shared" si="35"/>
        <v>0.3711054020035519</v>
      </c>
      <c r="G162" s="210">
        <f t="shared" si="37"/>
        <v>21523</v>
      </c>
      <c r="H162" s="114"/>
      <c r="I162" s="201"/>
      <c r="J162" s="202"/>
      <c r="K162" s="202"/>
      <c r="L162" s="210">
        <f>G162</f>
        <v>21523</v>
      </c>
      <c r="M162" s="205"/>
      <c r="N162" s="433"/>
      <c r="O162" s="433"/>
      <c r="P162" s="342"/>
    </row>
    <row r="163" spans="1:16" s="64" customFormat="1" ht="15.75" customHeight="1">
      <c r="A163" s="151"/>
      <c r="B163" s="45" t="s">
        <v>870</v>
      </c>
      <c r="C163" s="40" t="s">
        <v>577</v>
      </c>
      <c r="D163" s="114"/>
      <c r="E163" s="114">
        <v>300</v>
      </c>
      <c r="F163" s="360">
        <v>0</v>
      </c>
      <c r="G163" s="210">
        <f t="shared" si="37"/>
        <v>300</v>
      </c>
      <c r="H163" s="114"/>
      <c r="I163" s="201">
        <f>G163</f>
        <v>300</v>
      </c>
      <c r="J163" s="202"/>
      <c r="K163" s="202"/>
      <c r="L163" s="210"/>
      <c r="M163" s="205"/>
      <c r="N163" s="433"/>
      <c r="O163" s="433"/>
      <c r="P163" s="342"/>
    </row>
    <row r="164" spans="1:16" s="64" customFormat="1" ht="15.75" customHeight="1">
      <c r="A164" s="151"/>
      <c r="B164" s="45" t="s">
        <v>394</v>
      </c>
      <c r="C164" s="40" t="s">
        <v>577</v>
      </c>
      <c r="D164" s="114">
        <v>3048</v>
      </c>
      <c r="E164" s="114">
        <v>5525</v>
      </c>
      <c r="F164" s="360">
        <f t="shared" si="35"/>
        <v>1.8126640419947506</v>
      </c>
      <c r="G164" s="210">
        <f t="shared" si="37"/>
        <v>5525</v>
      </c>
      <c r="H164" s="114"/>
      <c r="I164" s="201"/>
      <c r="J164" s="202"/>
      <c r="K164" s="202"/>
      <c r="L164" s="210">
        <f>G164</f>
        <v>5525</v>
      </c>
      <c r="M164" s="205"/>
      <c r="N164" s="433"/>
      <c r="O164" s="433"/>
      <c r="P164" s="342"/>
    </row>
    <row r="165" spans="1:16" s="64" customFormat="1" ht="15.75" customHeight="1">
      <c r="A165" s="151"/>
      <c r="B165" s="45" t="s">
        <v>395</v>
      </c>
      <c r="C165" s="40" t="s">
        <v>577</v>
      </c>
      <c r="D165" s="114">
        <v>538</v>
      </c>
      <c r="E165" s="114">
        <v>975</v>
      </c>
      <c r="F165" s="360">
        <f t="shared" si="35"/>
        <v>1.812267657992565</v>
      </c>
      <c r="G165" s="210">
        <f t="shared" si="37"/>
        <v>975</v>
      </c>
      <c r="H165" s="114"/>
      <c r="I165" s="201"/>
      <c r="J165" s="202"/>
      <c r="K165" s="202"/>
      <c r="L165" s="210">
        <f>G165</f>
        <v>975</v>
      </c>
      <c r="M165" s="205"/>
      <c r="N165" s="433"/>
      <c r="O165" s="433"/>
      <c r="P165" s="342"/>
    </row>
    <row r="166" spans="1:16" s="64" customFormat="1" ht="15.75" customHeight="1">
      <c r="A166" s="151"/>
      <c r="B166" s="45" t="s">
        <v>220</v>
      </c>
      <c r="C166" s="40" t="s">
        <v>135</v>
      </c>
      <c r="D166" s="114">
        <v>586</v>
      </c>
      <c r="E166" s="114">
        <v>0</v>
      </c>
      <c r="F166" s="360">
        <f t="shared" si="35"/>
        <v>0</v>
      </c>
      <c r="G166" s="210">
        <f t="shared" si="37"/>
        <v>0</v>
      </c>
      <c r="H166" s="114"/>
      <c r="I166" s="201"/>
      <c r="J166" s="202"/>
      <c r="K166" s="202"/>
      <c r="L166" s="210"/>
      <c r="M166" s="205"/>
      <c r="N166" s="433"/>
      <c r="O166" s="433"/>
      <c r="P166" s="342"/>
    </row>
    <row r="167" spans="1:16" s="64" customFormat="1" ht="15.75" customHeight="1">
      <c r="A167" s="151"/>
      <c r="B167" s="45" t="s">
        <v>221</v>
      </c>
      <c r="C167" s="40" t="s">
        <v>135</v>
      </c>
      <c r="D167" s="114">
        <v>656</v>
      </c>
      <c r="E167" s="114">
        <v>0</v>
      </c>
      <c r="F167" s="360">
        <f t="shared" si="35"/>
        <v>0</v>
      </c>
      <c r="G167" s="210">
        <f t="shared" si="37"/>
        <v>0</v>
      </c>
      <c r="H167" s="114"/>
      <c r="I167" s="201"/>
      <c r="J167" s="202"/>
      <c r="K167" s="202"/>
      <c r="L167" s="210"/>
      <c r="M167" s="205"/>
      <c r="N167" s="433"/>
      <c r="O167" s="433"/>
      <c r="P167" s="342"/>
    </row>
    <row r="168" spans="1:16" s="64" customFormat="1" ht="15.75" customHeight="1">
      <c r="A168" s="151"/>
      <c r="B168" s="45" t="s">
        <v>639</v>
      </c>
      <c r="C168" s="40" t="s">
        <v>563</v>
      </c>
      <c r="D168" s="114">
        <v>708</v>
      </c>
      <c r="E168" s="114">
        <v>500</v>
      </c>
      <c r="F168" s="360">
        <f t="shared" si="35"/>
        <v>0.7062146892655368</v>
      </c>
      <c r="G168" s="210">
        <f t="shared" si="37"/>
        <v>500</v>
      </c>
      <c r="H168" s="114"/>
      <c r="I168" s="201">
        <f>G168</f>
        <v>500</v>
      </c>
      <c r="J168" s="202"/>
      <c r="K168" s="202"/>
      <c r="L168" s="210"/>
      <c r="M168" s="205"/>
      <c r="N168" s="433"/>
      <c r="O168" s="433"/>
      <c r="P168" s="342"/>
    </row>
    <row r="169" spans="1:16" s="64" customFormat="1" ht="15.75" customHeight="1">
      <c r="A169" s="151"/>
      <c r="B169" s="45" t="s">
        <v>222</v>
      </c>
      <c r="C169" s="40" t="s">
        <v>563</v>
      </c>
      <c r="D169" s="114">
        <v>373</v>
      </c>
      <c r="E169" s="114">
        <v>0</v>
      </c>
      <c r="F169" s="360">
        <f t="shared" si="35"/>
        <v>0</v>
      </c>
      <c r="G169" s="210">
        <f t="shared" si="37"/>
        <v>0</v>
      </c>
      <c r="H169" s="114"/>
      <c r="I169" s="201"/>
      <c r="J169" s="202"/>
      <c r="K169" s="202"/>
      <c r="L169" s="210"/>
      <c r="M169" s="205"/>
      <c r="N169" s="433"/>
      <c r="O169" s="433"/>
      <c r="P169" s="342"/>
    </row>
    <row r="170" spans="1:16" s="64" customFormat="1" ht="15.75" customHeight="1">
      <c r="A170" s="151"/>
      <c r="B170" s="45" t="s">
        <v>223</v>
      </c>
      <c r="C170" s="40" t="s">
        <v>563</v>
      </c>
      <c r="D170" s="114">
        <v>66</v>
      </c>
      <c r="E170" s="114">
        <v>0</v>
      </c>
      <c r="F170" s="360">
        <f t="shared" si="35"/>
        <v>0</v>
      </c>
      <c r="G170" s="210">
        <f t="shared" si="37"/>
        <v>0</v>
      </c>
      <c r="H170" s="114"/>
      <c r="I170" s="201"/>
      <c r="J170" s="202"/>
      <c r="K170" s="202"/>
      <c r="L170" s="210"/>
      <c r="M170" s="205"/>
      <c r="N170" s="433"/>
      <c r="O170" s="433"/>
      <c r="P170" s="342"/>
    </row>
    <row r="171" spans="1:16" s="64" customFormat="1" ht="15.75" customHeight="1">
      <c r="A171" s="151"/>
      <c r="B171" s="45" t="s">
        <v>864</v>
      </c>
      <c r="C171" s="40" t="s">
        <v>868</v>
      </c>
      <c r="D171" s="114">
        <v>1200</v>
      </c>
      <c r="E171" s="114">
        <v>0</v>
      </c>
      <c r="F171" s="360">
        <f t="shared" si="35"/>
        <v>0</v>
      </c>
      <c r="G171" s="210">
        <f t="shared" si="37"/>
        <v>0</v>
      </c>
      <c r="H171" s="114"/>
      <c r="I171" s="201"/>
      <c r="J171" s="202"/>
      <c r="K171" s="202"/>
      <c r="L171" s="210"/>
      <c r="M171" s="205"/>
      <c r="N171" s="433"/>
      <c r="O171" s="433"/>
      <c r="P171" s="342"/>
    </row>
    <row r="172" spans="1:16" s="64" customFormat="1" ht="15.75" customHeight="1">
      <c r="A172" s="151"/>
      <c r="B172" s="45" t="s">
        <v>224</v>
      </c>
      <c r="C172" s="40" t="s">
        <v>868</v>
      </c>
      <c r="D172" s="114">
        <v>1190</v>
      </c>
      <c r="E172" s="114">
        <v>0</v>
      </c>
      <c r="F172" s="360">
        <f t="shared" si="35"/>
        <v>0</v>
      </c>
      <c r="G172" s="210">
        <f t="shared" si="37"/>
        <v>0</v>
      </c>
      <c r="H172" s="114"/>
      <c r="I172" s="201"/>
      <c r="J172" s="202"/>
      <c r="K172" s="202"/>
      <c r="L172" s="210"/>
      <c r="M172" s="205"/>
      <c r="N172" s="433"/>
      <c r="O172" s="433"/>
      <c r="P172" s="342"/>
    </row>
    <row r="173" spans="1:16" s="64" customFormat="1" ht="15.75" customHeight="1">
      <c r="A173" s="151"/>
      <c r="B173" s="45" t="s">
        <v>225</v>
      </c>
      <c r="C173" s="40" t="s">
        <v>868</v>
      </c>
      <c r="D173" s="114">
        <v>210</v>
      </c>
      <c r="E173" s="114">
        <v>0</v>
      </c>
      <c r="F173" s="360">
        <f t="shared" si="35"/>
        <v>0</v>
      </c>
      <c r="G173" s="114">
        <f>E173</f>
        <v>0</v>
      </c>
      <c r="H173" s="114"/>
      <c r="I173" s="201"/>
      <c r="J173" s="202"/>
      <c r="K173" s="202"/>
      <c r="L173" s="210"/>
      <c r="M173" s="205"/>
      <c r="N173" s="433"/>
      <c r="O173" s="433"/>
      <c r="P173" s="342"/>
    </row>
    <row r="174" spans="1:16" s="64" customFormat="1" ht="15.75" customHeight="1">
      <c r="A174" s="151"/>
      <c r="B174" s="45" t="s">
        <v>578</v>
      </c>
      <c r="C174" s="40" t="s">
        <v>579</v>
      </c>
      <c r="D174" s="114">
        <v>376</v>
      </c>
      <c r="E174" s="114">
        <v>0</v>
      </c>
      <c r="F174" s="360">
        <f t="shared" si="35"/>
        <v>0</v>
      </c>
      <c r="G174" s="114">
        <f>E174</f>
        <v>0</v>
      </c>
      <c r="H174" s="114"/>
      <c r="I174" s="201"/>
      <c r="J174" s="202"/>
      <c r="K174" s="202"/>
      <c r="L174" s="210"/>
      <c r="M174" s="205"/>
      <c r="N174" s="433"/>
      <c r="O174" s="433"/>
      <c r="P174" s="342"/>
    </row>
    <row r="175" spans="1:16" s="64" customFormat="1" ht="15.75" customHeight="1">
      <c r="A175" s="151"/>
      <c r="B175" s="45" t="s">
        <v>396</v>
      </c>
      <c r="C175" s="40" t="s">
        <v>121</v>
      </c>
      <c r="D175" s="114">
        <v>203056</v>
      </c>
      <c r="E175" s="114">
        <v>0</v>
      </c>
      <c r="F175" s="360">
        <f t="shared" si="35"/>
        <v>0</v>
      </c>
      <c r="G175" s="114">
        <f>E175</f>
        <v>0</v>
      </c>
      <c r="H175" s="114"/>
      <c r="I175" s="201"/>
      <c r="J175" s="202"/>
      <c r="K175" s="202"/>
      <c r="L175" s="210"/>
      <c r="M175" s="205"/>
      <c r="N175" s="202">
        <f>E175</f>
        <v>0</v>
      </c>
      <c r="O175" s="433"/>
      <c r="P175" s="423">
        <f>N175</f>
        <v>0</v>
      </c>
    </row>
    <row r="176" spans="1:16" s="64" customFormat="1" ht="15.75" customHeight="1">
      <c r="A176" s="151"/>
      <c r="B176" s="45" t="s">
        <v>397</v>
      </c>
      <c r="C176" s="40" t="s">
        <v>121</v>
      </c>
      <c r="D176" s="114">
        <v>35833</v>
      </c>
      <c r="E176" s="114">
        <v>0</v>
      </c>
      <c r="F176" s="360">
        <f t="shared" si="35"/>
        <v>0</v>
      </c>
      <c r="G176" s="114">
        <f>E176</f>
        <v>0</v>
      </c>
      <c r="H176" s="114"/>
      <c r="I176" s="201"/>
      <c r="J176" s="202"/>
      <c r="K176" s="202"/>
      <c r="L176" s="210"/>
      <c r="M176" s="205"/>
      <c r="N176" s="202">
        <f>E176</f>
        <v>0</v>
      </c>
      <c r="O176" s="433"/>
      <c r="P176" s="423">
        <f>N176</f>
        <v>0</v>
      </c>
    </row>
    <row r="177" spans="1:16" s="64" customFormat="1" ht="21" customHeight="1">
      <c r="A177" s="149" t="s">
        <v>698</v>
      </c>
      <c r="B177" s="145"/>
      <c r="C177" s="96" t="s">
        <v>699</v>
      </c>
      <c r="D177" s="199">
        <f>SUM(D178:D181)</f>
        <v>23730</v>
      </c>
      <c r="E177" s="199">
        <f>SUM(E178:E181)</f>
        <v>16847</v>
      </c>
      <c r="F177" s="417">
        <f aca="true" t="shared" si="38" ref="F177:F192">E177/D177</f>
        <v>0.709945217024863</v>
      </c>
      <c r="G177" s="199">
        <f aca="true" t="shared" si="39" ref="G177:P177">SUM(G178:G181)</f>
        <v>16847</v>
      </c>
      <c r="H177" s="199">
        <f t="shared" si="39"/>
        <v>0</v>
      </c>
      <c r="I177" s="199">
        <f t="shared" si="39"/>
        <v>16847</v>
      </c>
      <c r="J177" s="199">
        <f t="shared" si="39"/>
        <v>0</v>
      </c>
      <c r="K177" s="199">
        <f t="shared" si="39"/>
        <v>0</v>
      </c>
      <c r="L177" s="199">
        <f t="shared" si="39"/>
        <v>0</v>
      </c>
      <c r="M177" s="199">
        <f t="shared" si="39"/>
        <v>0</v>
      </c>
      <c r="N177" s="199">
        <f t="shared" si="39"/>
        <v>0</v>
      </c>
      <c r="O177" s="199">
        <f t="shared" si="39"/>
        <v>0</v>
      </c>
      <c r="P177" s="200">
        <f t="shared" si="39"/>
        <v>0</v>
      </c>
    </row>
    <row r="178" spans="1:16" s="54" customFormat="1" ht="35.25" customHeight="1">
      <c r="A178" s="151"/>
      <c r="B178" s="45" t="s">
        <v>398</v>
      </c>
      <c r="C178" s="40" t="s">
        <v>162</v>
      </c>
      <c r="D178" s="114">
        <v>1500</v>
      </c>
      <c r="E178" s="114">
        <v>0</v>
      </c>
      <c r="F178" s="341">
        <f t="shared" si="38"/>
        <v>0</v>
      </c>
      <c r="G178" s="114">
        <f>E178</f>
        <v>0</v>
      </c>
      <c r="H178" s="114">
        <v>0</v>
      </c>
      <c r="I178" s="201"/>
      <c r="J178" s="202">
        <f>G178</f>
        <v>0</v>
      </c>
      <c r="K178" s="202"/>
      <c r="L178" s="202"/>
      <c r="M178" s="205"/>
      <c r="N178" s="433"/>
      <c r="O178" s="433"/>
      <c r="P178" s="342"/>
    </row>
    <row r="179" spans="1:16" s="54" customFormat="1" ht="15.75" customHeight="1">
      <c r="A179" s="151"/>
      <c r="B179" s="45" t="s">
        <v>629</v>
      </c>
      <c r="C179" s="40" t="s">
        <v>630</v>
      </c>
      <c r="D179" s="114">
        <v>400</v>
      </c>
      <c r="E179" s="114">
        <v>400</v>
      </c>
      <c r="F179" s="341">
        <f t="shared" si="38"/>
        <v>1</v>
      </c>
      <c r="G179" s="114">
        <f>E179</f>
        <v>400</v>
      </c>
      <c r="H179" s="114"/>
      <c r="I179" s="201">
        <f>G179</f>
        <v>400</v>
      </c>
      <c r="J179" s="202"/>
      <c r="K179" s="202"/>
      <c r="L179" s="202"/>
      <c r="M179" s="205"/>
      <c r="N179" s="433"/>
      <c r="O179" s="433"/>
      <c r="P179" s="342"/>
    </row>
    <row r="180" spans="1:16" s="54" customFormat="1" ht="15.75" customHeight="1">
      <c r="A180" s="151"/>
      <c r="B180" s="45" t="s">
        <v>635</v>
      </c>
      <c r="C180" s="40" t="s">
        <v>720</v>
      </c>
      <c r="D180" s="114">
        <v>1100</v>
      </c>
      <c r="E180" s="114">
        <v>1100</v>
      </c>
      <c r="F180" s="341">
        <f t="shared" si="38"/>
        <v>1</v>
      </c>
      <c r="G180" s="114">
        <f>E180</f>
        <v>1100</v>
      </c>
      <c r="H180" s="114">
        <v>0</v>
      </c>
      <c r="I180" s="201">
        <f>G180</f>
        <v>1100</v>
      </c>
      <c r="J180" s="202">
        <v>0</v>
      </c>
      <c r="K180" s="202"/>
      <c r="L180" s="202"/>
      <c r="M180" s="205"/>
      <c r="N180" s="433"/>
      <c r="O180" s="433"/>
      <c r="P180" s="342"/>
    </row>
    <row r="181" spans="1:16" s="54" customFormat="1" ht="20.25" customHeight="1">
      <c r="A181" s="151"/>
      <c r="B181" s="45" t="s">
        <v>639</v>
      </c>
      <c r="C181" s="40" t="s">
        <v>640</v>
      </c>
      <c r="D181" s="114">
        <v>20730</v>
      </c>
      <c r="E181" s="114">
        <v>15347</v>
      </c>
      <c r="F181" s="341">
        <f t="shared" si="38"/>
        <v>0.7403280270139894</v>
      </c>
      <c r="G181" s="114">
        <f>E181</f>
        <v>15347</v>
      </c>
      <c r="H181" s="114">
        <v>0</v>
      </c>
      <c r="I181" s="201">
        <f>G181</f>
        <v>15347</v>
      </c>
      <c r="J181" s="202">
        <v>0</v>
      </c>
      <c r="K181" s="202"/>
      <c r="L181" s="202"/>
      <c r="M181" s="205"/>
      <c r="N181" s="433"/>
      <c r="O181" s="433"/>
      <c r="P181" s="342"/>
    </row>
    <row r="182" spans="1:16" s="54" customFormat="1" ht="20.25" customHeight="1">
      <c r="A182" s="521" t="s">
        <v>399</v>
      </c>
      <c r="B182" s="418"/>
      <c r="C182" s="522" t="s">
        <v>400</v>
      </c>
      <c r="D182" s="361">
        <f>D183</f>
        <v>2834</v>
      </c>
      <c r="E182" s="361">
        <f>E183</f>
        <v>0</v>
      </c>
      <c r="F182" s="416">
        <f aca="true" t="shared" si="40" ref="F182:F187">E182/D182</f>
        <v>0</v>
      </c>
      <c r="G182" s="361">
        <f>G183</f>
        <v>0</v>
      </c>
      <c r="H182" s="361">
        <f aca="true" t="shared" si="41" ref="H182:P182">H183</f>
        <v>0</v>
      </c>
      <c r="I182" s="361">
        <f t="shared" si="41"/>
        <v>0</v>
      </c>
      <c r="J182" s="361">
        <f t="shared" si="41"/>
        <v>0</v>
      </c>
      <c r="K182" s="361">
        <f t="shared" si="41"/>
        <v>0</v>
      </c>
      <c r="L182" s="361">
        <f t="shared" si="41"/>
        <v>0</v>
      </c>
      <c r="M182" s="361">
        <f t="shared" si="41"/>
        <v>0</v>
      </c>
      <c r="N182" s="361">
        <f t="shared" si="41"/>
        <v>0</v>
      </c>
      <c r="O182" s="361">
        <f t="shared" si="41"/>
        <v>0</v>
      </c>
      <c r="P182" s="526">
        <f t="shared" si="41"/>
        <v>0</v>
      </c>
    </row>
    <row r="183" spans="1:16" s="54" customFormat="1" ht="20.25" customHeight="1">
      <c r="A183" s="338" t="s">
        <v>401</v>
      </c>
      <c r="B183" s="339"/>
      <c r="C183" s="531" t="s">
        <v>536</v>
      </c>
      <c r="D183" s="340">
        <f>SUM(D184:D187)</f>
        <v>2834</v>
      </c>
      <c r="E183" s="340">
        <f>SUM(E184:E187)</f>
        <v>0</v>
      </c>
      <c r="F183" s="417">
        <f t="shared" si="40"/>
        <v>0</v>
      </c>
      <c r="G183" s="340">
        <f>SUM(G184:G187)</f>
        <v>0</v>
      </c>
      <c r="H183" s="340">
        <f aca="true" t="shared" si="42" ref="H183:P183">SUM(H184:H187)</f>
        <v>0</v>
      </c>
      <c r="I183" s="340">
        <f t="shared" si="42"/>
        <v>0</v>
      </c>
      <c r="J183" s="340">
        <f t="shared" si="42"/>
        <v>0</v>
      </c>
      <c r="K183" s="340">
        <f t="shared" si="42"/>
        <v>0</v>
      </c>
      <c r="L183" s="340">
        <f t="shared" si="42"/>
        <v>0</v>
      </c>
      <c r="M183" s="340">
        <f t="shared" si="42"/>
        <v>0</v>
      </c>
      <c r="N183" s="340">
        <f t="shared" si="42"/>
        <v>0</v>
      </c>
      <c r="O183" s="340">
        <f t="shared" si="42"/>
        <v>0</v>
      </c>
      <c r="P183" s="415">
        <f t="shared" si="42"/>
        <v>0</v>
      </c>
    </row>
    <row r="184" spans="1:16" s="54" customFormat="1" ht="18" customHeight="1">
      <c r="A184" s="151"/>
      <c r="B184" s="45" t="s">
        <v>629</v>
      </c>
      <c r="C184" s="40" t="s">
        <v>630</v>
      </c>
      <c r="D184" s="114">
        <v>1071</v>
      </c>
      <c r="E184" s="114">
        <v>0</v>
      </c>
      <c r="F184" s="341">
        <f t="shared" si="40"/>
        <v>0</v>
      </c>
      <c r="G184" s="114"/>
      <c r="H184" s="114"/>
      <c r="I184" s="201">
        <f>G184</f>
        <v>0</v>
      </c>
      <c r="J184" s="202"/>
      <c r="K184" s="202"/>
      <c r="L184" s="202"/>
      <c r="M184" s="205"/>
      <c r="N184" s="433"/>
      <c r="O184" s="433"/>
      <c r="P184" s="342"/>
    </row>
    <row r="185" spans="1:16" s="54" customFormat="1" ht="17.25" customHeight="1">
      <c r="A185" s="151"/>
      <c r="B185" s="45" t="s">
        <v>637</v>
      </c>
      <c r="C185" s="40" t="s">
        <v>638</v>
      </c>
      <c r="D185" s="114">
        <v>100</v>
      </c>
      <c r="E185" s="114">
        <v>0</v>
      </c>
      <c r="F185" s="341">
        <f t="shared" si="40"/>
        <v>0</v>
      </c>
      <c r="G185" s="114"/>
      <c r="H185" s="114"/>
      <c r="I185" s="201">
        <f>G185</f>
        <v>0</v>
      </c>
      <c r="J185" s="202"/>
      <c r="K185" s="202"/>
      <c r="L185" s="202"/>
      <c r="M185" s="205"/>
      <c r="N185" s="433"/>
      <c r="O185" s="433"/>
      <c r="P185" s="342"/>
    </row>
    <row r="186" spans="1:16" s="54" customFormat="1" ht="16.5" customHeight="1">
      <c r="A186" s="151"/>
      <c r="B186" s="45" t="s">
        <v>863</v>
      </c>
      <c r="C186" s="40" t="s">
        <v>867</v>
      </c>
      <c r="D186" s="114">
        <v>39</v>
      </c>
      <c r="E186" s="114">
        <v>0</v>
      </c>
      <c r="F186" s="341">
        <f t="shared" si="40"/>
        <v>0</v>
      </c>
      <c r="G186" s="114"/>
      <c r="H186" s="114"/>
      <c r="I186" s="201">
        <f>G186</f>
        <v>0</v>
      </c>
      <c r="J186" s="202"/>
      <c r="K186" s="202"/>
      <c r="L186" s="202"/>
      <c r="M186" s="205"/>
      <c r="N186" s="433"/>
      <c r="O186" s="433"/>
      <c r="P186" s="342"/>
    </row>
    <row r="187" spans="1:16" s="54" customFormat="1" ht="17.25" customHeight="1">
      <c r="A187" s="151"/>
      <c r="B187" s="45" t="s">
        <v>864</v>
      </c>
      <c r="C187" s="40" t="s">
        <v>868</v>
      </c>
      <c r="D187" s="114">
        <v>1624</v>
      </c>
      <c r="E187" s="114">
        <v>0</v>
      </c>
      <c r="F187" s="341">
        <f t="shared" si="40"/>
        <v>0</v>
      </c>
      <c r="G187" s="114"/>
      <c r="H187" s="114"/>
      <c r="I187" s="201">
        <f>G187</f>
        <v>0</v>
      </c>
      <c r="J187" s="202"/>
      <c r="K187" s="202"/>
      <c r="L187" s="202"/>
      <c r="M187" s="205"/>
      <c r="N187" s="433"/>
      <c r="O187" s="433"/>
      <c r="P187" s="342"/>
    </row>
    <row r="188" spans="1:16" s="54" customFormat="1" ht="39" customHeight="1">
      <c r="A188" s="147" t="s">
        <v>700</v>
      </c>
      <c r="B188" s="156"/>
      <c r="C188" s="71" t="s">
        <v>701</v>
      </c>
      <c r="D188" s="203">
        <f>D189+D192+D220+D224</f>
        <v>3540551</v>
      </c>
      <c r="E188" s="203">
        <f>E189+E192+E220+E224</f>
        <v>2889770</v>
      </c>
      <c r="F188" s="416">
        <f t="shared" si="38"/>
        <v>0.8161921689590124</v>
      </c>
      <c r="G188" s="203">
        <f>G189+G192+G220+G224</f>
        <v>2886270</v>
      </c>
      <c r="H188" s="203">
        <f>H189+H192+H220+H224</f>
        <v>2367870</v>
      </c>
      <c r="I188" s="203">
        <f>I189+I192+I220+I224</f>
        <v>346900</v>
      </c>
      <c r="J188" s="203">
        <f>J189+J192+J220+J224</f>
        <v>7500</v>
      </c>
      <c r="K188" s="203">
        <f aca="true" t="shared" si="43" ref="K188:P188">K189+K192+K220+K224</f>
        <v>164000</v>
      </c>
      <c r="L188" s="203">
        <f t="shared" si="43"/>
        <v>0</v>
      </c>
      <c r="M188" s="203">
        <f t="shared" si="43"/>
        <v>0</v>
      </c>
      <c r="N188" s="203">
        <f t="shared" si="43"/>
        <v>3500</v>
      </c>
      <c r="O188" s="203">
        <f t="shared" si="43"/>
        <v>3500</v>
      </c>
      <c r="P188" s="204">
        <f t="shared" si="43"/>
        <v>0</v>
      </c>
    </row>
    <row r="189" spans="1:16" s="54" customFormat="1" ht="20.25" customHeight="1">
      <c r="A189" s="234" t="s">
        <v>227</v>
      </c>
      <c r="B189" s="145"/>
      <c r="C189" s="96" t="s">
        <v>228</v>
      </c>
      <c r="D189" s="199">
        <f>D190+D191</f>
        <v>13500</v>
      </c>
      <c r="E189" s="199">
        <f>E190+E191</f>
        <v>11000</v>
      </c>
      <c r="F189" s="417">
        <f t="shared" si="38"/>
        <v>0.8148148148148148</v>
      </c>
      <c r="G189" s="199">
        <f>G190+G191</f>
        <v>7500</v>
      </c>
      <c r="H189" s="199">
        <f aca="true" t="shared" si="44" ref="H189:P189">H190+H191</f>
        <v>0</v>
      </c>
      <c r="I189" s="199">
        <f t="shared" si="44"/>
        <v>0</v>
      </c>
      <c r="J189" s="199">
        <f t="shared" si="44"/>
        <v>7500</v>
      </c>
      <c r="K189" s="199">
        <f t="shared" si="44"/>
        <v>0</v>
      </c>
      <c r="L189" s="199">
        <f t="shared" si="44"/>
        <v>0</v>
      </c>
      <c r="M189" s="199">
        <f t="shared" si="44"/>
        <v>0</v>
      </c>
      <c r="N189" s="199">
        <f t="shared" si="44"/>
        <v>3500</v>
      </c>
      <c r="O189" s="199">
        <f t="shared" si="44"/>
        <v>3500</v>
      </c>
      <c r="P189" s="200">
        <f t="shared" si="44"/>
        <v>0</v>
      </c>
    </row>
    <row r="190" spans="1:16" s="54" customFormat="1" ht="18.75" customHeight="1">
      <c r="A190" s="351"/>
      <c r="B190" s="211" t="s">
        <v>580</v>
      </c>
      <c r="C190" s="214" t="s">
        <v>581</v>
      </c>
      <c r="D190" s="210">
        <v>3500</v>
      </c>
      <c r="E190" s="210">
        <v>7500</v>
      </c>
      <c r="F190" s="360">
        <f t="shared" si="38"/>
        <v>2.142857142857143</v>
      </c>
      <c r="G190" s="210">
        <f>E190</f>
        <v>7500</v>
      </c>
      <c r="H190" s="210"/>
      <c r="I190" s="210"/>
      <c r="J190" s="210">
        <f>G190</f>
        <v>7500</v>
      </c>
      <c r="K190" s="210"/>
      <c r="L190" s="210"/>
      <c r="M190" s="210"/>
      <c r="N190" s="210"/>
      <c r="O190" s="210"/>
      <c r="P190" s="235"/>
    </row>
    <row r="191" spans="1:16" s="54" customFormat="1" ht="23.25" customHeight="1">
      <c r="A191" s="218"/>
      <c r="B191" s="211" t="s">
        <v>229</v>
      </c>
      <c r="C191" s="214" t="s">
        <v>230</v>
      </c>
      <c r="D191" s="210">
        <v>10000</v>
      </c>
      <c r="E191" s="210">
        <v>3500</v>
      </c>
      <c r="F191" s="360">
        <f t="shared" si="38"/>
        <v>0.35</v>
      </c>
      <c r="G191" s="210"/>
      <c r="H191" s="210"/>
      <c r="I191" s="210"/>
      <c r="J191" s="210"/>
      <c r="K191" s="210"/>
      <c r="L191" s="210"/>
      <c r="M191" s="210"/>
      <c r="N191" s="210">
        <f>E191</f>
        <v>3500</v>
      </c>
      <c r="O191" s="210">
        <f>N191</f>
        <v>3500</v>
      </c>
      <c r="P191" s="235"/>
    </row>
    <row r="192" spans="1:16" s="54" customFormat="1" ht="26.25" customHeight="1">
      <c r="A192" s="149" t="s">
        <v>721</v>
      </c>
      <c r="B192" s="145"/>
      <c r="C192" s="96" t="s">
        <v>722</v>
      </c>
      <c r="D192" s="199">
        <f>SUM(D193:D219)</f>
        <v>3469200</v>
      </c>
      <c r="E192" s="199">
        <f>SUM(E193:E219)</f>
        <v>2815000</v>
      </c>
      <c r="F192" s="166">
        <f t="shared" si="38"/>
        <v>0.8114262654214228</v>
      </c>
      <c r="G192" s="199">
        <f aca="true" t="shared" si="45" ref="G192:P192">SUM(G193:G219)</f>
        <v>2815000</v>
      </c>
      <c r="H192" s="199">
        <f t="shared" si="45"/>
        <v>2315000</v>
      </c>
      <c r="I192" s="199">
        <f t="shared" si="45"/>
        <v>336000</v>
      </c>
      <c r="J192" s="199">
        <f t="shared" si="45"/>
        <v>0</v>
      </c>
      <c r="K192" s="199">
        <f t="shared" si="45"/>
        <v>164000</v>
      </c>
      <c r="L192" s="199">
        <f t="shared" si="45"/>
        <v>0</v>
      </c>
      <c r="M192" s="199">
        <f t="shared" si="45"/>
        <v>0</v>
      </c>
      <c r="N192" s="199">
        <f t="shared" si="45"/>
        <v>0</v>
      </c>
      <c r="O192" s="199">
        <f t="shared" si="45"/>
        <v>0</v>
      </c>
      <c r="P192" s="200">
        <f t="shared" si="45"/>
        <v>0</v>
      </c>
    </row>
    <row r="193" spans="1:16" s="54" customFormat="1" ht="15.75" customHeight="1">
      <c r="A193" s="151"/>
      <c r="B193" s="45" t="s">
        <v>1010</v>
      </c>
      <c r="C193" s="40" t="s">
        <v>1011</v>
      </c>
      <c r="D193" s="114">
        <v>154000</v>
      </c>
      <c r="E193" s="114">
        <v>164000</v>
      </c>
      <c r="F193" s="341">
        <f aca="true" t="shared" si="46" ref="F193:F211">E193/D193</f>
        <v>1.0649350649350648</v>
      </c>
      <c r="G193" s="114">
        <f aca="true" t="shared" si="47" ref="G193:G218">E193</f>
        <v>164000</v>
      </c>
      <c r="H193" s="114"/>
      <c r="I193" s="201">
        <v>0</v>
      </c>
      <c r="J193" s="201">
        <v>0</v>
      </c>
      <c r="K193" s="201">
        <f>G193</f>
        <v>164000</v>
      </c>
      <c r="L193" s="201"/>
      <c r="M193" s="205"/>
      <c r="N193" s="433"/>
      <c r="O193" s="433"/>
      <c r="P193" s="342"/>
    </row>
    <row r="194" spans="1:16" s="54" customFormat="1" ht="15.75" customHeight="1">
      <c r="A194" s="151"/>
      <c r="B194" s="45" t="s">
        <v>623</v>
      </c>
      <c r="C194" s="40" t="s">
        <v>419</v>
      </c>
      <c r="D194" s="114">
        <v>61000</v>
      </c>
      <c r="E194" s="114">
        <v>61000</v>
      </c>
      <c r="F194" s="341">
        <f t="shared" si="46"/>
        <v>1</v>
      </c>
      <c r="G194" s="114">
        <f t="shared" si="47"/>
        <v>61000</v>
      </c>
      <c r="H194" s="114">
        <f>G194</f>
        <v>61000</v>
      </c>
      <c r="I194" s="201">
        <v>0</v>
      </c>
      <c r="J194" s="201">
        <v>0</v>
      </c>
      <c r="K194" s="201"/>
      <c r="L194" s="201"/>
      <c r="M194" s="205"/>
      <c r="N194" s="433"/>
      <c r="O194" s="433"/>
      <c r="P194" s="342"/>
    </row>
    <row r="195" spans="1:16" s="54" customFormat="1" ht="15.75" customHeight="1">
      <c r="A195" s="151"/>
      <c r="B195" s="45" t="s">
        <v>625</v>
      </c>
      <c r="C195" s="40" t="s">
        <v>626</v>
      </c>
      <c r="D195" s="114">
        <v>3797</v>
      </c>
      <c r="E195" s="114">
        <v>5000</v>
      </c>
      <c r="F195" s="341">
        <f t="shared" si="46"/>
        <v>1.3168290755859888</v>
      </c>
      <c r="G195" s="114">
        <f t="shared" si="47"/>
        <v>5000</v>
      </c>
      <c r="H195" s="114">
        <f aca="true" t="shared" si="48" ref="H195:H201">G195</f>
        <v>5000</v>
      </c>
      <c r="I195" s="201">
        <v>0</v>
      </c>
      <c r="J195" s="201">
        <v>0</v>
      </c>
      <c r="K195" s="201"/>
      <c r="L195" s="201"/>
      <c r="M195" s="205"/>
      <c r="N195" s="433"/>
      <c r="O195" s="433"/>
      <c r="P195" s="342"/>
    </row>
    <row r="196" spans="1:16" s="54" customFormat="1" ht="21.75" customHeight="1">
      <c r="A196" s="151"/>
      <c r="B196" s="45" t="s">
        <v>710</v>
      </c>
      <c r="C196" s="40" t="s">
        <v>418</v>
      </c>
      <c r="D196" s="114">
        <v>1930747</v>
      </c>
      <c r="E196" s="114">
        <v>1943000</v>
      </c>
      <c r="F196" s="341">
        <f t="shared" si="46"/>
        <v>1.0063462483691545</v>
      </c>
      <c r="G196" s="114">
        <f t="shared" si="47"/>
        <v>1943000</v>
      </c>
      <c r="H196" s="114">
        <f t="shared" si="48"/>
        <v>1943000</v>
      </c>
      <c r="I196" s="201">
        <v>0</v>
      </c>
      <c r="J196" s="201">
        <v>0</v>
      </c>
      <c r="K196" s="201"/>
      <c r="L196" s="201"/>
      <c r="M196" s="205"/>
      <c r="N196" s="433"/>
      <c r="O196" s="433"/>
      <c r="P196" s="342"/>
    </row>
    <row r="197" spans="1:16" s="54" customFormat="1" ht="15" customHeight="1">
      <c r="A197" s="151"/>
      <c r="B197" s="45" t="s">
        <v>711</v>
      </c>
      <c r="C197" s="40" t="s">
        <v>712</v>
      </c>
      <c r="D197" s="114">
        <v>170408</v>
      </c>
      <c r="E197" s="114">
        <v>123000</v>
      </c>
      <c r="F197" s="341">
        <f t="shared" si="46"/>
        <v>0.7217970987277592</v>
      </c>
      <c r="G197" s="114">
        <f t="shared" si="47"/>
        <v>123000</v>
      </c>
      <c r="H197" s="114">
        <f t="shared" si="48"/>
        <v>123000</v>
      </c>
      <c r="I197" s="201">
        <v>0</v>
      </c>
      <c r="J197" s="201">
        <v>0</v>
      </c>
      <c r="K197" s="201"/>
      <c r="L197" s="201"/>
      <c r="M197" s="205"/>
      <c r="N197" s="433"/>
      <c r="O197" s="433"/>
      <c r="P197" s="342"/>
    </row>
    <row r="198" spans="1:16" s="54" customFormat="1" ht="15.75" customHeight="1">
      <c r="A198" s="151"/>
      <c r="B198" s="45" t="s">
        <v>713</v>
      </c>
      <c r="C198" s="40" t="s">
        <v>714</v>
      </c>
      <c r="D198" s="114">
        <v>151845</v>
      </c>
      <c r="E198" s="114">
        <v>162000</v>
      </c>
      <c r="F198" s="341">
        <f t="shared" si="46"/>
        <v>1.0668774078830385</v>
      </c>
      <c r="G198" s="114">
        <f t="shared" si="47"/>
        <v>162000</v>
      </c>
      <c r="H198" s="114">
        <f t="shared" si="48"/>
        <v>162000</v>
      </c>
      <c r="I198" s="201">
        <v>0</v>
      </c>
      <c r="J198" s="201">
        <v>0</v>
      </c>
      <c r="K198" s="201"/>
      <c r="L198" s="201"/>
      <c r="M198" s="205"/>
      <c r="N198" s="433"/>
      <c r="O198" s="433"/>
      <c r="P198" s="342"/>
    </row>
    <row r="199" spans="1:16" s="54" customFormat="1" ht="33.75" customHeight="1">
      <c r="A199" s="151"/>
      <c r="B199" s="45" t="s">
        <v>454</v>
      </c>
      <c r="C199" s="40" t="s">
        <v>420</v>
      </c>
      <c r="D199" s="114">
        <v>0</v>
      </c>
      <c r="E199" s="114">
        <v>10000</v>
      </c>
      <c r="F199" s="341">
        <v>0</v>
      </c>
      <c r="G199" s="114">
        <f t="shared" si="47"/>
        <v>10000</v>
      </c>
      <c r="H199" s="114">
        <f t="shared" si="48"/>
        <v>10000</v>
      </c>
      <c r="I199" s="201"/>
      <c r="J199" s="201"/>
      <c r="K199" s="201"/>
      <c r="L199" s="201"/>
      <c r="M199" s="205"/>
      <c r="N199" s="433"/>
      <c r="O199" s="433"/>
      <c r="P199" s="342"/>
    </row>
    <row r="200" spans="1:16" s="54" customFormat="1" ht="18" customHeight="1">
      <c r="A200" s="151"/>
      <c r="B200" s="155" t="s">
        <v>674</v>
      </c>
      <c r="C200" s="40" t="s">
        <v>697</v>
      </c>
      <c r="D200" s="114">
        <v>10203</v>
      </c>
      <c r="E200" s="114">
        <v>9300</v>
      </c>
      <c r="F200" s="341">
        <f t="shared" si="46"/>
        <v>0.911496618641576</v>
      </c>
      <c r="G200" s="114">
        <f t="shared" si="47"/>
        <v>9300</v>
      </c>
      <c r="H200" s="114">
        <f t="shared" si="48"/>
        <v>9300</v>
      </c>
      <c r="I200" s="201"/>
      <c r="J200" s="201">
        <v>0</v>
      </c>
      <c r="K200" s="201"/>
      <c r="L200" s="201"/>
      <c r="M200" s="205"/>
      <c r="N200" s="433"/>
      <c r="O200" s="433"/>
      <c r="P200" s="342"/>
    </row>
    <row r="201" spans="1:16" s="54" customFormat="1" ht="15.75" customHeight="1">
      <c r="A201" s="151"/>
      <c r="B201" s="45" t="s">
        <v>627</v>
      </c>
      <c r="C201" s="40" t="s">
        <v>628</v>
      </c>
      <c r="D201" s="114">
        <v>2000</v>
      </c>
      <c r="E201" s="114">
        <v>1700</v>
      </c>
      <c r="F201" s="341">
        <f t="shared" si="46"/>
        <v>0.85</v>
      </c>
      <c r="G201" s="114">
        <f t="shared" si="47"/>
        <v>1700</v>
      </c>
      <c r="H201" s="114">
        <f t="shared" si="48"/>
        <v>1700</v>
      </c>
      <c r="I201" s="201"/>
      <c r="J201" s="201">
        <v>0</v>
      </c>
      <c r="K201" s="201"/>
      <c r="L201" s="201"/>
      <c r="M201" s="205"/>
      <c r="N201" s="433"/>
      <c r="O201" s="433"/>
      <c r="P201" s="342"/>
    </row>
    <row r="202" spans="1:16" s="54" customFormat="1" ht="15.75" customHeight="1">
      <c r="A202" s="151"/>
      <c r="B202" s="45" t="s">
        <v>1012</v>
      </c>
      <c r="C202" s="40" t="s">
        <v>1013</v>
      </c>
      <c r="D202" s="114">
        <v>83023</v>
      </c>
      <c r="E202" s="114">
        <v>88000</v>
      </c>
      <c r="F202" s="341">
        <f t="shared" si="46"/>
        <v>1.059947243534924</v>
      </c>
      <c r="G202" s="114">
        <f t="shared" si="47"/>
        <v>88000</v>
      </c>
      <c r="H202" s="114"/>
      <c r="I202" s="201">
        <f>G202</f>
        <v>88000</v>
      </c>
      <c r="J202" s="201">
        <v>0</v>
      </c>
      <c r="K202" s="201"/>
      <c r="L202" s="201"/>
      <c r="M202" s="205"/>
      <c r="N202" s="433"/>
      <c r="O202" s="433"/>
      <c r="P202" s="342"/>
    </row>
    <row r="203" spans="1:16" s="54" customFormat="1" ht="15.75" customHeight="1">
      <c r="A203" s="151"/>
      <c r="B203" s="45" t="s">
        <v>629</v>
      </c>
      <c r="C203" s="40" t="s">
        <v>630</v>
      </c>
      <c r="D203" s="114">
        <v>122977</v>
      </c>
      <c r="E203" s="114">
        <v>93000</v>
      </c>
      <c r="F203" s="341">
        <f t="shared" si="46"/>
        <v>0.7562389715149987</v>
      </c>
      <c r="G203" s="114">
        <f t="shared" si="47"/>
        <v>93000</v>
      </c>
      <c r="H203" s="114"/>
      <c r="I203" s="201">
        <f aca="true" t="shared" si="49" ref="I203:I218">G203</f>
        <v>93000</v>
      </c>
      <c r="J203" s="201">
        <v>0</v>
      </c>
      <c r="K203" s="201"/>
      <c r="L203" s="201"/>
      <c r="M203" s="205"/>
      <c r="N203" s="433"/>
      <c r="O203" s="433"/>
      <c r="P203" s="342"/>
    </row>
    <row r="204" spans="1:16" s="54" customFormat="1" ht="16.5" customHeight="1">
      <c r="A204" s="151"/>
      <c r="B204" s="45" t="s">
        <v>716</v>
      </c>
      <c r="C204" s="40" t="s">
        <v>717</v>
      </c>
      <c r="D204" s="114">
        <v>3000</v>
      </c>
      <c r="E204" s="114">
        <v>3000</v>
      </c>
      <c r="F204" s="341">
        <f t="shared" si="46"/>
        <v>1</v>
      </c>
      <c r="G204" s="114">
        <f t="shared" si="47"/>
        <v>3000</v>
      </c>
      <c r="H204" s="114"/>
      <c r="I204" s="201">
        <f t="shared" si="49"/>
        <v>3000</v>
      </c>
      <c r="J204" s="201">
        <v>0</v>
      </c>
      <c r="K204" s="201"/>
      <c r="L204" s="201"/>
      <c r="M204" s="205"/>
      <c r="N204" s="433"/>
      <c r="O204" s="433"/>
      <c r="P204" s="342"/>
    </row>
    <row r="205" spans="1:16" s="54" customFormat="1" ht="15.75" customHeight="1">
      <c r="A205" s="151"/>
      <c r="B205" s="45" t="s">
        <v>631</v>
      </c>
      <c r="C205" s="40" t="s">
        <v>718</v>
      </c>
      <c r="D205" s="114">
        <v>28000</v>
      </c>
      <c r="E205" s="114">
        <v>29000</v>
      </c>
      <c r="F205" s="341">
        <f t="shared" si="46"/>
        <v>1.0357142857142858</v>
      </c>
      <c r="G205" s="114">
        <f t="shared" si="47"/>
        <v>29000</v>
      </c>
      <c r="H205" s="114"/>
      <c r="I205" s="201">
        <f t="shared" si="49"/>
        <v>29000</v>
      </c>
      <c r="J205" s="201">
        <v>0</v>
      </c>
      <c r="K205" s="201"/>
      <c r="L205" s="201"/>
      <c r="M205" s="205"/>
      <c r="N205" s="433"/>
      <c r="O205" s="433"/>
      <c r="P205" s="342"/>
    </row>
    <row r="206" spans="1:16" s="54" customFormat="1" ht="17.25" customHeight="1">
      <c r="A206" s="151"/>
      <c r="B206" s="45" t="s">
        <v>633</v>
      </c>
      <c r="C206" s="40" t="s">
        <v>719</v>
      </c>
      <c r="D206" s="114">
        <v>26000</v>
      </c>
      <c r="E206" s="114">
        <v>20000</v>
      </c>
      <c r="F206" s="341">
        <f t="shared" si="46"/>
        <v>0.7692307692307693</v>
      </c>
      <c r="G206" s="114">
        <f t="shared" si="47"/>
        <v>20000</v>
      </c>
      <c r="H206" s="114"/>
      <c r="I206" s="201">
        <f t="shared" si="49"/>
        <v>20000</v>
      </c>
      <c r="J206" s="201">
        <v>0</v>
      </c>
      <c r="K206" s="201"/>
      <c r="L206" s="201"/>
      <c r="M206" s="205"/>
      <c r="N206" s="433"/>
      <c r="O206" s="433"/>
      <c r="P206" s="342"/>
    </row>
    <row r="207" spans="1:16" s="54" customFormat="1" ht="17.25" customHeight="1">
      <c r="A207" s="151"/>
      <c r="B207" s="45" t="s">
        <v>703</v>
      </c>
      <c r="C207" s="40" t="s">
        <v>704</v>
      </c>
      <c r="D207" s="114">
        <v>14500</v>
      </c>
      <c r="E207" s="114">
        <v>15000</v>
      </c>
      <c r="F207" s="341">
        <f t="shared" si="46"/>
        <v>1.0344827586206897</v>
      </c>
      <c r="G207" s="114">
        <f t="shared" si="47"/>
        <v>15000</v>
      </c>
      <c r="H207" s="114"/>
      <c r="I207" s="201">
        <f t="shared" si="49"/>
        <v>15000</v>
      </c>
      <c r="J207" s="201">
        <v>0</v>
      </c>
      <c r="K207" s="201"/>
      <c r="L207" s="201"/>
      <c r="M207" s="205"/>
      <c r="N207" s="433"/>
      <c r="O207" s="433"/>
      <c r="P207" s="342"/>
    </row>
    <row r="208" spans="1:16" s="54" customFormat="1" ht="17.25" customHeight="1">
      <c r="A208" s="151"/>
      <c r="B208" s="45" t="s">
        <v>635</v>
      </c>
      <c r="C208" s="40" t="s">
        <v>720</v>
      </c>
      <c r="D208" s="114">
        <v>40670</v>
      </c>
      <c r="E208" s="114">
        <v>40000</v>
      </c>
      <c r="F208" s="341">
        <f t="shared" si="46"/>
        <v>0.9835259404966806</v>
      </c>
      <c r="G208" s="114">
        <f t="shared" si="47"/>
        <v>40000</v>
      </c>
      <c r="H208" s="114"/>
      <c r="I208" s="201">
        <f t="shared" si="49"/>
        <v>40000</v>
      </c>
      <c r="J208" s="201">
        <v>0</v>
      </c>
      <c r="K208" s="201"/>
      <c r="L208" s="201"/>
      <c r="M208" s="205"/>
      <c r="N208" s="433"/>
      <c r="O208" s="433"/>
      <c r="P208" s="342"/>
    </row>
    <row r="209" spans="1:16" s="54" customFormat="1" ht="17.25" customHeight="1">
      <c r="A209" s="151"/>
      <c r="B209" s="45" t="s">
        <v>54</v>
      </c>
      <c r="C209" s="41" t="s">
        <v>55</v>
      </c>
      <c r="D209" s="114">
        <v>2000</v>
      </c>
      <c r="E209" s="114">
        <v>2000</v>
      </c>
      <c r="F209" s="341">
        <f t="shared" si="46"/>
        <v>1</v>
      </c>
      <c r="G209" s="114">
        <f t="shared" si="47"/>
        <v>2000</v>
      </c>
      <c r="H209" s="114"/>
      <c r="I209" s="201">
        <f t="shared" si="49"/>
        <v>2000</v>
      </c>
      <c r="J209" s="201"/>
      <c r="K209" s="201"/>
      <c r="L209" s="201"/>
      <c r="M209" s="205"/>
      <c r="N209" s="433"/>
      <c r="O209" s="433"/>
      <c r="P209" s="342"/>
    </row>
    <row r="210" spans="1:16" s="54" customFormat="1" ht="17.25" customHeight="1">
      <c r="A210" s="151"/>
      <c r="B210" s="45" t="s">
        <v>869</v>
      </c>
      <c r="C210" s="40" t="s">
        <v>871</v>
      </c>
      <c r="D210" s="114">
        <v>5000</v>
      </c>
      <c r="E210" s="114">
        <v>5000</v>
      </c>
      <c r="F210" s="341">
        <f t="shared" si="46"/>
        <v>1</v>
      </c>
      <c r="G210" s="114">
        <f t="shared" si="47"/>
        <v>5000</v>
      </c>
      <c r="H210" s="114"/>
      <c r="I210" s="201">
        <f t="shared" si="49"/>
        <v>5000</v>
      </c>
      <c r="J210" s="201"/>
      <c r="K210" s="201"/>
      <c r="L210" s="201"/>
      <c r="M210" s="205"/>
      <c r="N210" s="433"/>
      <c r="O210" s="433"/>
      <c r="P210" s="342"/>
    </row>
    <row r="211" spans="1:16" s="54" customFormat="1" ht="17.25" customHeight="1">
      <c r="A211" s="151"/>
      <c r="B211" s="45" t="s">
        <v>861</v>
      </c>
      <c r="C211" s="40" t="s">
        <v>865</v>
      </c>
      <c r="D211" s="114">
        <v>4900</v>
      </c>
      <c r="E211" s="114">
        <v>5000</v>
      </c>
      <c r="F211" s="341">
        <f t="shared" si="46"/>
        <v>1.0204081632653061</v>
      </c>
      <c r="G211" s="114">
        <f t="shared" si="47"/>
        <v>5000</v>
      </c>
      <c r="H211" s="114"/>
      <c r="I211" s="201">
        <f t="shared" si="49"/>
        <v>5000</v>
      </c>
      <c r="J211" s="201"/>
      <c r="K211" s="201"/>
      <c r="L211" s="201"/>
      <c r="M211" s="205"/>
      <c r="N211" s="433"/>
      <c r="O211" s="433"/>
      <c r="P211" s="342"/>
    </row>
    <row r="212" spans="1:16" s="54" customFormat="1" ht="14.25" customHeight="1">
      <c r="A212" s="151"/>
      <c r="B212" s="45" t="s">
        <v>637</v>
      </c>
      <c r="C212" s="40" t="s">
        <v>638</v>
      </c>
      <c r="D212" s="114">
        <v>7400</v>
      </c>
      <c r="E212" s="114">
        <v>7000</v>
      </c>
      <c r="F212" s="341">
        <f aca="true" t="shared" si="50" ref="F212:F219">E212/D212</f>
        <v>0.9459459459459459</v>
      </c>
      <c r="G212" s="114">
        <f t="shared" si="47"/>
        <v>7000</v>
      </c>
      <c r="H212" s="114"/>
      <c r="I212" s="201">
        <f t="shared" si="49"/>
        <v>7000</v>
      </c>
      <c r="J212" s="201">
        <v>0</v>
      </c>
      <c r="K212" s="201"/>
      <c r="L212" s="201"/>
      <c r="M212" s="205"/>
      <c r="N212" s="433"/>
      <c r="O212" s="433"/>
      <c r="P212" s="342"/>
    </row>
    <row r="213" spans="1:16" s="54" customFormat="1" ht="15.75" customHeight="1">
      <c r="A213" s="151"/>
      <c r="B213" s="45" t="s">
        <v>639</v>
      </c>
      <c r="C213" s="40" t="s">
        <v>640</v>
      </c>
      <c r="D213" s="114">
        <v>3644</v>
      </c>
      <c r="E213" s="114">
        <v>4000</v>
      </c>
      <c r="F213" s="341">
        <f t="shared" si="50"/>
        <v>1.0976948408342482</v>
      </c>
      <c r="G213" s="114">
        <f t="shared" si="47"/>
        <v>4000</v>
      </c>
      <c r="H213" s="114"/>
      <c r="I213" s="201">
        <f t="shared" si="49"/>
        <v>4000</v>
      </c>
      <c r="J213" s="201">
        <v>0</v>
      </c>
      <c r="K213" s="201"/>
      <c r="L213" s="201"/>
      <c r="M213" s="205"/>
      <c r="N213" s="433"/>
      <c r="O213" s="433"/>
      <c r="P213" s="342"/>
    </row>
    <row r="214" spans="1:16" s="54" customFormat="1" ht="18" customHeight="1">
      <c r="A214" s="151"/>
      <c r="B214" s="45" t="s">
        <v>641</v>
      </c>
      <c r="C214" s="40" t="s">
        <v>642</v>
      </c>
      <c r="D214" s="114">
        <v>2000</v>
      </c>
      <c r="E214" s="114">
        <v>2000</v>
      </c>
      <c r="F214" s="341">
        <f t="shared" si="50"/>
        <v>1</v>
      </c>
      <c r="G214" s="114">
        <f t="shared" si="47"/>
        <v>2000</v>
      </c>
      <c r="H214" s="114"/>
      <c r="I214" s="201">
        <f t="shared" si="49"/>
        <v>2000</v>
      </c>
      <c r="J214" s="201">
        <v>0</v>
      </c>
      <c r="K214" s="201"/>
      <c r="L214" s="201"/>
      <c r="M214" s="205"/>
      <c r="N214" s="433"/>
      <c r="O214" s="433"/>
      <c r="P214" s="342"/>
    </row>
    <row r="215" spans="1:16" s="54" customFormat="1" ht="20.25" customHeight="1">
      <c r="A215" s="151"/>
      <c r="B215" s="45" t="s">
        <v>702</v>
      </c>
      <c r="C215" s="40" t="s">
        <v>402</v>
      </c>
      <c r="D215" s="114">
        <v>13396</v>
      </c>
      <c r="E215" s="114">
        <v>14040</v>
      </c>
      <c r="F215" s="341">
        <f t="shared" si="50"/>
        <v>1.0480740519558076</v>
      </c>
      <c r="G215" s="114">
        <f t="shared" si="47"/>
        <v>14040</v>
      </c>
      <c r="H215" s="114"/>
      <c r="I215" s="201">
        <f t="shared" si="49"/>
        <v>14040</v>
      </c>
      <c r="J215" s="201">
        <v>0</v>
      </c>
      <c r="K215" s="201"/>
      <c r="L215" s="201"/>
      <c r="M215" s="205"/>
      <c r="N215" s="433"/>
      <c r="O215" s="433"/>
      <c r="P215" s="342"/>
    </row>
    <row r="216" spans="1:16" s="54" customFormat="1" ht="18.75" customHeight="1">
      <c r="A216" s="151"/>
      <c r="B216" s="45" t="s">
        <v>723</v>
      </c>
      <c r="C216" s="40" t="s">
        <v>877</v>
      </c>
      <c r="D216" s="114">
        <v>160</v>
      </c>
      <c r="E216" s="114">
        <v>160</v>
      </c>
      <c r="F216" s="341">
        <f t="shared" si="50"/>
        <v>1</v>
      </c>
      <c r="G216" s="114">
        <f t="shared" si="47"/>
        <v>160</v>
      </c>
      <c r="H216" s="114"/>
      <c r="I216" s="201">
        <f t="shared" si="49"/>
        <v>160</v>
      </c>
      <c r="J216" s="201">
        <v>0</v>
      </c>
      <c r="K216" s="201"/>
      <c r="L216" s="201"/>
      <c r="M216" s="205"/>
      <c r="N216" s="433"/>
      <c r="O216" s="433"/>
      <c r="P216" s="342"/>
    </row>
    <row r="217" spans="1:16" s="54" customFormat="1" ht="18.75" customHeight="1">
      <c r="A217" s="151"/>
      <c r="B217" s="45" t="s">
        <v>863</v>
      </c>
      <c r="C217" s="40" t="s">
        <v>867</v>
      </c>
      <c r="D217" s="114">
        <v>6000</v>
      </c>
      <c r="E217" s="114">
        <v>5800</v>
      </c>
      <c r="F217" s="341">
        <f t="shared" si="50"/>
        <v>0.9666666666666667</v>
      </c>
      <c r="G217" s="114">
        <f t="shared" si="47"/>
        <v>5800</v>
      </c>
      <c r="H217" s="114"/>
      <c r="I217" s="201">
        <f t="shared" si="49"/>
        <v>5800</v>
      </c>
      <c r="J217" s="201"/>
      <c r="K217" s="201"/>
      <c r="L217" s="201"/>
      <c r="M217" s="205"/>
      <c r="N217" s="433"/>
      <c r="O217" s="433"/>
      <c r="P217" s="342"/>
    </row>
    <row r="218" spans="1:16" s="54" customFormat="1" ht="18.75" customHeight="1">
      <c r="A218" s="151"/>
      <c r="B218" s="45" t="s">
        <v>864</v>
      </c>
      <c r="C218" s="40" t="s">
        <v>868</v>
      </c>
      <c r="D218" s="114">
        <v>3000</v>
      </c>
      <c r="E218" s="114">
        <v>3000</v>
      </c>
      <c r="F218" s="341">
        <f t="shared" si="50"/>
        <v>1</v>
      </c>
      <c r="G218" s="114">
        <f t="shared" si="47"/>
        <v>3000</v>
      </c>
      <c r="H218" s="114"/>
      <c r="I218" s="201">
        <f t="shared" si="49"/>
        <v>3000</v>
      </c>
      <c r="J218" s="201"/>
      <c r="K218" s="201"/>
      <c r="L218" s="201"/>
      <c r="M218" s="205"/>
      <c r="N218" s="433"/>
      <c r="O218" s="433"/>
      <c r="P218" s="342"/>
    </row>
    <row r="219" spans="1:16" s="54" customFormat="1" ht="22.5" customHeight="1">
      <c r="A219" s="151"/>
      <c r="B219" s="45" t="s">
        <v>660</v>
      </c>
      <c r="C219" s="40" t="s">
        <v>121</v>
      </c>
      <c r="D219" s="114">
        <v>619530</v>
      </c>
      <c r="E219" s="114">
        <v>0</v>
      </c>
      <c r="F219" s="341">
        <f t="shared" si="50"/>
        <v>0</v>
      </c>
      <c r="G219" s="114"/>
      <c r="H219" s="114"/>
      <c r="I219" s="201">
        <v>0</v>
      </c>
      <c r="J219" s="201">
        <v>0</v>
      </c>
      <c r="K219" s="201"/>
      <c r="L219" s="201"/>
      <c r="M219" s="205"/>
      <c r="N219" s="433">
        <f>E219</f>
        <v>0</v>
      </c>
      <c r="O219" s="433">
        <f>N219</f>
        <v>0</v>
      </c>
      <c r="P219" s="342"/>
    </row>
    <row r="220" spans="1:16" s="54" customFormat="1" ht="18.75" customHeight="1">
      <c r="A220" s="338" t="s">
        <v>562</v>
      </c>
      <c r="B220" s="339"/>
      <c r="C220" s="531" t="s">
        <v>561</v>
      </c>
      <c r="D220" s="340">
        <f>D221+D222+D223</f>
        <v>1000</v>
      </c>
      <c r="E220" s="340">
        <f>E221+E222+E223</f>
        <v>0</v>
      </c>
      <c r="F220" s="417">
        <v>0</v>
      </c>
      <c r="G220" s="340">
        <f>G221+G222+G223</f>
        <v>0</v>
      </c>
      <c r="H220" s="340">
        <f aca="true" t="shared" si="51" ref="H220:P220">H221+H222+H223</f>
        <v>0</v>
      </c>
      <c r="I220" s="340">
        <f t="shared" si="51"/>
        <v>0</v>
      </c>
      <c r="J220" s="340">
        <f t="shared" si="51"/>
        <v>0</v>
      </c>
      <c r="K220" s="340">
        <f t="shared" si="51"/>
        <v>0</v>
      </c>
      <c r="L220" s="340">
        <f t="shared" si="51"/>
        <v>0</v>
      </c>
      <c r="M220" s="340">
        <f t="shared" si="51"/>
        <v>0</v>
      </c>
      <c r="N220" s="340">
        <f t="shared" si="51"/>
        <v>0</v>
      </c>
      <c r="O220" s="340">
        <f t="shared" si="51"/>
        <v>0</v>
      </c>
      <c r="P220" s="415">
        <f t="shared" si="51"/>
        <v>0</v>
      </c>
    </row>
    <row r="221" spans="1:16" s="54" customFormat="1" ht="19.5" customHeight="1">
      <c r="A221" s="151"/>
      <c r="B221" s="45" t="s">
        <v>629</v>
      </c>
      <c r="C221" s="40" t="s">
        <v>630</v>
      </c>
      <c r="D221" s="114">
        <v>930</v>
      </c>
      <c r="E221" s="114">
        <v>0</v>
      </c>
      <c r="F221" s="341">
        <v>0</v>
      </c>
      <c r="G221" s="114">
        <f>E221</f>
        <v>0</v>
      </c>
      <c r="H221" s="114"/>
      <c r="I221" s="201">
        <f>G221</f>
        <v>0</v>
      </c>
      <c r="J221" s="201"/>
      <c r="K221" s="201"/>
      <c r="L221" s="201"/>
      <c r="M221" s="205"/>
      <c r="N221" s="433"/>
      <c r="O221" s="433"/>
      <c r="P221" s="342"/>
    </row>
    <row r="222" spans="1:16" s="54" customFormat="1" ht="20.25" customHeight="1">
      <c r="A222" s="151"/>
      <c r="B222" s="45" t="s">
        <v>863</v>
      </c>
      <c r="C222" s="40" t="s">
        <v>867</v>
      </c>
      <c r="D222" s="114">
        <v>13</v>
      </c>
      <c r="E222" s="114">
        <v>0</v>
      </c>
      <c r="F222" s="341">
        <v>0</v>
      </c>
      <c r="G222" s="114">
        <f>E222</f>
        <v>0</v>
      </c>
      <c r="H222" s="114"/>
      <c r="I222" s="201">
        <f>G222</f>
        <v>0</v>
      </c>
      <c r="J222" s="201"/>
      <c r="K222" s="201"/>
      <c r="L222" s="201"/>
      <c r="M222" s="205"/>
      <c r="N222" s="433"/>
      <c r="O222" s="433"/>
      <c r="P222" s="342"/>
    </row>
    <row r="223" spans="1:16" s="54" customFormat="1" ht="19.5" customHeight="1">
      <c r="A223" s="151"/>
      <c r="B223" s="45" t="s">
        <v>864</v>
      </c>
      <c r="C223" s="40" t="s">
        <v>868</v>
      </c>
      <c r="D223" s="114">
        <v>57</v>
      </c>
      <c r="E223" s="114">
        <v>0</v>
      </c>
      <c r="F223" s="341">
        <v>0</v>
      </c>
      <c r="G223" s="114">
        <f>E223</f>
        <v>0</v>
      </c>
      <c r="H223" s="114"/>
      <c r="I223" s="201">
        <f>G223</f>
        <v>0</v>
      </c>
      <c r="J223" s="201"/>
      <c r="K223" s="201"/>
      <c r="L223" s="201"/>
      <c r="M223" s="205"/>
      <c r="N223" s="433"/>
      <c r="O223" s="433"/>
      <c r="P223" s="342"/>
    </row>
    <row r="224" spans="1:16" s="54" customFormat="1" ht="19.5" customHeight="1">
      <c r="A224" s="338" t="s">
        <v>617</v>
      </c>
      <c r="B224" s="339"/>
      <c r="C224" s="531" t="s">
        <v>619</v>
      </c>
      <c r="D224" s="340">
        <f>SUM(D225:D235)</f>
        <v>56851</v>
      </c>
      <c r="E224" s="340">
        <f>SUM(E225:E235)</f>
        <v>63770</v>
      </c>
      <c r="F224" s="417">
        <f>E224/D224</f>
        <v>1.1217041037096973</v>
      </c>
      <c r="G224" s="340">
        <f>SUM(G225:G235)</f>
        <v>63770</v>
      </c>
      <c r="H224" s="340">
        <f aca="true" t="shared" si="52" ref="H224:P224">SUM(H225:H235)</f>
        <v>52870</v>
      </c>
      <c r="I224" s="340">
        <f t="shared" si="52"/>
        <v>10900</v>
      </c>
      <c r="J224" s="340">
        <f t="shared" si="52"/>
        <v>0</v>
      </c>
      <c r="K224" s="340">
        <f t="shared" si="52"/>
        <v>0</v>
      </c>
      <c r="L224" s="340">
        <f t="shared" si="52"/>
        <v>0</v>
      </c>
      <c r="M224" s="340">
        <f t="shared" si="52"/>
        <v>0</v>
      </c>
      <c r="N224" s="340">
        <f t="shared" si="52"/>
        <v>0</v>
      </c>
      <c r="O224" s="340">
        <f t="shared" si="52"/>
        <v>0</v>
      </c>
      <c r="P224" s="415">
        <f t="shared" si="52"/>
        <v>0</v>
      </c>
    </row>
    <row r="225" spans="1:16" s="54" customFormat="1" ht="15" customHeight="1">
      <c r="A225" s="151"/>
      <c r="B225" s="45" t="s">
        <v>621</v>
      </c>
      <c r="C225" s="40" t="s">
        <v>122</v>
      </c>
      <c r="D225" s="114">
        <v>36500</v>
      </c>
      <c r="E225" s="114">
        <v>40565</v>
      </c>
      <c r="F225" s="360">
        <f aca="true" t="shared" si="53" ref="F225:F235">E225/D225</f>
        <v>1.1113698630136986</v>
      </c>
      <c r="G225" s="114">
        <f aca="true" t="shared" si="54" ref="G225:G235">E225</f>
        <v>40565</v>
      </c>
      <c r="H225" s="114">
        <f>G225</f>
        <v>40565</v>
      </c>
      <c r="I225" s="201"/>
      <c r="J225" s="201"/>
      <c r="K225" s="201"/>
      <c r="L225" s="201"/>
      <c r="M225" s="205"/>
      <c r="N225" s="433"/>
      <c r="O225" s="433"/>
      <c r="P225" s="342"/>
    </row>
    <row r="226" spans="1:16" s="54" customFormat="1" ht="15" customHeight="1">
      <c r="A226" s="151"/>
      <c r="B226" s="45" t="s">
        <v>625</v>
      </c>
      <c r="C226" s="40" t="s">
        <v>626</v>
      </c>
      <c r="D226" s="114">
        <v>2460</v>
      </c>
      <c r="E226" s="114">
        <v>3100</v>
      </c>
      <c r="F226" s="360">
        <f t="shared" si="53"/>
        <v>1.2601626016260163</v>
      </c>
      <c r="G226" s="114">
        <f t="shared" si="54"/>
        <v>3100</v>
      </c>
      <c r="H226" s="114">
        <f>G226</f>
        <v>3100</v>
      </c>
      <c r="I226" s="201"/>
      <c r="J226" s="201"/>
      <c r="K226" s="201"/>
      <c r="L226" s="201"/>
      <c r="M226" s="205"/>
      <c r="N226" s="433"/>
      <c r="O226" s="433"/>
      <c r="P226" s="342"/>
    </row>
    <row r="227" spans="1:16" s="54" customFormat="1" ht="15" customHeight="1">
      <c r="A227" s="151"/>
      <c r="B227" s="45" t="s">
        <v>652</v>
      </c>
      <c r="C227" s="40" t="s">
        <v>697</v>
      </c>
      <c r="D227" s="114">
        <v>5285</v>
      </c>
      <c r="E227" s="114">
        <v>7920</v>
      </c>
      <c r="F227" s="360">
        <f t="shared" si="53"/>
        <v>1.4985808893093662</v>
      </c>
      <c r="G227" s="114">
        <f t="shared" si="54"/>
        <v>7920</v>
      </c>
      <c r="H227" s="114">
        <f>G227</f>
        <v>7920</v>
      </c>
      <c r="I227" s="201"/>
      <c r="J227" s="201"/>
      <c r="K227" s="201"/>
      <c r="L227" s="201"/>
      <c r="M227" s="205"/>
      <c r="N227" s="433"/>
      <c r="O227" s="433"/>
      <c r="P227" s="342"/>
    </row>
    <row r="228" spans="1:16" s="54" customFormat="1" ht="15" customHeight="1">
      <c r="A228" s="151"/>
      <c r="B228" s="45" t="s">
        <v>627</v>
      </c>
      <c r="C228" s="40" t="s">
        <v>628</v>
      </c>
      <c r="D228" s="114">
        <v>860</v>
      </c>
      <c r="E228" s="114">
        <v>1285</v>
      </c>
      <c r="F228" s="360">
        <f t="shared" si="53"/>
        <v>1.494186046511628</v>
      </c>
      <c r="G228" s="114">
        <f t="shared" si="54"/>
        <v>1285</v>
      </c>
      <c r="H228" s="114">
        <f>G228</f>
        <v>1285</v>
      </c>
      <c r="I228" s="201"/>
      <c r="J228" s="201"/>
      <c r="K228" s="201"/>
      <c r="L228" s="201"/>
      <c r="M228" s="205"/>
      <c r="N228" s="433"/>
      <c r="O228" s="433"/>
      <c r="P228" s="342"/>
    </row>
    <row r="229" spans="1:16" s="54" customFormat="1" ht="15" customHeight="1">
      <c r="A229" s="151"/>
      <c r="B229" s="45" t="s">
        <v>629</v>
      </c>
      <c r="C229" s="40" t="s">
        <v>630</v>
      </c>
      <c r="D229" s="114">
        <v>3146</v>
      </c>
      <c r="E229" s="114">
        <v>3200</v>
      </c>
      <c r="F229" s="360">
        <f t="shared" si="53"/>
        <v>1.0171646535282899</v>
      </c>
      <c r="G229" s="114">
        <f t="shared" si="54"/>
        <v>3200</v>
      </c>
      <c r="H229" s="114"/>
      <c r="I229" s="201">
        <f>G229</f>
        <v>3200</v>
      </c>
      <c r="J229" s="201"/>
      <c r="K229" s="201"/>
      <c r="L229" s="201"/>
      <c r="M229" s="205"/>
      <c r="N229" s="433"/>
      <c r="O229" s="433"/>
      <c r="P229" s="342"/>
    </row>
    <row r="230" spans="1:16" s="54" customFormat="1" ht="15" customHeight="1">
      <c r="A230" s="151"/>
      <c r="B230" s="45" t="s">
        <v>635</v>
      </c>
      <c r="C230" s="40" t="s">
        <v>720</v>
      </c>
      <c r="D230" s="114">
        <v>2800</v>
      </c>
      <c r="E230" s="114">
        <v>3100</v>
      </c>
      <c r="F230" s="360">
        <f t="shared" si="53"/>
        <v>1.1071428571428572</v>
      </c>
      <c r="G230" s="114">
        <f t="shared" si="54"/>
        <v>3100</v>
      </c>
      <c r="H230" s="114"/>
      <c r="I230" s="201">
        <f aca="true" t="shared" si="55" ref="I230:I235">G230</f>
        <v>3100</v>
      </c>
      <c r="J230" s="201"/>
      <c r="K230" s="201"/>
      <c r="L230" s="201"/>
      <c r="M230" s="205"/>
      <c r="N230" s="433"/>
      <c r="O230" s="433"/>
      <c r="P230" s="342"/>
    </row>
    <row r="231" spans="1:16" s="54" customFormat="1" ht="15" customHeight="1">
      <c r="A231" s="151"/>
      <c r="B231" s="45" t="s">
        <v>637</v>
      </c>
      <c r="C231" s="40" t="s">
        <v>638</v>
      </c>
      <c r="D231" s="114">
        <v>1000</v>
      </c>
      <c r="E231" s="114">
        <v>1000</v>
      </c>
      <c r="F231" s="360">
        <f t="shared" si="53"/>
        <v>1</v>
      </c>
      <c r="G231" s="114">
        <f t="shared" si="54"/>
        <v>1000</v>
      </c>
      <c r="H231" s="114"/>
      <c r="I231" s="201">
        <f t="shared" si="55"/>
        <v>1000</v>
      </c>
      <c r="J231" s="201"/>
      <c r="K231" s="201"/>
      <c r="L231" s="201"/>
      <c r="M231" s="205"/>
      <c r="N231" s="433"/>
      <c r="O231" s="433"/>
      <c r="P231" s="342"/>
    </row>
    <row r="232" spans="1:16" s="54" customFormat="1" ht="15" customHeight="1">
      <c r="A232" s="151"/>
      <c r="B232" s="45" t="s">
        <v>641</v>
      </c>
      <c r="C232" s="40" t="s">
        <v>642</v>
      </c>
      <c r="D232" s="114">
        <v>1000</v>
      </c>
      <c r="E232" s="114">
        <v>1100</v>
      </c>
      <c r="F232" s="360">
        <f t="shared" si="53"/>
        <v>1.1</v>
      </c>
      <c r="G232" s="114">
        <f t="shared" si="54"/>
        <v>1100</v>
      </c>
      <c r="H232" s="114"/>
      <c r="I232" s="201">
        <f t="shared" si="55"/>
        <v>1100</v>
      </c>
      <c r="J232" s="201"/>
      <c r="K232" s="201"/>
      <c r="L232" s="201"/>
      <c r="M232" s="205"/>
      <c r="N232" s="433"/>
      <c r="O232" s="433"/>
      <c r="P232" s="342"/>
    </row>
    <row r="233" spans="1:16" s="54" customFormat="1" ht="14.25" customHeight="1">
      <c r="A233" s="151"/>
      <c r="B233" s="45" t="s">
        <v>862</v>
      </c>
      <c r="C233" s="40" t="s">
        <v>157</v>
      </c>
      <c r="D233" s="114">
        <v>2000</v>
      </c>
      <c r="E233" s="114">
        <v>1000</v>
      </c>
      <c r="F233" s="360">
        <f t="shared" si="53"/>
        <v>0.5</v>
      </c>
      <c r="G233" s="114">
        <f t="shared" si="54"/>
        <v>1000</v>
      </c>
      <c r="H233" s="114"/>
      <c r="I233" s="201">
        <f t="shared" si="55"/>
        <v>1000</v>
      </c>
      <c r="J233" s="201"/>
      <c r="K233" s="201"/>
      <c r="L233" s="201"/>
      <c r="M233" s="205"/>
      <c r="N233" s="433"/>
      <c r="O233" s="433"/>
      <c r="P233" s="342"/>
    </row>
    <row r="234" spans="1:16" s="54" customFormat="1" ht="14.25" customHeight="1">
      <c r="A234" s="151"/>
      <c r="B234" s="45" t="s">
        <v>863</v>
      </c>
      <c r="C234" s="40" t="s">
        <v>867</v>
      </c>
      <c r="D234" s="114">
        <v>500</v>
      </c>
      <c r="E234" s="114">
        <v>500</v>
      </c>
      <c r="F234" s="360">
        <f t="shared" si="53"/>
        <v>1</v>
      </c>
      <c r="G234" s="114">
        <f t="shared" si="54"/>
        <v>500</v>
      </c>
      <c r="H234" s="114"/>
      <c r="I234" s="201">
        <f t="shared" si="55"/>
        <v>500</v>
      </c>
      <c r="J234" s="201"/>
      <c r="K234" s="201"/>
      <c r="L234" s="201"/>
      <c r="M234" s="205"/>
      <c r="N234" s="433"/>
      <c r="O234" s="433"/>
      <c r="P234" s="342"/>
    </row>
    <row r="235" spans="1:16" s="54" customFormat="1" ht="14.25" customHeight="1">
      <c r="A235" s="151"/>
      <c r="B235" s="45" t="s">
        <v>864</v>
      </c>
      <c r="C235" s="40" t="s">
        <v>868</v>
      </c>
      <c r="D235" s="114">
        <v>1300</v>
      </c>
      <c r="E235" s="114">
        <v>1000</v>
      </c>
      <c r="F235" s="360">
        <f t="shared" si="53"/>
        <v>0.7692307692307693</v>
      </c>
      <c r="G235" s="114">
        <f t="shared" si="54"/>
        <v>1000</v>
      </c>
      <c r="H235" s="114"/>
      <c r="I235" s="201">
        <f t="shared" si="55"/>
        <v>1000</v>
      </c>
      <c r="J235" s="201"/>
      <c r="K235" s="201"/>
      <c r="L235" s="201"/>
      <c r="M235" s="205"/>
      <c r="N235" s="433"/>
      <c r="O235" s="433"/>
      <c r="P235" s="342"/>
    </row>
    <row r="236" spans="1:16" s="54" customFormat="1" ht="15.75" customHeight="1">
      <c r="A236" s="147" t="s">
        <v>734</v>
      </c>
      <c r="B236" s="156"/>
      <c r="C236" s="71" t="s">
        <v>1068</v>
      </c>
      <c r="D236" s="203">
        <f>D237</f>
        <v>903245</v>
      </c>
      <c r="E236" s="203">
        <f>E237</f>
        <v>1030100</v>
      </c>
      <c r="F236" s="416">
        <f>E236/D236</f>
        <v>1.1404436227158745</v>
      </c>
      <c r="G236" s="203">
        <f>G237</f>
        <v>1030100</v>
      </c>
      <c r="H236" s="203">
        <f aca="true" t="shared" si="56" ref="H236:P236">H237</f>
        <v>0</v>
      </c>
      <c r="I236" s="203">
        <f t="shared" si="56"/>
        <v>0</v>
      </c>
      <c r="J236" s="203">
        <f t="shared" si="56"/>
        <v>0</v>
      </c>
      <c r="K236" s="203">
        <f t="shared" si="56"/>
        <v>0</v>
      </c>
      <c r="L236" s="203">
        <f t="shared" si="56"/>
        <v>0</v>
      </c>
      <c r="M236" s="203">
        <f t="shared" si="56"/>
        <v>1030100</v>
      </c>
      <c r="N236" s="203">
        <f t="shared" si="56"/>
        <v>0</v>
      </c>
      <c r="O236" s="203">
        <f t="shared" si="56"/>
        <v>0</v>
      </c>
      <c r="P236" s="204">
        <f t="shared" si="56"/>
        <v>0</v>
      </c>
    </row>
    <row r="237" spans="1:16" s="54" customFormat="1" ht="27" customHeight="1">
      <c r="A237" s="149" t="s">
        <v>735</v>
      </c>
      <c r="B237" s="145"/>
      <c r="C237" s="96" t="s">
        <v>736</v>
      </c>
      <c r="D237" s="199">
        <f>D238+D239</f>
        <v>903245</v>
      </c>
      <c r="E237" s="199">
        <f>E238+E239</f>
        <v>1030100</v>
      </c>
      <c r="F237" s="417">
        <f>E237/D237</f>
        <v>1.1404436227158745</v>
      </c>
      <c r="G237" s="199">
        <f>G238+G239</f>
        <v>1030100</v>
      </c>
      <c r="H237" s="199">
        <f>H238+H239</f>
        <v>0</v>
      </c>
      <c r="I237" s="199">
        <f>I238+I239</f>
        <v>0</v>
      </c>
      <c r="J237" s="199">
        <f>J238+J239</f>
        <v>0</v>
      </c>
      <c r="K237" s="199">
        <f aca="true" t="shared" si="57" ref="K237:P237">K238+K239</f>
        <v>0</v>
      </c>
      <c r="L237" s="199">
        <f t="shared" si="57"/>
        <v>0</v>
      </c>
      <c r="M237" s="199">
        <f t="shared" si="57"/>
        <v>1030100</v>
      </c>
      <c r="N237" s="199">
        <f t="shared" si="57"/>
        <v>0</v>
      </c>
      <c r="O237" s="199">
        <f t="shared" si="57"/>
        <v>0</v>
      </c>
      <c r="P237" s="200">
        <f t="shared" si="57"/>
        <v>0</v>
      </c>
    </row>
    <row r="238" spans="1:16" s="54" customFormat="1" ht="24" customHeight="1">
      <c r="A238" s="157"/>
      <c r="B238" s="154" t="s">
        <v>582</v>
      </c>
      <c r="C238" s="40" t="s">
        <v>583</v>
      </c>
      <c r="D238" s="205">
        <v>13000</v>
      </c>
      <c r="E238" s="205">
        <v>15000</v>
      </c>
      <c r="F238" s="341">
        <f>E238/D238</f>
        <v>1.1538461538461537</v>
      </c>
      <c r="G238" s="205">
        <f>E238</f>
        <v>15000</v>
      </c>
      <c r="H238" s="205"/>
      <c r="I238" s="205"/>
      <c r="J238" s="205"/>
      <c r="K238" s="205"/>
      <c r="L238" s="205"/>
      <c r="M238" s="205">
        <f>G238</f>
        <v>15000</v>
      </c>
      <c r="N238" s="433"/>
      <c r="O238" s="433"/>
      <c r="P238" s="342"/>
    </row>
    <row r="239" spans="1:16" s="54" customFormat="1" ht="20.25" customHeight="1">
      <c r="A239" s="151"/>
      <c r="B239" s="45" t="s">
        <v>737</v>
      </c>
      <c r="C239" s="40" t="s">
        <v>857</v>
      </c>
      <c r="D239" s="114">
        <v>890245</v>
      </c>
      <c r="E239" s="114">
        <v>1015100</v>
      </c>
      <c r="F239" s="341">
        <f>E239/D239</f>
        <v>1.1402479092833995</v>
      </c>
      <c r="G239" s="205">
        <f>E239</f>
        <v>1015100</v>
      </c>
      <c r="H239" s="114">
        <v>0</v>
      </c>
      <c r="I239" s="201"/>
      <c r="J239" s="202">
        <v>0</v>
      </c>
      <c r="K239" s="202"/>
      <c r="L239" s="202"/>
      <c r="M239" s="205">
        <f>G239</f>
        <v>1015100</v>
      </c>
      <c r="N239" s="433"/>
      <c r="O239" s="433"/>
      <c r="P239" s="342"/>
    </row>
    <row r="240" spans="1:16" s="54" customFormat="1" ht="16.5" customHeight="1">
      <c r="A240" s="147" t="s">
        <v>738</v>
      </c>
      <c r="B240" s="156"/>
      <c r="C240" s="71" t="s">
        <v>739</v>
      </c>
      <c r="D240" s="203">
        <f>D241</f>
        <v>0</v>
      </c>
      <c r="E240" s="203">
        <f>E241</f>
        <v>745648</v>
      </c>
      <c r="F240" s="416">
        <v>0</v>
      </c>
      <c r="G240" s="203">
        <f aca="true" t="shared" si="58" ref="G240:P240">G241</f>
        <v>745648</v>
      </c>
      <c r="H240" s="203">
        <f t="shared" si="58"/>
        <v>0</v>
      </c>
      <c r="I240" s="203">
        <f t="shared" si="58"/>
        <v>745648</v>
      </c>
      <c r="J240" s="203">
        <f t="shared" si="58"/>
        <v>0</v>
      </c>
      <c r="K240" s="203">
        <f t="shared" si="58"/>
        <v>0</v>
      </c>
      <c r="L240" s="203">
        <f t="shared" si="58"/>
        <v>0</v>
      </c>
      <c r="M240" s="203">
        <f t="shared" si="58"/>
        <v>0</v>
      </c>
      <c r="N240" s="203">
        <f t="shared" si="58"/>
        <v>0</v>
      </c>
      <c r="O240" s="203">
        <f t="shared" si="58"/>
        <v>0</v>
      </c>
      <c r="P240" s="204">
        <f t="shared" si="58"/>
        <v>0</v>
      </c>
    </row>
    <row r="241" spans="1:16" s="54" customFormat="1" ht="15" customHeight="1">
      <c r="A241" s="149" t="s">
        <v>740</v>
      </c>
      <c r="B241" s="145"/>
      <c r="C241" s="96" t="s">
        <v>741</v>
      </c>
      <c r="D241" s="199">
        <f>D243+D244</f>
        <v>0</v>
      </c>
      <c r="E241" s="199">
        <f>E242+E243+E244</f>
        <v>745648</v>
      </c>
      <c r="F241" s="417">
        <v>0</v>
      </c>
      <c r="G241" s="199">
        <f>G242+G243+G244</f>
        <v>745648</v>
      </c>
      <c r="H241" s="199">
        <f aca="true" t="shared" si="59" ref="H241:P241">H242+H243+H244</f>
        <v>0</v>
      </c>
      <c r="I241" s="199">
        <f t="shared" si="59"/>
        <v>745648</v>
      </c>
      <c r="J241" s="199">
        <f t="shared" si="59"/>
        <v>0</v>
      </c>
      <c r="K241" s="199">
        <f t="shared" si="59"/>
        <v>0</v>
      </c>
      <c r="L241" s="199">
        <f t="shared" si="59"/>
        <v>0</v>
      </c>
      <c r="M241" s="199">
        <f t="shared" si="59"/>
        <v>0</v>
      </c>
      <c r="N241" s="199">
        <f t="shared" si="59"/>
        <v>0</v>
      </c>
      <c r="O241" s="199">
        <f t="shared" si="59"/>
        <v>0</v>
      </c>
      <c r="P241" s="199">
        <f t="shared" si="59"/>
        <v>0</v>
      </c>
    </row>
    <row r="242" spans="1:16" s="54" customFormat="1" ht="15" customHeight="1">
      <c r="A242" s="218"/>
      <c r="B242" s="211" t="s">
        <v>742</v>
      </c>
      <c r="C242" s="214" t="s">
        <v>241</v>
      </c>
      <c r="D242" s="210">
        <v>0</v>
      </c>
      <c r="E242" s="210">
        <v>70000</v>
      </c>
      <c r="F242" s="360">
        <v>0</v>
      </c>
      <c r="G242" s="210">
        <f>E242</f>
        <v>70000</v>
      </c>
      <c r="H242" s="210"/>
      <c r="I242" s="201">
        <f>G242</f>
        <v>70000</v>
      </c>
      <c r="J242" s="210"/>
      <c r="K242" s="210"/>
      <c r="L242" s="210"/>
      <c r="M242" s="210"/>
      <c r="N242" s="210"/>
      <c r="O242" s="210"/>
      <c r="P242" s="235"/>
    </row>
    <row r="243" spans="1:16" s="54" customFormat="1" ht="21.75" customHeight="1">
      <c r="A243" s="151"/>
      <c r="B243" s="45" t="s">
        <v>742</v>
      </c>
      <c r="C243" s="40" t="s">
        <v>403</v>
      </c>
      <c r="D243" s="114">
        <v>0</v>
      </c>
      <c r="E243" s="114">
        <v>1000</v>
      </c>
      <c r="F243" s="341">
        <v>0</v>
      </c>
      <c r="G243" s="114">
        <f>E243</f>
        <v>1000</v>
      </c>
      <c r="H243" s="114">
        <v>0</v>
      </c>
      <c r="I243" s="201">
        <f>G243</f>
        <v>1000</v>
      </c>
      <c r="J243" s="202">
        <v>0</v>
      </c>
      <c r="K243" s="202"/>
      <c r="L243" s="202"/>
      <c r="M243" s="205"/>
      <c r="N243" s="433"/>
      <c r="O243" s="433"/>
      <c r="P243" s="342"/>
    </row>
    <row r="244" spans="1:16" s="54" customFormat="1" ht="17.25" customHeight="1">
      <c r="A244" s="151"/>
      <c r="B244" s="45" t="s">
        <v>742</v>
      </c>
      <c r="C244" s="40" t="s">
        <v>743</v>
      </c>
      <c r="D244" s="114">
        <v>0</v>
      </c>
      <c r="E244" s="114">
        <v>674648</v>
      </c>
      <c r="F244" s="341">
        <v>0</v>
      </c>
      <c r="G244" s="114">
        <f>E244</f>
        <v>674648</v>
      </c>
      <c r="H244" s="114">
        <v>0</v>
      </c>
      <c r="I244" s="201">
        <f>G244</f>
        <v>674648</v>
      </c>
      <c r="J244" s="202">
        <v>0</v>
      </c>
      <c r="K244" s="202"/>
      <c r="L244" s="202"/>
      <c r="M244" s="205"/>
      <c r="N244" s="433"/>
      <c r="O244" s="433"/>
      <c r="P244" s="342"/>
    </row>
    <row r="245" spans="1:16" s="54" customFormat="1" ht="20.25" customHeight="1">
      <c r="A245" s="147" t="s">
        <v>744</v>
      </c>
      <c r="B245" s="156"/>
      <c r="C245" s="71" t="s">
        <v>745</v>
      </c>
      <c r="D245" s="203">
        <f>D246+D264+D266+D280+D302+D312+D374+D389+D403+D417+D448</f>
        <v>16448417</v>
      </c>
      <c r="E245" s="203">
        <f>E246+E264+E266+E280+E302+E312+E374+E389+E403+E417+E448</f>
        <v>18817526</v>
      </c>
      <c r="F245" s="140">
        <f>E245/D245</f>
        <v>1.1440326446003892</v>
      </c>
      <c r="G245" s="203">
        <f>G246+G264+G266+G280+G302+G312+G374+G389+G403+G417+G448</f>
        <v>15824310</v>
      </c>
      <c r="H245" s="203">
        <f aca="true" t="shared" si="60" ref="H245:P245">H246+H264+H266+H280+H302+H312+H374+H389+H403+H417+H448</f>
        <v>10179220</v>
      </c>
      <c r="I245" s="203">
        <f t="shared" si="60"/>
        <v>2314182</v>
      </c>
      <c r="J245" s="203">
        <f t="shared" si="60"/>
        <v>2513789</v>
      </c>
      <c r="K245" s="203">
        <f t="shared" si="60"/>
        <v>14905</v>
      </c>
      <c r="L245" s="203">
        <f t="shared" si="60"/>
        <v>802214</v>
      </c>
      <c r="M245" s="203">
        <f t="shared" si="60"/>
        <v>0</v>
      </c>
      <c r="N245" s="203">
        <f t="shared" si="60"/>
        <v>2993216</v>
      </c>
      <c r="O245" s="203">
        <f t="shared" si="60"/>
        <v>0</v>
      </c>
      <c r="P245" s="204">
        <f t="shared" si="60"/>
        <v>2993216</v>
      </c>
    </row>
    <row r="246" spans="1:16" s="54" customFormat="1" ht="19.5" customHeight="1">
      <c r="A246" s="149" t="s">
        <v>746</v>
      </c>
      <c r="B246" s="145"/>
      <c r="C246" s="96" t="s">
        <v>747</v>
      </c>
      <c r="D246" s="199">
        <f>SUM(D247:D263)</f>
        <v>1405959</v>
      </c>
      <c r="E246" s="199">
        <f>SUM(E247:E263)</f>
        <v>1482261</v>
      </c>
      <c r="F246" s="417">
        <f aca="true" t="shared" si="61" ref="F246:F304">E246/D246</f>
        <v>1.054270430361056</v>
      </c>
      <c r="G246" s="199">
        <f>SUM(G247:G263)</f>
        <v>1482261</v>
      </c>
      <c r="H246" s="199">
        <f>SUM(H247:H263)</f>
        <v>570044</v>
      </c>
      <c r="I246" s="199">
        <f>SUM(I247:I263)</f>
        <v>127328</v>
      </c>
      <c r="J246" s="199">
        <f>SUM(J247:J263)</f>
        <v>784889</v>
      </c>
      <c r="K246" s="199">
        <f aca="true" t="shared" si="62" ref="K246:P246">SUM(K247:K263)</f>
        <v>0</v>
      </c>
      <c r="L246" s="199">
        <f t="shared" si="62"/>
        <v>0</v>
      </c>
      <c r="M246" s="199">
        <f t="shared" si="62"/>
        <v>0</v>
      </c>
      <c r="N246" s="199">
        <f t="shared" si="62"/>
        <v>0</v>
      </c>
      <c r="O246" s="199">
        <f t="shared" si="62"/>
        <v>0</v>
      </c>
      <c r="P246" s="200">
        <f t="shared" si="62"/>
        <v>0</v>
      </c>
    </row>
    <row r="247" spans="1:16" s="54" customFormat="1" ht="27.75" customHeight="1">
      <c r="A247" s="218"/>
      <c r="B247" s="211" t="s">
        <v>751</v>
      </c>
      <c r="C247" s="40" t="s">
        <v>584</v>
      </c>
      <c r="D247" s="210">
        <v>737227</v>
      </c>
      <c r="E247" s="210">
        <v>784889</v>
      </c>
      <c r="F247" s="360">
        <f>E247/D247</f>
        <v>1.0646503722733975</v>
      </c>
      <c r="G247" s="210">
        <f>E247</f>
        <v>784889</v>
      </c>
      <c r="H247" s="210"/>
      <c r="I247" s="210"/>
      <c r="J247" s="210">
        <f>G247</f>
        <v>784889</v>
      </c>
      <c r="K247" s="210"/>
      <c r="L247" s="210"/>
      <c r="M247" s="210"/>
      <c r="N247" s="210"/>
      <c r="O247" s="210"/>
      <c r="P247" s="235"/>
    </row>
    <row r="248" spans="1:16" s="54" customFormat="1" ht="21" customHeight="1">
      <c r="A248" s="152"/>
      <c r="B248" s="45" t="s">
        <v>621</v>
      </c>
      <c r="C248" s="40" t="s">
        <v>622</v>
      </c>
      <c r="D248" s="114">
        <v>428776</v>
      </c>
      <c r="E248" s="114">
        <v>442861</v>
      </c>
      <c r="F248" s="360">
        <f aca="true" t="shared" si="63" ref="F248:F263">E248/D248</f>
        <v>1.0328493199246227</v>
      </c>
      <c r="G248" s="114">
        <f>E248</f>
        <v>442861</v>
      </c>
      <c r="H248" s="114">
        <f>G248</f>
        <v>442861</v>
      </c>
      <c r="I248" s="201"/>
      <c r="J248" s="202">
        <v>0</v>
      </c>
      <c r="K248" s="202"/>
      <c r="L248" s="202"/>
      <c r="M248" s="205"/>
      <c r="N248" s="433"/>
      <c r="O248" s="433"/>
      <c r="P248" s="342"/>
    </row>
    <row r="249" spans="1:16" s="54" customFormat="1" ht="15.75" customHeight="1">
      <c r="A249" s="152"/>
      <c r="B249" s="45" t="s">
        <v>625</v>
      </c>
      <c r="C249" s="40" t="s">
        <v>626</v>
      </c>
      <c r="D249" s="114">
        <v>30793</v>
      </c>
      <c r="E249" s="114">
        <v>36883</v>
      </c>
      <c r="F249" s="360">
        <f t="shared" si="63"/>
        <v>1.197772220959309</v>
      </c>
      <c r="G249" s="114">
        <f aca="true" t="shared" si="64" ref="G249:G263">E249</f>
        <v>36883</v>
      </c>
      <c r="H249" s="114">
        <f>G249</f>
        <v>36883</v>
      </c>
      <c r="I249" s="201"/>
      <c r="J249" s="202">
        <v>0</v>
      </c>
      <c r="K249" s="202"/>
      <c r="L249" s="202"/>
      <c r="M249" s="205"/>
      <c r="N249" s="433"/>
      <c r="O249" s="433"/>
      <c r="P249" s="342"/>
    </row>
    <row r="250" spans="1:16" s="54" customFormat="1" ht="15" customHeight="1">
      <c r="A250" s="152"/>
      <c r="B250" s="155" t="s">
        <v>674</v>
      </c>
      <c r="C250" s="40" t="s">
        <v>653</v>
      </c>
      <c r="D250" s="114">
        <v>67435</v>
      </c>
      <c r="E250" s="114">
        <v>74697</v>
      </c>
      <c r="F250" s="360">
        <f t="shared" si="63"/>
        <v>1.1076888855935345</v>
      </c>
      <c r="G250" s="114">
        <f t="shared" si="64"/>
        <v>74697</v>
      </c>
      <c r="H250" s="114">
        <f>G250</f>
        <v>74697</v>
      </c>
      <c r="I250" s="201"/>
      <c r="J250" s="202">
        <v>0</v>
      </c>
      <c r="K250" s="202"/>
      <c r="L250" s="202"/>
      <c r="M250" s="205"/>
      <c r="N250" s="433"/>
      <c r="O250" s="433"/>
      <c r="P250" s="342"/>
    </row>
    <row r="251" spans="1:16" s="54" customFormat="1" ht="15" customHeight="1">
      <c r="A251" s="152"/>
      <c r="B251" s="155" t="s">
        <v>627</v>
      </c>
      <c r="C251" s="40" t="s">
        <v>628</v>
      </c>
      <c r="D251" s="114">
        <v>11749</v>
      </c>
      <c r="E251" s="114">
        <v>11603</v>
      </c>
      <c r="F251" s="360">
        <f t="shared" si="63"/>
        <v>0.9875734105030215</v>
      </c>
      <c r="G251" s="114">
        <f t="shared" si="64"/>
        <v>11603</v>
      </c>
      <c r="H251" s="114">
        <f>G251</f>
        <v>11603</v>
      </c>
      <c r="I251" s="201"/>
      <c r="J251" s="202">
        <v>0</v>
      </c>
      <c r="K251" s="202"/>
      <c r="L251" s="202"/>
      <c r="M251" s="205"/>
      <c r="N251" s="433"/>
      <c r="O251" s="433"/>
      <c r="P251" s="342"/>
    </row>
    <row r="252" spans="1:16" s="54" customFormat="1" ht="15" customHeight="1">
      <c r="A252" s="152"/>
      <c r="B252" s="155" t="s">
        <v>52</v>
      </c>
      <c r="C252" s="40" t="s">
        <v>53</v>
      </c>
      <c r="D252" s="114">
        <v>4000</v>
      </c>
      <c r="E252" s="114">
        <v>4000</v>
      </c>
      <c r="F252" s="360">
        <f t="shared" si="63"/>
        <v>1</v>
      </c>
      <c r="G252" s="114">
        <f t="shared" si="64"/>
        <v>4000</v>
      </c>
      <c r="H252" s="114">
        <f>G252</f>
        <v>4000</v>
      </c>
      <c r="I252" s="201"/>
      <c r="J252" s="202"/>
      <c r="K252" s="202"/>
      <c r="L252" s="202"/>
      <c r="M252" s="205"/>
      <c r="N252" s="433"/>
      <c r="O252" s="433"/>
      <c r="P252" s="342"/>
    </row>
    <row r="253" spans="1:16" s="54" customFormat="1" ht="16.5" customHeight="1">
      <c r="A253" s="152"/>
      <c r="B253" s="155" t="s">
        <v>629</v>
      </c>
      <c r="C253" s="40" t="s">
        <v>748</v>
      </c>
      <c r="D253" s="114">
        <v>61855</v>
      </c>
      <c r="E253" s="114">
        <v>62474</v>
      </c>
      <c r="F253" s="360">
        <f t="shared" si="63"/>
        <v>1.0100072750788134</v>
      </c>
      <c r="G253" s="114">
        <f t="shared" si="64"/>
        <v>62474</v>
      </c>
      <c r="H253" s="114">
        <v>0</v>
      </c>
      <c r="I253" s="201">
        <f>G253</f>
        <v>62474</v>
      </c>
      <c r="J253" s="202">
        <v>0</v>
      </c>
      <c r="K253" s="202"/>
      <c r="L253" s="202"/>
      <c r="M253" s="205"/>
      <c r="N253" s="433"/>
      <c r="O253" s="433"/>
      <c r="P253" s="342"/>
    </row>
    <row r="254" spans="1:16" s="54" customFormat="1" ht="16.5" customHeight="1">
      <c r="A254" s="152"/>
      <c r="B254" s="155" t="s">
        <v>631</v>
      </c>
      <c r="C254" s="40" t="s">
        <v>718</v>
      </c>
      <c r="D254" s="114">
        <v>11880</v>
      </c>
      <c r="E254" s="114">
        <v>11999</v>
      </c>
      <c r="F254" s="360">
        <f t="shared" si="63"/>
        <v>1.010016835016835</v>
      </c>
      <c r="G254" s="114">
        <f t="shared" si="64"/>
        <v>11999</v>
      </c>
      <c r="H254" s="114">
        <v>0</v>
      </c>
      <c r="I254" s="201">
        <f aca="true" t="shared" si="65" ref="I254:I263">G254</f>
        <v>11999</v>
      </c>
      <c r="J254" s="202">
        <v>0</v>
      </c>
      <c r="K254" s="202"/>
      <c r="L254" s="202"/>
      <c r="M254" s="205"/>
      <c r="N254" s="433"/>
      <c r="O254" s="433"/>
      <c r="P254" s="342"/>
    </row>
    <row r="255" spans="1:16" s="54" customFormat="1" ht="16.5" customHeight="1">
      <c r="A255" s="152"/>
      <c r="B255" s="155" t="s">
        <v>703</v>
      </c>
      <c r="C255" s="40" t="s">
        <v>704</v>
      </c>
      <c r="D255" s="114">
        <v>360</v>
      </c>
      <c r="E255" s="114">
        <v>2020</v>
      </c>
      <c r="F255" s="360">
        <f t="shared" si="63"/>
        <v>5.611111111111111</v>
      </c>
      <c r="G255" s="114">
        <f t="shared" si="64"/>
        <v>2020</v>
      </c>
      <c r="H255" s="114">
        <v>0</v>
      </c>
      <c r="I255" s="201">
        <f t="shared" si="65"/>
        <v>2020</v>
      </c>
      <c r="J255" s="202">
        <v>0</v>
      </c>
      <c r="K255" s="202"/>
      <c r="L255" s="202"/>
      <c r="M255" s="205"/>
      <c r="N255" s="433"/>
      <c r="O255" s="433"/>
      <c r="P255" s="342"/>
    </row>
    <row r="256" spans="1:16" s="54" customFormat="1" ht="16.5" customHeight="1">
      <c r="A256" s="152"/>
      <c r="B256" s="155" t="s">
        <v>635</v>
      </c>
      <c r="C256" s="40" t="s">
        <v>720</v>
      </c>
      <c r="D256" s="114">
        <v>12672</v>
      </c>
      <c r="E256" s="114">
        <v>12799</v>
      </c>
      <c r="F256" s="360">
        <f t="shared" si="63"/>
        <v>1.010022095959596</v>
      </c>
      <c r="G256" s="114">
        <f t="shared" si="64"/>
        <v>12799</v>
      </c>
      <c r="H256" s="114">
        <v>0</v>
      </c>
      <c r="I256" s="201">
        <f t="shared" si="65"/>
        <v>12799</v>
      </c>
      <c r="J256" s="202">
        <v>0</v>
      </c>
      <c r="K256" s="202"/>
      <c r="L256" s="202"/>
      <c r="M256" s="205"/>
      <c r="N256" s="433"/>
      <c r="O256" s="433"/>
      <c r="P256" s="342"/>
    </row>
    <row r="257" spans="1:16" s="54" customFormat="1" ht="16.5" customHeight="1">
      <c r="A257" s="152"/>
      <c r="B257" s="155" t="s">
        <v>54</v>
      </c>
      <c r="C257" s="41" t="s">
        <v>55</v>
      </c>
      <c r="D257" s="114">
        <v>515</v>
      </c>
      <c r="E257" s="114">
        <v>520</v>
      </c>
      <c r="F257" s="360">
        <f t="shared" si="63"/>
        <v>1.0097087378640777</v>
      </c>
      <c r="G257" s="114">
        <f t="shared" si="64"/>
        <v>520</v>
      </c>
      <c r="H257" s="114"/>
      <c r="I257" s="201">
        <f t="shared" si="65"/>
        <v>520</v>
      </c>
      <c r="J257" s="202"/>
      <c r="K257" s="202"/>
      <c r="L257" s="202"/>
      <c r="M257" s="205"/>
      <c r="N257" s="433"/>
      <c r="O257" s="433"/>
      <c r="P257" s="342"/>
    </row>
    <row r="258" spans="1:16" s="54" customFormat="1" ht="16.5" customHeight="1">
      <c r="A258" s="152"/>
      <c r="B258" s="155" t="s">
        <v>861</v>
      </c>
      <c r="C258" s="40" t="s">
        <v>865</v>
      </c>
      <c r="D258" s="114">
        <v>3000</v>
      </c>
      <c r="E258" s="114">
        <v>3000</v>
      </c>
      <c r="F258" s="360">
        <f t="shared" si="63"/>
        <v>1</v>
      </c>
      <c r="G258" s="114">
        <f t="shared" si="64"/>
        <v>3000</v>
      </c>
      <c r="H258" s="114"/>
      <c r="I258" s="201">
        <f t="shared" si="65"/>
        <v>3000</v>
      </c>
      <c r="J258" s="202"/>
      <c r="K258" s="202"/>
      <c r="L258" s="202"/>
      <c r="M258" s="205"/>
      <c r="N258" s="433"/>
      <c r="O258" s="433"/>
      <c r="P258" s="342"/>
    </row>
    <row r="259" spans="1:16" s="54" customFormat="1" ht="15" customHeight="1">
      <c r="A259" s="152"/>
      <c r="B259" s="155" t="s">
        <v>637</v>
      </c>
      <c r="C259" s="40" t="s">
        <v>638</v>
      </c>
      <c r="D259" s="114">
        <v>1338</v>
      </c>
      <c r="E259" s="114">
        <v>1351</v>
      </c>
      <c r="F259" s="360">
        <f t="shared" si="63"/>
        <v>1.0097159940209268</v>
      </c>
      <c r="G259" s="114">
        <f t="shared" si="64"/>
        <v>1351</v>
      </c>
      <c r="H259" s="114">
        <v>0</v>
      </c>
      <c r="I259" s="201">
        <f t="shared" si="65"/>
        <v>1351</v>
      </c>
      <c r="J259" s="202">
        <v>0</v>
      </c>
      <c r="K259" s="202"/>
      <c r="L259" s="202"/>
      <c r="M259" s="205"/>
      <c r="N259" s="433"/>
      <c r="O259" s="433"/>
      <c r="P259" s="342"/>
    </row>
    <row r="260" spans="1:16" s="54" customFormat="1" ht="17.25" customHeight="1">
      <c r="A260" s="152"/>
      <c r="B260" s="155" t="s">
        <v>641</v>
      </c>
      <c r="C260" s="40" t="s">
        <v>642</v>
      </c>
      <c r="D260" s="114">
        <v>24901</v>
      </c>
      <c r="E260" s="114">
        <v>24289</v>
      </c>
      <c r="F260" s="360">
        <f t="shared" si="63"/>
        <v>0.9754226737882012</v>
      </c>
      <c r="G260" s="114">
        <f t="shared" si="64"/>
        <v>24289</v>
      </c>
      <c r="H260" s="114">
        <v>0</v>
      </c>
      <c r="I260" s="201">
        <f t="shared" si="65"/>
        <v>24289</v>
      </c>
      <c r="J260" s="202">
        <v>0</v>
      </c>
      <c r="K260" s="202"/>
      <c r="L260" s="202"/>
      <c r="M260" s="205"/>
      <c r="N260" s="433"/>
      <c r="O260" s="433"/>
      <c r="P260" s="342"/>
    </row>
    <row r="261" spans="1:16" s="54" customFormat="1" ht="17.25" customHeight="1">
      <c r="A261" s="152"/>
      <c r="B261" s="155" t="s">
        <v>862</v>
      </c>
      <c r="C261" s="40" t="s">
        <v>157</v>
      </c>
      <c r="D261" s="114">
        <v>1090</v>
      </c>
      <c r="E261" s="114">
        <v>2000</v>
      </c>
      <c r="F261" s="360">
        <f t="shared" si="63"/>
        <v>1.834862385321101</v>
      </c>
      <c r="G261" s="114">
        <f t="shared" si="64"/>
        <v>2000</v>
      </c>
      <c r="H261" s="114"/>
      <c r="I261" s="201">
        <f t="shared" si="65"/>
        <v>2000</v>
      </c>
      <c r="J261" s="202"/>
      <c r="K261" s="202"/>
      <c r="L261" s="202"/>
      <c r="M261" s="205"/>
      <c r="N261" s="433"/>
      <c r="O261" s="433"/>
      <c r="P261" s="342"/>
    </row>
    <row r="262" spans="1:16" s="54" customFormat="1" ht="17.25" customHeight="1">
      <c r="A262" s="152"/>
      <c r="B262" s="155" t="s">
        <v>863</v>
      </c>
      <c r="C262" s="40" t="s">
        <v>867</v>
      </c>
      <c r="D262" s="114">
        <v>0</v>
      </c>
      <c r="E262" s="114">
        <v>1000</v>
      </c>
      <c r="F262" s="360">
        <v>0</v>
      </c>
      <c r="G262" s="114">
        <f t="shared" si="64"/>
        <v>1000</v>
      </c>
      <c r="H262" s="114"/>
      <c r="I262" s="201">
        <f t="shared" si="65"/>
        <v>1000</v>
      </c>
      <c r="J262" s="202"/>
      <c r="K262" s="202"/>
      <c r="L262" s="202"/>
      <c r="M262" s="205"/>
      <c r="N262" s="433"/>
      <c r="O262" s="433"/>
      <c r="P262" s="342"/>
    </row>
    <row r="263" spans="1:16" s="54" customFormat="1" ht="17.25" customHeight="1">
      <c r="A263" s="152"/>
      <c r="B263" s="155" t="s">
        <v>864</v>
      </c>
      <c r="C263" s="40" t="s">
        <v>868</v>
      </c>
      <c r="D263" s="114">
        <v>8368</v>
      </c>
      <c r="E263" s="114">
        <v>5876</v>
      </c>
      <c r="F263" s="360">
        <f t="shared" si="63"/>
        <v>0.7021988527724665</v>
      </c>
      <c r="G263" s="114">
        <f t="shared" si="64"/>
        <v>5876</v>
      </c>
      <c r="H263" s="114"/>
      <c r="I263" s="201">
        <f t="shared" si="65"/>
        <v>5876</v>
      </c>
      <c r="J263" s="202"/>
      <c r="K263" s="202"/>
      <c r="L263" s="202"/>
      <c r="M263" s="205"/>
      <c r="N263" s="433"/>
      <c r="O263" s="433"/>
      <c r="P263" s="342"/>
    </row>
    <row r="264" spans="1:16" s="54" customFormat="1" ht="18.75" customHeight="1">
      <c r="A264" s="149" t="s">
        <v>941</v>
      </c>
      <c r="B264" s="145"/>
      <c r="C264" s="96" t="s">
        <v>940</v>
      </c>
      <c r="D264" s="199">
        <f>D265</f>
        <v>375588</v>
      </c>
      <c r="E264" s="199">
        <f>E265</f>
        <v>512528</v>
      </c>
      <c r="F264" s="417">
        <f t="shared" si="61"/>
        <v>1.364601637965004</v>
      </c>
      <c r="G264" s="199">
        <f aca="true" t="shared" si="66" ref="G264:P264">G265</f>
        <v>512528</v>
      </c>
      <c r="H264" s="199">
        <f t="shared" si="66"/>
        <v>0</v>
      </c>
      <c r="I264" s="199">
        <f t="shared" si="66"/>
        <v>0</v>
      </c>
      <c r="J264" s="199">
        <f t="shared" si="66"/>
        <v>512528</v>
      </c>
      <c r="K264" s="199">
        <f t="shared" si="66"/>
        <v>0</v>
      </c>
      <c r="L264" s="199">
        <f t="shared" si="66"/>
        <v>0</v>
      </c>
      <c r="M264" s="199">
        <f t="shared" si="66"/>
        <v>0</v>
      </c>
      <c r="N264" s="199">
        <f t="shared" si="66"/>
        <v>0</v>
      </c>
      <c r="O264" s="199">
        <f t="shared" si="66"/>
        <v>0</v>
      </c>
      <c r="P264" s="200">
        <f t="shared" si="66"/>
        <v>0</v>
      </c>
    </row>
    <row r="265" spans="1:16" s="54" customFormat="1" ht="21.75" customHeight="1">
      <c r="A265" s="152"/>
      <c r="B265" s="45" t="s">
        <v>751</v>
      </c>
      <c r="C265" s="40" t="s">
        <v>584</v>
      </c>
      <c r="D265" s="114">
        <v>375588</v>
      </c>
      <c r="E265" s="114">
        <v>512528</v>
      </c>
      <c r="F265" s="341">
        <f t="shared" si="61"/>
        <v>1.364601637965004</v>
      </c>
      <c r="G265" s="114">
        <f>E265</f>
        <v>512528</v>
      </c>
      <c r="H265" s="114">
        <v>0</v>
      </c>
      <c r="I265" s="201"/>
      <c r="J265" s="201">
        <f>G265</f>
        <v>512528</v>
      </c>
      <c r="K265" s="201"/>
      <c r="L265" s="201"/>
      <c r="M265" s="205"/>
      <c r="N265" s="433"/>
      <c r="O265" s="433"/>
      <c r="P265" s="342"/>
    </row>
    <row r="266" spans="1:16" s="54" customFormat="1" ht="18.75" customHeight="1">
      <c r="A266" s="149" t="s">
        <v>753</v>
      </c>
      <c r="B266" s="145"/>
      <c r="C266" s="96" t="s">
        <v>754</v>
      </c>
      <c r="D266" s="199">
        <f>SUM(D267:D279)</f>
        <v>763306</v>
      </c>
      <c r="E266" s="199">
        <f>SUM(E267:E279)</f>
        <v>820632</v>
      </c>
      <c r="F266" s="417">
        <f t="shared" si="61"/>
        <v>1.0751022525697427</v>
      </c>
      <c r="G266" s="199">
        <f>SUM(G267:G279)</f>
        <v>820632</v>
      </c>
      <c r="H266" s="199">
        <f aca="true" t="shared" si="67" ref="H266:P266">SUM(H267:H279)</f>
        <v>572707</v>
      </c>
      <c r="I266" s="199">
        <f t="shared" si="67"/>
        <v>44402</v>
      </c>
      <c r="J266" s="199">
        <f t="shared" si="67"/>
        <v>203523</v>
      </c>
      <c r="K266" s="199">
        <f t="shared" si="67"/>
        <v>0</v>
      </c>
      <c r="L266" s="199">
        <f t="shared" si="67"/>
        <v>0</v>
      </c>
      <c r="M266" s="199">
        <f t="shared" si="67"/>
        <v>0</v>
      </c>
      <c r="N266" s="199">
        <f t="shared" si="67"/>
        <v>0</v>
      </c>
      <c r="O266" s="199">
        <f t="shared" si="67"/>
        <v>0</v>
      </c>
      <c r="P266" s="200">
        <f t="shared" si="67"/>
        <v>0</v>
      </c>
    </row>
    <row r="267" spans="1:16" s="54" customFormat="1" ht="24" customHeight="1">
      <c r="A267" s="218"/>
      <c r="B267" s="211" t="s">
        <v>751</v>
      </c>
      <c r="C267" s="40" t="s">
        <v>584</v>
      </c>
      <c r="D267" s="210">
        <v>224455</v>
      </c>
      <c r="E267" s="210">
        <v>203523</v>
      </c>
      <c r="F267" s="360">
        <f>E267/D267</f>
        <v>0.9067429997104096</v>
      </c>
      <c r="G267" s="210">
        <f>E267</f>
        <v>203523</v>
      </c>
      <c r="H267" s="210"/>
      <c r="I267" s="210"/>
      <c r="J267" s="210">
        <f>G267</f>
        <v>203523</v>
      </c>
      <c r="K267" s="210"/>
      <c r="L267" s="210"/>
      <c r="M267" s="210"/>
      <c r="N267" s="210"/>
      <c r="O267" s="210"/>
      <c r="P267" s="235"/>
    </row>
    <row r="268" spans="1:16" s="54" customFormat="1" ht="22.5" customHeight="1">
      <c r="A268" s="152"/>
      <c r="B268" s="45" t="s">
        <v>621</v>
      </c>
      <c r="C268" s="40" t="s">
        <v>622</v>
      </c>
      <c r="D268" s="114">
        <v>393637</v>
      </c>
      <c r="E268" s="114">
        <v>453352</v>
      </c>
      <c r="F268" s="360">
        <f>E268/D268</f>
        <v>1.1517006785439377</v>
      </c>
      <c r="G268" s="114">
        <f>E268</f>
        <v>453352</v>
      </c>
      <c r="H268" s="114">
        <f>G268</f>
        <v>453352</v>
      </c>
      <c r="I268" s="201"/>
      <c r="J268" s="202">
        <v>0</v>
      </c>
      <c r="K268" s="202"/>
      <c r="L268" s="202"/>
      <c r="M268" s="205"/>
      <c r="N268" s="433"/>
      <c r="O268" s="433"/>
      <c r="P268" s="342"/>
    </row>
    <row r="269" spans="1:16" s="54" customFormat="1" ht="17.25" customHeight="1">
      <c r="A269" s="152"/>
      <c r="B269" s="45" t="s">
        <v>625</v>
      </c>
      <c r="C269" s="40" t="s">
        <v>626</v>
      </c>
      <c r="D269" s="114">
        <v>26526</v>
      </c>
      <c r="E269" s="114">
        <v>33459</v>
      </c>
      <c r="F269" s="341">
        <f t="shared" si="61"/>
        <v>1.2613662067405564</v>
      </c>
      <c r="G269" s="114">
        <f aca="true" t="shared" si="68" ref="G269:G279">E269</f>
        <v>33459</v>
      </c>
      <c r="H269" s="114">
        <f>G269</f>
        <v>33459</v>
      </c>
      <c r="I269" s="201"/>
      <c r="J269" s="202">
        <v>0</v>
      </c>
      <c r="K269" s="202"/>
      <c r="L269" s="202"/>
      <c r="M269" s="205"/>
      <c r="N269" s="433"/>
      <c r="O269" s="433"/>
      <c r="P269" s="342"/>
    </row>
    <row r="270" spans="1:16" s="54" customFormat="1" ht="15.75" customHeight="1">
      <c r="A270" s="152"/>
      <c r="B270" s="155" t="s">
        <v>674</v>
      </c>
      <c r="C270" s="40" t="s">
        <v>653</v>
      </c>
      <c r="D270" s="114">
        <v>62238</v>
      </c>
      <c r="E270" s="114">
        <v>74146</v>
      </c>
      <c r="F270" s="341">
        <f t="shared" si="61"/>
        <v>1.191330055593046</v>
      </c>
      <c r="G270" s="114">
        <f t="shared" si="68"/>
        <v>74146</v>
      </c>
      <c r="H270" s="114">
        <f>G270</f>
        <v>74146</v>
      </c>
      <c r="I270" s="201"/>
      <c r="J270" s="202">
        <v>0</v>
      </c>
      <c r="K270" s="202"/>
      <c r="L270" s="202"/>
      <c r="M270" s="205"/>
      <c r="N270" s="433"/>
      <c r="O270" s="433"/>
      <c r="P270" s="342"/>
    </row>
    <row r="271" spans="1:16" s="54" customFormat="1" ht="14.25" customHeight="1">
      <c r="A271" s="152"/>
      <c r="B271" s="155" t="s">
        <v>627</v>
      </c>
      <c r="C271" s="40" t="s">
        <v>628</v>
      </c>
      <c r="D271" s="114">
        <v>10784</v>
      </c>
      <c r="E271" s="114">
        <v>11750</v>
      </c>
      <c r="F271" s="341">
        <f t="shared" si="61"/>
        <v>1.0895771513353116</v>
      </c>
      <c r="G271" s="114">
        <f t="shared" si="68"/>
        <v>11750</v>
      </c>
      <c r="H271" s="114">
        <f>G271</f>
        <v>11750</v>
      </c>
      <c r="I271" s="201"/>
      <c r="J271" s="202">
        <v>0</v>
      </c>
      <c r="K271" s="202"/>
      <c r="L271" s="202"/>
      <c r="M271" s="205"/>
      <c r="N271" s="433"/>
      <c r="O271" s="433"/>
      <c r="P271" s="342"/>
    </row>
    <row r="272" spans="1:16" s="54" customFormat="1" ht="14.25" customHeight="1">
      <c r="A272" s="152"/>
      <c r="B272" s="45" t="s">
        <v>629</v>
      </c>
      <c r="C272" s="41" t="s">
        <v>858</v>
      </c>
      <c r="D272" s="114">
        <v>10381</v>
      </c>
      <c r="E272" s="114">
        <v>9353</v>
      </c>
      <c r="F272" s="341">
        <f t="shared" si="61"/>
        <v>0.9009729313168289</v>
      </c>
      <c r="G272" s="114">
        <f t="shared" si="68"/>
        <v>9353</v>
      </c>
      <c r="H272" s="114">
        <v>0</v>
      </c>
      <c r="I272" s="201">
        <f>G272</f>
        <v>9353</v>
      </c>
      <c r="J272" s="202">
        <v>0</v>
      </c>
      <c r="K272" s="202"/>
      <c r="L272" s="202"/>
      <c r="M272" s="205"/>
      <c r="N272" s="433"/>
      <c r="O272" s="433"/>
      <c r="P272" s="342"/>
    </row>
    <row r="273" spans="1:16" s="54" customFormat="1" ht="14.25" customHeight="1">
      <c r="A273" s="152"/>
      <c r="B273" s="45" t="s">
        <v>631</v>
      </c>
      <c r="C273" s="41" t="s">
        <v>718</v>
      </c>
      <c r="D273" s="114">
        <v>2760</v>
      </c>
      <c r="E273" s="114">
        <v>2788</v>
      </c>
      <c r="F273" s="341">
        <f t="shared" si="61"/>
        <v>1.010144927536232</v>
      </c>
      <c r="G273" s="114">
        <f t="shared" si="68"/>
        <v>2788</v>
      </c>
      <c r="H273" s="114">
        <v>0</v>
      </c>
      <c r="I273" s="201">
        <f aca="true" t="shared" si="69" ref="I273:I279">G273</f>
        <v>2788</v>
      </c>
      <c r="J273" s="202">
        <v>0</v>
      </c>
      <c r="K273" s="202"/>
      <c r="L273" s="202"/>
      <c r="M273" s="205"/>
      <c r="N273" s="433"/>
      <c r="O273" s="433"/>
      <c r="P273" s="342"/>
    </row>
    <row r="274" spans="1:16" s="54" customFormat="1" ht="14.25" customHeight="1">
      <c r="A274" s="152"/>
      <c r="B274" s="45" t="s">
        <v>703</v>
      </c>
      <c r="C274" s="40" t="s">
        <v>704</v>
      </c>
      <c r="D274" s="114">
        <v>380</v>
      </c>
      <c r="E274" s="114">
        <v>1515</v>
      </c>
      <c r="F274" s="341">
        <v>0</v>
      </c>
      <c r="G274" s="114">
        <f t="shared" si="68"/>
        <v>1515</v>
      </c>
      <c r="H274" s="114"/>
      <c r="I274" s="201">
        <f t="shared" si="69"/>
        <v>1515</v>
      </c>
      <c r="J274" s="202"/>
      <c r="K274" s="202"/>
      <c r="L274" s="202"/>
      <c r="M274" s="205"/>
      <c r="N274" s="433"/>
      <c r="O274" s="433"/>
      <c r="P274" s="342"/>
    </row>
    <row r="275" spans="1:16" s="54" customFormat="1" ht="15" customHeight="1">
      <c r="A275" s="152"/>
      <c r="B275" s="45" t="s">
        <v>635</v>
      </c>
      <c r="C275" s="41" t="s">
        <v>720</v>
      </c>
      <c r="D275" s="114">
        <v>2367</v>
      </c>
      <c r="E275" s="114">
        <v>2390</v>
      </c>
      <c r="F275" s="341">
        <f t="shared" si="61"/>
        <v>1.0097169412758766</v>
      </c>
      <c r="G275" s="114">
        <f t="shared" si="68"/>
        <v>2390</v>
      </c>
      <c r="H275" s="114">
        <v>0</v>
      </c>
      <c r="I275" s="201">
        <f t="shared" si="69"/>
        <v>2390</v>
      </c>
      <c r="J275" s="202">
        <v>0</v>
      </c>
      <c r="K275" s="202"/>
      <c r="L275" s="202"/>
      <c r="M275" s="205"/>
      <c r="N275" s="433"/>
      <c r="O275" s="433"/>
      <c r="P275" s="342"/>
    </row>
    <row r="276" spans="1:16" s="54" customFormat="1" ht="15" customHeight="1">
      <c r="A276" s="152"/>
      <c r="B276" s="45" t="s">
        <v>54</v>
      </c>
      <c r="C276" s="41" t="s">
        <v>55</v>
      </c>
      <c r="D276" s="114">
        <v>515</v>
      </c>
      <c r="E276" s="114">
        <v>520</v>
      </c>
      <c r="F276" s="341">
        <v>0</v>
      </c>
      <c r="G276" s="114">
        <f t="shared" si="68"/>
        <v>520</v>
      </c>
      <c r="H276" s="114"/>
      <c r="I276" s="201">
        <f t="shared" si="69"/>
        <v>520</v>
      </c>
      <c r="J276" s="202"/>
      <c r="K276" s="202"/>
      <c r="L276" s="202"/>
      <c r="M276" s="205"/>
      <c r="N276" s="433"/>
      <c r="O276" s="433"/>
      <c r="P276" s="342"/>
    </row>
    <row r="277" spans="1:16" s="54" customFormat="1" ht="15" customHeight="1">
      <c r="A277" s="152"/>
      <c r="B277" s="45" t="s">
        <v>861</v>
      </c>
      <c r="C277" s="40" t="s">
        <v>865</v>
      </c>
      <c r="D277" s="114">
        <v>669</v>
      </c>
      <c r="E277" s="114">
        <v>676</v>
      </c>
      <c r="F277" s="341">
        <f t="shared" si="61"/>
        <v>1.0104633781763828</v>
      </c>
      <c r="G277" s="114">
        <f t="shared" si="68"/>
        <v>676</v>
      </c>
      <c r="H277" s="114"/>
      <c r="I277" s="201">
        <f t="shared" si="69"/>
        <v>676</v>
      </c>
      <c r="J277" s="202"/>
      <c r="K277" s="202"/>
      <c r="L277" s="202"/>
      <c r="M277" s="205"/>
      <c r="N277" s="433"/>
      <c r="O277" s="433"/>
      <c r="P277" s="342"/>
    </row>
    <row r="278" spans="1:16" s="54" customFormat="1" ht="18.75" customHeight="1">
      <c r="A278" s="152"/>
      <c r="B278" s="45" t="s">
        <v>641</v>
      </c>
      <c r="C278" s="41" t="s">
        <v>642</v>
      </c>
      <c r="D278" s="114">
        <v>26594</v>
      </c>
      <c r="E278" s="114">
        <v>25160</v>
      </c>
      <c r="F278" s="341">
        <f t="shared" si="61"/>
        <v>0.9460780627209144</v>
      </c>
      <c r="G278" s="114">
        <f t="shared" si="68"/>
        <v>25160</v>
      </c>
      <c r="H278" s="114">
        <v>0</v>
      </c>
      <c r="I278" s="201">
        <f t="shared" si="69"/>
        <v>25160</v>
      </c>
      <c r="J278" s="202">
        <v>0</v>
      </c>
      <c r="K278" s="202"/>
      <c r="L278" s="202"/>
      <c r="M278" s="205"/>
      <c r="N278" s="433"/>
      <c r="O278" s="433"/>
      <c r="P278" s="342"/>
    </row>
    <row r="279" spans="1:16" s="54" customFormat="1" ht="18.75" customHeight="1">
      <c r="A279" s="152"/>
      <c r="B279" s="45" t="s">
        <v>863</v>
      </c>
      <c r="C279" s="40" t="s">
        <v>867</v>
      </c>
      <c r="D279" s="114">
        <v>2000</v>
      </c>
      <c r="E279" s="114">
        <v>2000</v>
      </c>
      <c r="F279" s="341">
        <v>0</v>
      </c>
      <c r="G279" s="114">
        <f t="shared" si="68"/>
        <v>2000</v>
      </c>
      <c r="H279" s="114"/>
      <c r="I279" s="201">
        <f t="shared" si="69"/>
        <v>2000</v>
      </c>
      <c r="J279" s="202"/>
      <c r="K279" s="202"/>
      <c r="L279" s="202"/>
      <c r="M279" s="205"/>
      <c r="N279" s="433"/>
      <c r="O279" s="433"/>
      <c r="P279" s="342"/>
    </row>
    <row r="280" spans="1:16" s="54" customFormat="1" ht="18" customHeight="1">
      <c r="A280" s="149" t="s">
        <v>756</v>
      </c>
      <c r="B280" s="150"/>
      <c r="C280" s="450" t="s">
        <v>757</v>
      </c>
      <c r="D280" s="199">
        <f>SUM(D281:D301)</f>
        <v>2594384</v>
      </c>
      <c r="E280" s="199">
        <f>SUM(E281:E301)</f>
        <v>2650366</v>
      </c>
      <c r="F280" s="417">
        <f t="shared" si="61"/>
        <v>1.0215781472596193</v>
      </c>
      <c r="G280" s="199">
        <f>SUM(G281:G301)</f>
        <v>2650366</v>
      </c>
      <c r="H280" s="199">
        <f aca="true" t="shared" si="70" ref="H280:P280">SUM(H281:H301)</f>
        <v>2053350</v>
      </c>
      <c r="I280" s="199">
        <f t="shared" si="70"/>
        <v>345590</v>
      </c>
      <c r="J280" s="199">
        <f t="shared" si="70"/>
        <v>248901</v>
      </c>
      <c r="K280" s="199">
        <f t="shared" si="70"/>
        <v>2525</v>
      </c>
      <c r="L280" s="199">
        <f t="shared" si="70"/>
        <v>0</v>
      </c>
      <c r="M280" s="199">
        <f t="shared" si="70"/>
        <v>0</v>
      </c>
      <c r="N280" s="199">
        <f t="shared" si="70"/>
        <v>0</v>
      </c>
      <c r="O280" s="199">
        <f t="shared" si="70"/>
        <v>0</v>
      </c>
      <c r="P280" s="200">
        <f t="shared" si="70"/>
        <v>0</v>
      </c>
    </row>
    <row r="281" spans="1:16" s="54" customFormat="1" ht="16.5" customHeight="1">
      <c r="A281" s="218"/>
      <c r="B281" s="211" t="s">
        <v>751</v>
      </c>
      <c r="C281" s="40" t="s">
        <v>584</v>
      </c>
      <c r="D281" s="210">
        <v>289193</v>
      </c>
      <c r="E281" s="210">
        <v>248901</v>
      </c>
      <c r="F281" s="360">
        <f>E281/D281</f>
        <v>0.8606743593378816</v>
      </c>
      <c r="G281" s="210">
        <f>E281</f>
        <v>248901</v>
      </c>
      <c r="H281" s="210"/>
      <c r="I281" s="210"/>
      <c r="J281" s="210">
        <f>G281</f>
        <v>248901</v>
      </c>
      <c r="K281" s="210"/>
      <c r="L281" s="210"/>
      <c r="M281" s="210"/>
      <c r="N281" s="210"/>
      <c r="O281" s="210"/>
      <c r="P281" s="235"/>
    </row>
    <row r="282" spans="1:16" s="99" customFormat="1" ht="17.25" customHeight="1">
      <c r="A282" s="146"/>
      <c r="B282" s="45" t="s">
        <v>144</v>
      </c>
      <c r="C282" s="94" t="s">
        <v>758</v>
      </c>
      <c r="D282" s="206">
        <v>2500</v>
      </c>
      <c r="E282" s="206">
        <v>2525</v>
      </c>
      <c r="F282" s="341">
        <f t="shared" si="61"/>
        <v>1.01</v>
      </c>
      <c r="G282" s="206">
        <f>E282</f>
        <v>2525</v>
      </c>
      <c r="H282" s="206"/>
      <c r="I282" s="201"/>
      <c r="J282" s="202"/>
      <c r="K282" s="202">
        <f>G282</f>
        <v>2525</v>
      </c>
      <c r="L282" s="202"/>
      <c r="M282" s="205"/>
      <c r="N282" s="433"/>
      <c r="O282" s="433"/>
      <c r="P282" s="342"/>
    </row>
    <row r="283" spans="1:16" s="54" customFormat="1" ht="15" customHeight="1">
      <c r="A283" s="146"/>
      <c r="B283" s="45" t="s">
        <v>621</v>
      </c>
      <c r="C283" s="40" t="s">
        <v>918</v>
      </c>
      <c r="D283" s="114">
        <v>1536347</v>
      </c>
      <c r="E283" s="114">
        <v>1642636</v>
      </c>
      <c r="F283" s="341">
        <f t="shared" si="61"/>
        <v>1.0691829384898073</v>
      </c>
      <c r="G283" s="206">
        <f aca="true" t="shared" si="71" ref="G283:G301">E283</f>
        <v>1642636</v>
      </c>
      <c r="H283" s="114">
        <f>G283</f>
        <v>1642636</v>
      </c>
      <c r="I283" s="201"/>
      <c r="J283" s="202"/>
      <c r="K283" s="202"/>
      <c r="L283" s="202"/>
      <c r="M283" s="205"/>
      <c r="N283" s="433"/>
      <c r="O283" s="433"/>
      <c r="P283" s="342"/>
    </row>
    <row r="284" spans="1:16" s="54" customFormat="1" ht="14.25" customHeight="1">
      <c r="A284" s="146"/>
      <c r="B284" s="45" t="s">
        <v>625</v>
      </c>
      <c r="C284" s="40" t="s">
        <v>626</v>
      </c>
      <c r="D284" s="114">
        <v>108267</v>
      </c>
      <c r="E284" s="114">
        <v>124755</v>
      </c>
      <c r="F284" s="341">
        <f t="shared" si="61"/>
        <v>1.152290171520408</v>
      </c>
      <c r="G284" s="206">
        <f t="shared" si="71"/>
        <v>124755</v>
      </c>
      <c r="H284" s="114">
        <f>G284</f>
        <v>124755</v>
      </c>
      <c r="I284" s="201"/>
      <c r="J284" s="202"/>
      <c r="K284" s="202"/>
      <c r="L284" s="202"/>
      <c r="M284" s="205"/>
      <c r="N284" s="433"/>
      <c r="O284" s="433"/>
      <c r="P284" s="342"/>
    </row>
    <row r="285" spans="1:16" s="54" customFormat="1" ht="15" customHeight="1">
      <c r="A285" s="146"/>
      <c r="B285" s="155" t="s">
        <v>674</v>
      </c>
      <c r="C285" s="40" t="s">
        <v>697</v>
      </c>
      <c r="D285" s="114">
        <v>238145</v>
      </c>
      <c r="E285" s="114">
        <v>246044</v>
      </c>
      <c r="F285" s="341">
        <f t="shared" si="61"/>
        <v>1.0331688677066493</v>
      </c>
      <c r="G285" s="206">
        <f t="shared" si="71"/>
        <v>246044</v>
      </c>
      <c r="H285" s="114">
        <f>G285</f>
        <v>246044</v>
      </c>
      <c r="I285" s="201"/>
      <c r="J285" s="202"/>
      <c r="K285" s="202"/>
      <c r="L285" s="202"/>
      <c r="M285" s="205"/>
      <c r="N285" s="433"/>
      <c r="O285" s="433"/>
      <c r="P285" s="342"/>
    </row>
    <row r="286" spans="1:16" s="54" customFormat="1" ht="16.5" customHeight="1">
      <c r="A286" s="146"/>
      <c r="B286" s="155" t="s">
        <v>627</v>
      </c>
      <c r="C286" s="40" t="s">
        <v>628</v>
      </c>
      <c r="D286" s="114">
        <v>39623</v>
      </c>
      <c r="E286" s="114">
        <v>39915</v>
      </c>
      <c r="F286" s="341">
        <f t="shared" si="61"/>
        <v>1.007369457133483</v>
      </c>
      <c r="G286" s="206">
        <f t="shared" si="71"/>
        <v>39915</v>
      </c>
      <c r="H286" s="114">
        <f>G286</f>
        <v>39915</v>
      </c>
      <c r="I286" s="201"/>
      <c r="J286" s="202"/>
      <c r="K286" s="202"/>
      <c r="L286" s="202"/>
      <c r="M286" s="205"/>
      <c r="N286" s="433"/>
      <c r="O286" s="433"/>
      <c r="P286" s="342"/>
    </row>
    <row r="287" spans="1:16" s="54" customFormat="1" ht="15.75" customHeight="1">
      <c r="A287" s="146"/>
      <c r="B287" s="45" t="s">
        <v>759</v>
      </c>
      <c r="C287" s="41" t="s">
        <v>859</v>
      </c>
      <c r="D287" s="114">
        <v>14250</v>
      </c>
      <c r="E287" s="114">
        <v>14400</v>
      </c>
      <c r="F287" s="341">
        <f t="shared" si="61"/>
        <v>1.0105263157894737</v>
      </c>
      <c r="G287" s="206">
        <f t="shared" si="71"/>
        <v>14400</v>
      </c>
      <c r="H287" s="114"/>
      <c r="I287" s="201">
        <f>G287</f>
        <v>14400</v>
      </c>
      <c r="J287" s="202"/>
      <c r="K287" s="202"/>
      <c r="L287" s="202"/>
      <c r="M287" s="205"/>
      <c r="N287" s="433"/>
      <c r="O287" s="433"/>
      <c r="P287" s="342"/>
    </row>
    <row r="288" spans="1:16" s="54" customFormat="1" ht="15" customHeight="1">
      <c r="A288" s="146"/>
      <c r="B288" s="421">
        <v>4210</v>
      </c>
      <c r="C288" s="41" t="s">
        <v>630</v>
      </c>
      <c r="D288" s="114">
        <v>156720</v>
      </c>
      <c r="E288" s="114">
        <v>122200</v>
      </c>
      <c r="F288" s="341">
        <f t="shared" si="61"/>
        <v>0.7797345584481878</v>
      </c>
      <c r="G288" s="206">
        <f t="shared" si="71"/>
        <v>122200</v>
      </c>
      <c r="H288" s="114"/>
      <c r="I288" s="201">
        <f aca="true" t="shared" si="72" ref="I288:I301">G288</f>
        <v>122200</v>
      </c>
      <c r="J288" s="202"/>
      <c r="K288" s="202"/>
      <c r="L288" s="202"/>
      <c r="M288" s="205"/>
      <c r="N288" s="433"/>
      <c r="O288" s="433"/>
      <c r="P288" s="342"/>
    </row>
    <row r="289" spans="1:16" s="54" customFormat="1" ht="15" customHeight="1">
      <c r="A289" s="146"/>
      <c r="B289" s="44">
        <v>4240</v>
      </c>
      <c r="C289" s="41" t="s">
        <v>860</v>
      </c>
      <c r="D289" s="114">
        <v>4000</v>
      </c>
      <c r="E289" s="114">
        <v>4040</v>
      </c>
      <c r="F289" s="341">
        <f t="shared" si="61"/>
        <v>1.01</v>
      </c>
      <c r="G289" s="206">
        <f t="shared" si="71"/>
        <v>4040</v>
      </c>
      <c r="H289" s="114"/>
      <c r="I289" s="201">
        <f t="shared" si="72"/>
        <v>4040</v>
      </c>
      <c r="J289" s="202"/>
      <c r="K289" s="202"/>
      <c r="L289" s="202"/>
      <c r="M289" s="205"/>
      <c r="N289" s="433"/>
      <c r="O289" s="433"/>
      <c r="P289" s="342"/>
    </row>
    <row r="290" spans="1:16" s="54" customFormat="1" ht="15.75" customHeight="1">
      <c r="A290" s="146"/>
      <c r="B290" s="45" t="s">
        <v>631</v>
      </c>
      <c r="C290" s="41" t="s">
        <v>718</v>
      </c>
      <c r="D290" s="114">
        <v>58696</v>
      </c>
      <c r="E290" s="114">
        <v>59283</v>
      </c>
      <c r="F290" s="341">
        <f t="shared" si="61"/>
        <v>1.0100006814774432</v>
      </c>
      <c r="G290" s="206">
        <f t="shared" si="71"/>
        <v>59283</v>
      </c>
      <c r="H290" s="114"/>
      <c r="I290" s="201">
        <f t="shared" si="72"/>
        <v>59283</v>
      </c>
      <c r="J290" s="202"/>
      <c r="K290" s="202"/>
      <c r="L290" s="202"/>
      <c r="M290" s="205"/>
      <c r="N290" s="433"/>
      <c r="O290" s="433"/>
      <c r="P290" s="342"/>
    </row>
    <row r="291" spans="1:16" s="54" customFormat="1" ht="18" customHeight="1">
      <c r="A291" s="146"/>
      <c r="B291" s="45" t="s">
        <v>703</v>
      </c>
      <c r="C291" s="41" t="s">
        <v>704</v>
      </c>
      <c r="D291" s="114">
        <v>2500</v>
      </c>
      <c r="E291" s="114">
        <v>2525</v>
      </c>
      <c r="F291" s="341">
        <f t="shared" si="61"/>
        <v>1.01</v>
      </c>
      <c r="G291" s="206">
        <f t="shared" si="71"/>
        <v>2525</v>
      </c>
      <c r="H291" s="114"/>
      <c r="I291" s="201">
        <f t="shared" si="72"/>
        <v>2525</v>
      </c>
      <c r="J291" s="202"/>
      <c r="K291" s="202"/>
      <c r="L291" s="202"/>
      <c r="M291" s="205"/>
      <c r="N291" s="433"/>
      <c r="O291" s="433"/>
      <c r="P291" s="342"/>
    </row>
    <row r="292" spans="1:16" s="54" customFormat="1" ht="16.5" customHeight="1">
      <c r="A292" s="146"/>
      <c r="B292" s="45" t="s">
        <v>635</v>
      </c>
      <c r="C292" s="41" t="s">
        <v>720</v>
      </c>
      <c r="D292" s="114">
        <v>24643</v>
      </c>
      <c r="E292" s="114">
        <v>24889</v>
      </c>
      <c r="F292" s="341">
        <f t="shared" si="61"/>
        <v>1.0099825508257922</v>
      </c>
      <c r="G292" s="206">
        <f t="shared" si="71"/>
        <v>24889</v>
      </c>
      <c r="H292" s="114"/>
      <c r="I292" s="201">
        <f t="shared" si="72"/>
        <v>24889</v>
      </c>
      <c r="J292" s="202"/>
      <c r="K292" s="202"/>
      <c r="L292" s="202"/>
      <c r="M292" s="205"/>
      <c r="N292" s="433"/>
      <c r="O292" s="433"/>
      <c r="P292" s="342"/>
    </row>
    <row r="293" spans="1:16" s="54" customFormat="1" ht="16.5" customHeight="1">
      <c r="A293" s="146"/>
      <c r="B293" s="45" t="s">
        <v>54</v>
      </c>
      <c r="C293" s="41" t="s">
        <v>55</v>
      </c>
      <c r="D293" s="114">
        <v>3100</v>
      </c>
      <c r="E293" s="114">
        <v>3131</v>
      </c>
      <c r="F293" s="341">
        <f t="shared" si="61"/>
        <v>1.01</v>
      </c>
      <c r="G293" s="206">
        <f t="shared" si="71"/>
        <v>3131</v>
      </c>
      <c r="H293" s="114"/>
      <c r="I293" s="201">
        <f t="shared" si="72"/>
        <v>3131</v>
      </c>
      <c r="J293" s="202"/>
      <c r="K293" s="202"/>
      <c r="L293" s="202"/>
      <c r="M293" s="205"/>
      <c r="N293" s="433"/>
      <c r="O293" s="433"/>
      <c r="P293" s="342"/>
    </row>
    <row r="294" spans="1:16" s="54" customFormat="1" ht="16.5" customHeight="1">
      <c r="A294" s="146"/>
      <c r="B294" s="45" t="s">
        <v>861</v>
      </c>
      <c r="C294" s="40" t="s">
        <v>865</v>
      </c>
      <c r="D294" s="114">
        <v>3950</v>
      </c>
      <c r="E294" s="114">
        <v>3990</v>
      </c>
      <c r="F294" s="341">
        <f t="shared" si="61"/>
        <v>1.010126582278481</v>
      </c>
      <c r="G294" s="206">
        <f t="shared" si="71"/>
        <v>3990</v>
      </c>
      <c r="H294" s="114"/>
      <c r="I294" s="201">
        <f t="shared" si="72"/>
        <v>3990</v>
      </c>
      <c r="J294" s="202"/>
      <c r="K294" s="202"/>
      <c r="L294" s="202"/>
      <c r="M294" s="205"/>
      <c r="N294" s="433"/>
      <c r="O294" s="433"/>
      <c r="P294" s="342"/>
    </row>
    <row r="295" spans="1:16" s="54" customFormat="1" ht="17.25" customHeight="1">
      <c r="A295" s="146"/>
      <c r="B295" s="45" t="s">
        <v>637</v>
      </c>
      <c r="C295" s="41" t="s">
        <v>638</v>
      </c>
      <c r="D295" s="114">
        <v>3000</v>
      </c>
      <c r="E295" s="114">
        <v>3030</v>
      </c>
      <c r="F295" s="341">
        <f t="shared" si="61"/>
        <v>1.01</v>
      </c>
      <c r="G295" s="206">
        <f t="shared" si="71"/>
        <v>3030</v>
      </c>
      <c r="H295" s="114"/>
      <c r="I295" s="201">
        <f t="shared" si="72"/>
        <v>3030</v>
      </c>
      <c r="J295" s="202"/>
      <c r="K295" s="202"/>
      <c r="L295" s="202"/>
      <c r="M295" s="205"/>
      <c r="N295" s="433"/>
      <c r="O295" s="433"/>
      <c r="P295" s="342"/>
    </row>
    <row r="296" spans="1:16" s="54" customFormat="1" ht="18.75" customHeight="1">
      <c r="A296" s="146"/>
      <c r="B296" s="45" t="s">
        <v>641</v>
      </c>
      <c r="C296" s="41" t="s">
        <v>642</v>
      </c>
      <c r="D296" s="114">
        <v>95400</v>
      </c>
      <c r="E296" s="114">
        <v>93910</v>
      </c>
      <c r="F296" s="341">
        <f t="shared" si="61"/>
        <v>0.9843815513626835</v>
      </c>
      <c r="G296" s="206">
        <f t="shared" si="71"/>
        <v>93910</v>
      </c>
      <c r="H296" s="114"/>
      <c r="I296" s="201">
        <f t="shared" si="72"/>
        <v>93910</v>
      </c>
      <c r="J296" s="202"/>
      <c r="K296" s="202"/>
      <c r="L296" s="202"/>
      <c r="M296" s="205"/>
      <c r="N296" s="433"/>
      <c r="O296" s="433"/>
      <c r="P296" s="342"/>
    </row>
    <row r="297" spans="1:16" s="54" customFormat="1" ht="18.75" customHeight="1">
      <c r="A297" s="146"/>
      <c r="B297" s="45" t="s">
        <v>657</v>
      </c>
      <c r="C297" s="41" t="s">
        <v>658</v>
      </c>
      <c r="D297" s="114">
        <v>750</v>
      </c>
      <c r="E297" s="114">
        <v>758</v>
      </c>
      <c r="F297" s="341">
        <f t="shared" si="61"/>
        <v>1.0106666666666666</v>
      </c>
      <c r="G297" s="206">
        <f t="shared" si="71"/>
        <v>758</v>
      </c>
      <c r="H297" s="114"/>
      <c r="I297" s="201">
        <f t="shared" si="72"/>
        <v>758</v>
      </c>
      <c r="J297" s="202"/>
      <c r="K297" s="202"/>
      <c r="L297" s="202"/>
      <c r="M297" s="205"/>
      <c r="N297" s="433"/>
      <c r="O297" s="433"/>
      <c r="P297" s="342"/>
    </row>
    <row r="298" spans="1:16" s="54" customFormat="1" ht="15" customHeight="1">
      <c r="A298" s="146"/>
      <c r="B298" s="45" t="s">
        <v>723</v>
      </c>
      <c r="C298" s="41" t="s">
        <v>877</v>
      </c>
      <c r="D298" s="114">
        <v>6500</v>
      </c>
      <c r="E298" s="114">
        <v>6565</v>
      </c>
      <c r="F298" s="341">
        <f t="shared" si="61"/>
        <v>1.01</v>
      </c>
      <c r="G298" s="206">
        <f t="shared" si="71"/>
        <v>6565</v>
      </c>
      <c r="H298" s="114"/>
      <c r="I298" s="201">
        <f t="shared" si="72"/>
        <v>6565</v>
      </c>
      <c r="J298" s="202"/>
      <c r="K298" s="202"/>
      <c r="L298" s="202"/>
      <c r="M298" s="205"/>
      <c r="N298" s="433"/>
      <c r="O298" s="433"/>
      <c r="P298" s="342"/>
    </row>
    <row r="299" spans="1:16" s="54" customFormat="1" ht="16.5" customHeight="1">
      <c r="A299" s="146"/>
      <c r="B299" s="45" t="s">
        <v>862</v>
      </c>
      <c r="C299" s="40" t="s">
        <v>157</v>
      </c>
      <c r="D299" s="114">
        <v>1500</v>
      </c>
      <c r="E299" s="114">
        <v>1515</v>
      </c>
      <c r="F299" s="341">
        <f t="shared" si="61"/>
        <v>1.01</v>
      </c>
      <c r="G299" s="206">
        <f t="shared" si="71"/>
        <v>1515</v>
      </c>
      <c r="H299" s="114"/>
      <c r="I299" s="201">
        <f t="shared" si="72"/>
        <v>1515</v>
      </c>
      <c r="J299" s="202"/>
      <c r="K299" s="202"/>
      <c r="L299" s="202"/>
      <c r="M299" s="205"/>
      <c r="N299" s="433"/>
      <c r="O299" s="433"/>
      <c r="P299" s="342"/>
    </row>
    <row r="300" spans="1:16" s="54" customFormat="1" ht="18.75" customHeight="1">
      <c r="A300" s="146"/>
      <c r="B300" s="45" t="s">
        <v>863</v>
      </c>
      <c r="C300" s="40" t="s">
        <v>867</v>
      </c>
      <c r="D300" s="114">
        <v>1200</v>
      </c>
      <c r="E300" s="114">
        <v>1212</v>
      </c>
      <c r="F300" s="341">
        <f t="shared" si="61"/>
        <v>1.01</v>
      </c>
      <c r="G300" s="206">
        <f t="shared" si="71"/>
        <v>1212</v>
      </c>
      <c r="H300" s="114"/>
      <c r="I300" s="201">
        <f t="shared" si="72"/>
        <v>1212</v>
      </c>
      <c r="J300" s="202"/>
      <c r="K300" s="202"/>
      <c r="L300" s="202"/>
      <c r="M300" s="205"/>
      <c r="N300" s="433"/>
      <c r="O300" s="433"/>
      <c r="P300" s="342"/>
    </row>
    <row r="301" spans="1:16" s="54" customFormat="1" ht="18.75" customHeight="1">
      <c r="A301" s="146"/>
      <c r="B301" s="45" t="s">
        <v>864</v>
      </c>
      <c r="C301" s="40" t="s">
        <v>868</v>
      </c>
      <c r="D301" s="114">
        <v>4100</v>
      </c>
      <c r="E301" s="114">
        <v>4142</v>
      </c>
      <c r="F301" s="341">
        <f t="shared" si="61"/>
        <v>1.0102439024390244</v>
      </c>
      <c r="G301" s="206">
        <f t="shared" si="71"/>
        <v>4142</v>
      </c>
      <c r="H301" s="114"/>
      <c r="I301" s="201">
        <f t="shared" si="72"/>
        <v>4142</v>
      </c>
      <c r="J301" s="202"/>
      <c r="K301" s="202"/>
      <c r="L301" s="202"/>
      <c r="M301" s="205"/>
      <c r="N301" s="433"/>
      <c r="O301" s="433"/>
      <c r="P301" s="342"/>
    </row>
    <row r="302" spans="1:16" s="54" customFormat="1" ht="18.75" customHeight="1">
      <c r="A302" s="144" t="s">
        <v>130</v>
      </c>
      <c r="B302" s="100"/>
      <c r="C302" s="450" t="s">
        <v>131</v>
      </c>
      <c r="D302" s="199">
        <f>SUM(D303:D311)</f>
        <v>845088</v>
      </c>
      <c r="E302" s="199">
        <f>SUM(E303:E311)</f>
        <v>583641</v>
      </c>
      <c r="F302" s="417">
        <f t="shared" si="61"/>
        <v>0.690627484948313</v>
      </c>
      <c r="G302" s="199">
        <f aca="true" t="shared" si="73" ref="G302:P302">SUM(G303:G311)</f>
        <v>583641</v>
      </c>
      <c r="H302" s="199">
        <f t="shared" si="73"/>
        <v>550589</v>
      </c>
      <c r="I302" s="199">
        <f t="shared" si="73"/>
        <v>33052</v>
      </c>
      <c r="J302" s="199">
        <f t="shared" si="73"/>
        <v>0</v>
      </c>
      <c r="K302" s="199">
        <f t="shared" si="73"/>
        <v>0</v>
      </c>
      <c r="L302" s="199">
        <f t="shared" si="73"/>
        <v>0</v>
      </c>
      <c r="M302" s="199">
        <f t="shared" si="73"/>
        <v>0</v>
      </c>
      <c r="N302" s="199">
        <f t="shared" si="73"/>
        <v>0</v>
      </c>
      <c r="O302" s="199">
        <f t="shared" si="73"/>
        <v>0</v>
      </c>
      <c r="P302" s="200">
        <f t="shared" si="73"/>
        <v>0</v>
      </c>
    </row>
    <row r="303" spans="1:16" s="54" customFormat="1" ht="16.5" customHeight="1">
      <c r="A303" s="146"/>
      <c r="B303" s="44">
        <v>4010</v>
      </c>
      <c r="C303" s="40" t="s">
        <v>918</v>
      </c>
      <c r="D303" s="114">
        <v>629191</v>
      </c>
      <c r="E303" s="114">
        <v>438494</v>
      </c>
      <c r="F303" s="341">
        <f t="shared" si="61"/>
        <v>0.6969171523432471</v>
      </c>
      <c r="G303" s="114">
        <f>E303</f>
        <v>438494</v>
      </c>
      <c r="H303" s="114">
        <f>G303</f>
        <v>438494</v>
      </c>
      <c r="I303" s="201"/>
      <c r="J303" s="202"/>
      <c r="K303" s="202"/>
      <c r="L303" s="202"/>
      <c r="M303" s="205"/>
      <c r="N303" s="433"/>
      <c r="O303" s="433"/>
      <c r="P303" s="342"/>
    </row>
    <row r="304" spans="1:16" s="54" customFormat="1" ht="16.5" customHeight="1">
      <c r="A304" s="146"/>
      <c r="B304" s="44">
        <v>4040</v>
      </c>
      <c r="C304" s="40" t="s">
        <v>626</v>
      </c>
      <c r="D304" s="114">
        <v>49693</v>
      </c>
      <c r="E304" s="114">
        <v>34745</v>
      </c>
      <c r="F304" s="341">
        <f t="shared" si="61"/>
        <v>0.6991930452981305</v>
      </c>
      <c r="G304" s="114">
        <f aca="true" t="shared" si="74" ref="G304:G311">E304</f>
        <v>34745</v>
      </c>
      <c r="H304" s="114">
        <f>G304</f>
        <v>34745</v>
      </c>
      <c r="I304" s="201"/>
      <c r="J304" s="202"/>
      <c r="K304" s="202"/>
      <c r="L304" s="202"/>
      <c r="M304" s="205"/>
      <c r="N304" s="433"/>
      <c r="O304" s="433"/>
      <c r="P304" s="342"/>
    </row>
    <row r="305" spans="1:16" s="54" customFormat="1" ht="13.5" customHeight="1">
      <c r="A305" s="146"/>
      <c r="B305" s="44">
        <v>4110</v>
      </c>
      <c r="C305" s="40" t="s">
        <v>697</v>
      </c>
      <c r="D305" s="114">
        <v>103489</v>
      </c>
      <c r="E305" s="114">
        <v>66607</v>
      </c>
      <c r="F305" s="341">
        <f aca="true" t="shared" si="75" ref="F305:F365">E305/D305</f>
        <v>0.6436142971716801</v>
      </c>
      <c r="G305" s="114">
        <f t="shared" si="74"/>
        <v>66607</v>
      </c>
      <c r="H305" s="114">
        <f>G305</f>
        <v>66607</v>
      </c>
      <c r="I305" s="201"/>
      <c r="J305" s="202"/>
      <c r="K305" s="202"/>
      <c r="L305" s="202"/>
      <c r="M305" s="205"/>
      <c r="N305" s="433"/>
      <c r="O305" s="433"/>
      <c r="P305" s="342"/>
    </row>
    <row r="306" spans="1:16" s="54" customFormat="1" ht="13.5" customHeight="1">
      <c r="A306" s="146"/>
      <c r="B306" s="44">
        <v>4120</v>
      </c>
      <c r="C306" s="40" t="s">
        <v>628</v>
      </c>
      <c r="D306" s="114">
        <v>16038</v>
      </c>
      <c r="E306" s="114">
        <v>10743</v>
      </c>
      <c r="F306" s="341">
        <f t="shared" si="75"/>
        <v>0.6698466142910587</v>
      </c>
      <c r="G306" s="114">
        <f t="shared" si="74"/>
        <v>10743</v>
      </c>
      <c r="H306" s="114">
        <f>G306</f>
        <v>10743</v>
      </c>
      <c r="I306" s="201"/>
      <c r="J306" s="202"/>
      <c r="K306" s="202"/>
      <c r="L306" s="202"/>
      <c r="M306" s="205"/>
      <c r="N306" s="433"/>
      <c r="O306" s="433"/>
      <c r="P306" s="342"/>
    </row>
    <row r="307" spans="1:16" s="54" customFormat="1" ht="13.5" customHeight="1">
      <c r="A307" s="146"/>
      <c r="B307" s="44">
        <v>4210</v>
      </c>
      <c r="C307" s="41" t="s">
        <v>656</v>
      </c>
      <c r="D307" s="114">
        <v>3172</v>
      </c>
      <c r="E307" s="114">
        <v>0</v>
      </c>
      <c r="F307" s="341">
        <f t="shared" si="75"/>
        <v>0</v>
      </c>
      <c r="G307" s="114">
        <f t="shared" si="74"/>
        <v>0</v>
      </c>
      <c r="H307" s="114"/>
      <c r="I307" s="201">
        <f>G307</f>
        <v>0</v>
      </c>
      <c r="J307" s="202"/>
      <c r="K307" s="202"/>
      <c r="L307" s="202"/>
      <c r="M307" s="205"/>
      <c r="N307" s="433"/>
      <c r="O307" s="433"/>
      <c r="P307" s="342"/>
    </row>
    <row r="308" spans="1:16" s="54" customFormat="1" ht="13.5" customHeight="1">
      <c r="A308" s="146"/>
      <c r="B308" s="44">
        <v>4260</v>
      </c>
      <c r="C308" s="41" t="s">
        <v>718</v>
      </c>
      <c r="D308" s="114">
        <v>7193</v>
      </c>
      <c r="E308" s="114">
        <v>0</v>
      </c>
      <c r="F308" s="341">
        <f t="shared" si="75"/>
        <v>0</v>
      </c>
      <c r="G308" s="114">
        <f t="shared" si="74"/>
        <v>0</v>
      </c>
      <c r="H308" s="114"/>
      <c r="I308" s="201">
        <f>G308</f>
        <v>0</v>
      </c>
      <c r="J308" s="202"/>
      <c r="K308" s="202"/>
      <c r="L308" s="202"/>
      <c r="M308" s="205"/>
      <c r="N308" s="433"/>
      <c r="O308" s="433"/>
      <c r="P308" s="342"/>
    </row>
    <row r="309" spans="1:16" s="54" customFormat="1" ht="13.5" customHeight="1">
      <c r="A309" s="146"/>
      <c r="B309" s="44">
        <v>4300</v>
      </c>
      <c r="C309" s="41" t="s">
        <v>636</v>
      </c>
      <c r="D309" s="114">
        <v>2349</v>
      </c>
      <c r="E309" s="114">
        <v>0</v>
      </c>
      <c r="F309" s="341">
        <f t="shared" si="75"/>
        <v>0</v>
      </c>
      <c r="G309" s="114">
        <f t="shared" si="74"/>
        <v>0</v>
      </c>
      <c r="H309" s="114"/>
      <c r="I309" s="201">
        <f>G309</f>
        <v>0</v>
      </c>
      <c r="J309" s="202"/>
      <c r="K309" s="202"/>
      <c r="L309" s="202"/>
      <c r="M309" s="205"/>
      <c r="N309" s="433"/>
      <c r="O309" s="433"/>
      <c r="P309" s="342"/>
    </row>
    <row r="310" spans="1:16" s="54" customFormat="1" ht="13.5" customHeight="1">
      <c r="A310" s="146"/>
      <c r="B310" s="44">
        <v>4370</v>
      </c>
      <c r="C310" s="40" t="s">
        <v>865</v>
      </c>
      <c r="D310" s="114">
        <v>1633</v>
      </c>
      <c r="E310" s="114">
        <v>0</v>
      </c>
      <c r="F310" s="341">
        <f t="shared" si="75"/>
        <v>0</v>
      </c>
      <c r="G310" s="114">
        <f t="shared" si="74"/>
        <v>0</v>
      </c>
      <c r="H310" s="114"/>
      <c r="I310" s="201">
        <f>G310</f>
        <v>0</v>
      </c>
      <c r="J310" s="202"/>
      <c r="K310" s="202"/>
      <c r="L310" s="202"/>
      <c r="M310" s="205"/>
      <c r="N310" s="433"/>
      <c r="O310" s="433"/>
      <c r="P310" s="342"/>
    </row>
    <row r="311" spans="1:16" s="54" customFormat="1" ht="13.5" customHeight="1">
      <c r="A311" s="146"/>
      <c r="B311" s="44">
        <v>4440</v>
      </c>
      <c r="C311" s="41" t="s">
        <v>642</v>
      </c>
      <c r="D311" s="114">
        <v>32330</v>
      </c>
      <c r="E311" s="114">
        <v>33052</v>
      </c>
      <c r="F311" s="341">
        <f t="shared" si="75"/>
        <v>1.0223321991957934</v>
      </c>
      <c r="G311" s="114">
        <f t="shared" si="74"/>
        <v>33052</v>
      </c>
      <c r="H311" s="114"/>
      <c r="I311" s="201">
        <f>G311</f>
        <v>33052</v>
      </c>
      <c r="J311" s="202"/>
      <c r="K311" s="202"/>
      <c r="L311" s="202"/>
      <c r="M311" s="205"/>
      <c r="N311" s="433"/>
      <c r="O311" s="433"/>
      <c r="P311" s="342"/>
    </row>
    <row r="312" spans="1:16" s="54" customFormat="1" ht="18.75" customHeight="1">
      <c r="A312" s="144" t="s">
        <v>786</v>
      </c>
      <c r="B312" s="145"/>
      <c r="C312" s="450" t="s">
        <v>787</v>
      </c>
      <c r="D312" s="199">
        <f>SUM(D313:D337)</f>
        <v>5793571</v>
      </c>
      <c r="E312" s="199">
        <f>SUM(E313:E337)</f>
        <v>6221841</v>
      </c>
      <c r="F312" s="417">
        <f t="shared" si="75"/>
        <v>1.073921593435206</v>
      </c>
      <c r="G312" s="199">
        <f>SUM(G313:G337)</f>
        <v>6221841</v>
      </c>
      <c r="H312" s="199">
        <f>SUM(H313:H337)</f>
        <v>4792822</v>
      </c>
      <c r="I312" s="199">
        <f>SUM(I313:I337)</f>
        <v>1291078</v>
      </c>
      <c r="J312" s="199">
        <f>SUM(J313:J337)</f>
        <v>136041</v>
      </c>
      <c r="K312" s="199">
        <f aca="true" t="shared" si="76" ref="K312:P312">SUM(K313:K337)</f>
        <v>1900</v>
      </c>
      <c r="L312" s="199">
        <f t="shared" si="76"/>
        <v>0</v>
      </c>
      <c r="M312" s="199">
        <f t="shared" si="76"/>
        <v>0</v>
      </c>
      <c r="N312" s="199">
        <f t="shared" si="76"/>
        <v>0</v>
      </c>
      <c r="O312" s="199">
        <f t="shared" si="76"/>
        <v>0</v>
      </c>
      <c r="P312" s="200">
        <f t="shared" si="76"/>
        <v>0</v>
      </c>
    </row>
    <row r="313" spans="1:16" s="54" customFormat="1" ht="18.75" customHeight="1">
      <c r="A313" s="352"/>
      <c r="B313" s="211" t="s">
        <v>751</v>
      </c>
      <c r="C313" s="40" t="s">
        <v>789</v>
      </c>
      <c r="D313" s="210">
        <v>133755</v>
      </c>
      <c r="E313" s="210">
        <v>136041</v>
      </c>
      <c r="F313" s="360">
        <f>E313/D313</f>
        <v>1.0170909498710328</v>
      </c>
      <c r="G313" s="210">
        <f>E313</f>
        <v>136041</v>
      </c>
      <c r="H313" s="210"/>
      <c r="I313" s="210"/>
      <c r="J313" s="210">
        <f>G313</f>
        <v>136041</v>
      </c>
      <c r="K313" s="210"/>
      <c r="L313" s="210"/>
      <c r="M313" s="210"/>
      <c r="N313" s="210"/>
      <c r="O313" s="210"/>
      <c r="P313" s="235"/>
    </row>
    <row r="314" spans="1:16" s="54" customFormat="1" ht="18" customHeight="1">
      <c r="A314" s="146"/>
      <c r="B314" s="45" t="s">
        <v>144</v>
      </c>
      <c r="C314" s="40" t="s">
        <v>788</v>
      </c>
      <c r="D314" s="114">
        <v>500</v>
      </c>
      <c r="E314" s="114">
        <v>1900</v>
      </c>
      <c r="F314" s="341">
        <f t="shared" si="75"/>
        <v>3.8</v>
      </c>
      <c r="G314" s="114">
        <f>E314</f>
        <v>1900</v>
      </c>
      <c r="H314" s="114"/>
      <c r="I314" s="201"/>
      <c r="J314" s="202"/>
      <c r="K314" s="202">
        <f>G314</f>
        <v>1900</v>
      </c>
      <c r="L314" s="202"/>
      <c r="M314" s="205"/>
      <c r="N314" s="433"/>
      <c r="O314" s="433"/>
      <c r="P314" s="342"/>
    </row>
    <row r="315" spans="1:16" s="54" customFormat="1" ht="15.75" customHeight="1">
      <c r="A315" s="146"/>
      <c r="B315" s="45" t="s">
        <v>621</v>
      </c>
      <c r="C315" s="40" t="s">
        <v>918</v>
      </c>
      <c r="D315" s="114">
        <v>3346078</v>
      </c>
      <c r="E315" s="114">
        <v>3801468</v>
      </c>
      <c r="F315" s="341">
        <f t="shared" si="75"/>
        <v>1.1360966480757473</v>
      </c>
      <c r="G315" s="114">
        <f aca="true" t="shared" si="77" ref="G315:G337">E315</f>
        <v>3801468</v>
      </c>
      <c r="H315" s="114">
        <f>G315</f>
        <v>3801468</v>
      </c>
      <c r="I315" s="201"/>
      <c r="J315" s="202"/>
      <c r="K315" s="202"/>
      <c r="L315" s="202"/>
      <c r="M315" s="205"/>
      <c r="N315" s="433"/>
      <c r="O315" s="433"/>
      <c r="P315" s="342"/>
    </row>
    <row r="316" spans="1:16" s="54" customFormat="1" ht="15" customHeight="1">
      <c r="A316" s="146"/>
      <c r="B316" s="45" t="s">
        <v>625</v>
      </c>
      <c r="C316" s="40" t="s">
        <v>626</v>
      </c>
      <c r="D316" s="114">
        <v>248694</v>
      </c>
      <c r="E316" s="114">
        <v>284932</v>
      </c>
      <c r="F316" s="341">
        <f t="shared" si="75"/>
        <v>1.1457132057870314</v>
      </c>
      <c r="G316" s="114">
        <f t="shared" si="77"/>
        <v>284932</v>
      </c>
      <c r="H316" s="114">
        <f>G316</f>
        <v>284932</v>
      </c>
      <c r="I316" s="201"/>
      <c r="J316" s="202"/>
      <c r="K316" s="202"/>
      <c r="L316" s="202"/>
      <c r="M316" s="205"/>
      <c r="N316" s="433"/>
      <c r="O316" s="433"/>
      <c r="P316" s="342"/>
    </row>
    <row r="317" spans="1:16" s="54" customFormat="1" ht="12.75" customHeight="1">
      <c r="A317" s="146"/>
      <c r="B317" s="155" t="s">
        <v>674</v>
      </c>
      <c r="C317" s="40" t="s">
        <v>697</v>
      </c>
      <c r="D317" s="114">
        <v>557816</v>
      </c>
      <c r="E317" s="114">
        <v>600506</v>
      </c>
      <c r="F317" s="341">
        <f t="shared" si="75"/>
        <v>1.0765306122448979</v>
      </c>
      <c r="G317" s="114">
        <f t="shared" si="77"/>
        <v>600506</v>
      </c>
      <c r="H317" s="114">
        <f>G317</f>
        <v>600506</v>
      </c>
      <c r="I317" s="201"/>
      <c r="J317" s="202"/>
      <c r="K317" s="202"/>
      <c r="L317" s="202"/>
      <c r="M317" s="205"/>
      <c r="N317" s="433"/>
      <c r="O317" s="433"/>
      <c r="P317" s="342"/>
    </row>
    <row r="318" spans="1:16" s="54" customFormat="1" ht="15" customHeight="1">
      <c r="A318" s="146"/>
      <c r="B318" s="155" t="s">
        <v>627</v>
      </c>
      <c r="C318" s="40" t="s">
        <v>628</v>
      </c>
      <c r="D318" s="114">
        <v>91826</v>
      </c>
      <c r="E318" s="114">
        <v>96856</v>
      </c>
      <c r="F318" s="341">
        <f t="shared" si="75"/>
        <v>1.054777513993858</v>
      </c>
      <c r="G318" s="114">
        <f t="shared" si="77"/>
        <v>96856</v>
      </c>
      <c r="H318" s="114">
        <f>G318</f>
        <v>96856</v>
      </c>
      <c r="I318" s="201"/>
      <c r="J318" s="202"/>
      <c r="K318" s="202"/>
      <c r="L318" s="202"/>
      <c r="M318" s="205"/>
      <c r="N318" s="433"/>
      <c r="O318" s="433"/>
      <c r="P318" s="342"/>
    </row>
    <row r="319" spans="1:16" s="54" customFormat="1" ht="15" customHeight="1">
      <c r="A319" s="146"/>
      <c r="B319" s="155" t="s">
        <v>759</v>
      </c>
      <c r="C319" s="41" t="s">
        <v>859</v>
      </c>
      <c r="D319" s="114">
        <v>0</v>
      </c>
      <c r="E319" s="114">
        <v>6000</v>
      </c>
      <c r="F319" s="341">
        <v>0</v>
      </c>
      <c r="G319" s="114">
        <f t="shared" si="77"/>
        <v>6000</v>
      </c>
      <c r="H319" s="114"/>
      <c r="I319" s="201">
        <f>G319</f>
        <v>6000</v>
      </c>
      <c r="J319" s="202"/>
      <c r="K319" s="202"/>
      <c r="L319" s="202"/>
      <c r="M319" s="205"/>
      <c r="N319" s="433"/>
      <c r="O319" s="433"/>
      <c r="P319" s="342"/>
    </row>
    <row r="320" spans="1:16" s="54" customFormat="1" ht="14.25" customHeight="1">
      <c r="A320" s="146"/>
      <c r="B320" s="45" t="s">
        <v>52</v>
      </c>
      <c r="C320" s="40" t="s">
        <v>53</v>
      </c>
      <c r="D320" s="114">
        <v>7200</v>
      </c>
      <c r="E320" s="114">
        <v>9060</v>
      </c>
      <c r="F320" s="341">
        <f t="shared" si="75"/>
        <v>1.2583333333333333</v>
      </c>
      <c r="G320" s="114">
        <f t="shared" si="77"/>
        <v>9060</v>
      </c>
      <c r="H320" s="114">
        <f>G320</f>
        <v>9060</v>
      </c>
      <c r="I320" s="201"/>
      <c r="J320" s="202"/>
      <c r="K320" s="202"/>
      <c r="L320" s="202"/>
      <c r="M320" s="205"/>
      <c r="N320" s="433"/>
      <c r="O320" s="433"/>
      <c r="P320" s="342"/>
    </row>
    <row r="321" spans="1:16" s="54" customFormat="1" ht="15" customHeight="1">
      <c r="A321" s="146"/>
      <c r="B321" s="45" t="s">
        <v>629</v>
      </c>
      <c r="C321" s="41" t="s">
        <v>656</v>
      </c>
      <c r="D321" s="114">
        <v>491183</v>
      </c>
      <c r="E321" s="114">
        <v>498729</v>
      </c>
      <c r="F321" s="341">
        <f t="shared" si="75"/>
        <v>1.015362909546951</v>
      </c>
      <c r="G321" s="114">
        <f t="shared" si="77"/>
        <v>498729</v>
      </c>
      <c r="H321" s="114"/>
      <c r="I321" s="201">
        <f>G321</f>
        <v>498729</v>
      </c>
      <c r="J321" s="202"/>
      <c r="K321" s="202"/>
      <c r="L321" s="202"/>
      <c r="M321" s="205"/>
      <c r="N321" s="433"/>
      <c r="O321" s="433"/>
      <c r="P321" s="342"/>
    </row>
    <row r="322" spans="1:16" s="54" customFormat="1" ht="15" customHeight="1">
      <c r="A322" s="146"/>
      <c r="B322" s="45" t="s">
        <v>749</v>
      </c>
      <c r="C322" s="40" t="s">
        <v>860</v>
      </c>
      <c r="D322" s="114">
        <v>11485</v>
      </c>
      <c r="E322" s="114">
        <v>11638</v>
      </c>
      <c r="F322" s="341">
        <f t="shared" si="75"/>
        <v>1.0133217239878103</v>
      </c>
      <c r="G322" s="114">
        <f t="shared" si="77"/>
        <v>11638</v>
      </c>
      <c r="H322" s="114"/>
      <c r="I322" s="201">
        <f aca="true" t="shared" si="78" ref="I322:I337">G322</f>
        <v>11638</v>
      </c>
      <c r="J322" s="202"/>
      <c r="K322" s="202"/>
      <c r="L322" s="202"/>
      <c r="M322" s="205"/>
      <c r="N322" s="433"/>
      <c r="O322" s="433"/>
      <c r="P322" s="342"/>
    </row>
    <row r="323" spans="1:16" s="54" customFormat="1" ht="14.25" customHeight="1">
      <c r="A323" s="146"/>
      <c r="B323" s="45" t="s">
        <v>631</v>
      </c>
      <c r="C323" s="41" t="s">
        <v>718</v>
      </c>
      <c r="D323" s="114">
        <v>432467</v>
      </c>
      <c r="E323" s="114">
        <v>394367</v>
      </c>
      <c r="F323" s="341">
        <f t="shared" si="75"/>
        <v>0.9119007924304051</v>
      </c>
      <c r="G323" s="114">
        <f t="shared" si="77"/>
        <v>394367</v>
      </c>
      <c r="H323" s="114"/>
      <c r="I323" s="201">
        <f t="shared" si="78"/>
        <v>394367</v>
      </c>
      <c r="J323" s="202"/>
      <c r="K323" s="202"/>
      <c r="L323" s="202"/>
      <c r="M323" s="205"/>
      <c r="N323" s="433"/>
      <c r="O323" s="433"/>
      <c r="P323" s="342"/>
    </row>
    <row r="324" spans="1:16" s="54" customFormat="1" ht="14.25" customHeight="1">
      <c r="A324" s="146"/>
      <c r="B324" s="45" t="s">
        <v>633</v>
      </c>
      <c r="C324" s="41" t="s">
        <v>719</v>
      </c>
      <c r="D324" s="114">
        <v>66000</v>
      </c>
      <c r="E324" s="114">
        <v>0</v>
      </c>
      <c r="F324" s="341">
        <v>0</v>
      </c>
      <c r="G324" s="114">
        <f t="shared" si="77"/>
        <v>0</v>
      </c>
      <c r="H324" s="114"/>
      <c r="I324" s="201">
        <f t="shared" si="78"/>
        <v>0</v>
      </c>
      <c r="J324" s="202"/>
      <c r="K324" s="202"/>
      <c r="L324" s="202"/>
      <c r="M324" s="205"/>
      <c r="N324" s="433"/>
      <c r="O324" s="433"/>
      <c r="P324" s="342"/>
    </row>
    <row r="325" spans="1:16" s="54" customFormat="1" ht="14.25" customHeight="1">
      <c r="A325" s="146"/>
      <c r="B325" s="45" t="s">
        <v>703</v>
      </c>
      <c r="C325" s="41" t="s">
        <v>704</v>
      </c>
      <c r="D325" s="114">
        <v>18000</v>
      </c>
      <c r="E325" s="114">
        <v>16520</v>
      </c>
      <c r="F325" s="341">
        <f t="shared" si="75"/>
        <v>0.9177777777777778</v>
      </c>
      <c r="G325" s="114">
        <f t="shared" si="77"/>
        <v>16520</v>
      </c>
      <c r="H325" s="114"/>
      <c r="I325" s="201">
        <f t="shared" si="78"/>
        <v>16520</v>
      </c>
      <c r="J325" s="202"/>
      <c r="K325" s="202"/>
      <c r="L325" s="202"/>
      <c r="M325" s="205"/>
      <c r="N325" s="433"/>
      <c r="O325" s="433"/>
      <c r="P325" s="342"/>
    </row>
    <row r="326" spans="1:16" s="54" customFormat="1" ht="14.25" customHeight="1">
      <c r="A326" s="146"/>
      <c r="B326" s="45" t="s">
        <v>635</v>
      </c>
      <c r="C326" s="41" t="s">
        <v>720</v>
      </c>
      <c r="D326" s="114">
        <v>117216</v>
      </c>
      <c r="E326" s="114">
        <v>96961</v>
      </c>
      <c r="F326" s="341">
        <f t="shared" si="75"/>
        <v>0.8271993584493584</v>
      </c>
      <c r="G326" s="114">
        <f t="shared" si="77"/>
        <v>96961</v>
      </c>
      <c r="H326" s="114"/>
      <c r="I326" s="201">
        <f t="shared" si="78"/>
        <v>96961</v>
      </c>
      <c r="J326" s="202"/>
      <c r="K326" s="202"/>
      <c r="L326" s="202"/>
      <c r="M326" s="205"/>
      <c r="N326" s="433"/>
      <c r="O326" s="433"/>
      <c r="P326" s="342"/>
    </row>
    <row r="327" spans="1:16" s="54" customFormat="1" ht="14.25" customHeight="1">
      <c r="A327" s="146"/>
      <c r="B327" s="45" t="s">
        <v>54</v>
      </c>
      <c r="C327" s="41" t="s">
        <v>55</v>
      </c>
      <c r="D327" s="114">
        <v>6300</v>
      </c>
      <c r="E327" s="114">
        <v>6348</v>
      </c>
      <c r="F327" s="341">
        <f t="shared" si="75"/>
        <v>1.0076190476190476</v>
      </c>
      <c r="G327" s="114">
        <f t="shared" si="77"/>
        <v>6348</v>
      </c>
      <c r="H327" s="114"/>
      <c r="I327" s="201">
        <f t="shared" si="78"/>
        <v>6348</v>
      </c>
      <c r="J327" s="202"/>
      <c r="K327" s="202"/>
      <c r="L327" s="202"/>
      <c r="M327" s="205"/>
      <c r="N327" s="433"/>
      <c r="O327" s="433"/>
      <c r="P327" s="342"/>
    </row>
    <row r="328" spans="1:16" s="54" customFormat="1" ht="14.25" customHeight="1">
      <c r="A328" s="146"/>
      <c r="B328" s="45" t="s">
        <v>869</v>
      </c>
      <c r="C328" s="40" t="s">
        <v>871</v>
      </c>
      <c r="D328" s="114">
        <v>2770</v>
      </c>
      <c r="E328" s="114">
        <v>3000</v>
      </c>
      <c r="F328" s="341">
        <f t="shared" si="75"/>
        <v>1.0830324909747293</v>
      </c>
      <c r="G328" s="114">
        <f t="shared" si="77"/>
        <v>3000</v>
      </c>
      <c r="H328" s="114"/>
      <c r="I328" s="201">
        <f t="shared" si="78"/>
        <v>3000</v>
      </c>
      <c r="J328" s="202"/>
      <c r="K328" s="202"/>
      <c r="L328" s="202"/>
      <c r="M328" s="205"/>
      <c r="N328" s="433"/>
      <c r="O328" s="433"/>
      <c r="P328" s="342"/>
    </row>
    <row r="329" spans="1:16" s="54" customFormat="1" ht="14.25" customHeight="1">
      <c r="A329" s="146"/>
      <c r="B329" s="45" t="s">
        <v>861</v>
      </c>
      <c r="C329" s="40" t="s">
        <v>865</v>
      </c>
      <c r="D329" s="114">
        <v>12056</v>
      </c>
      <c r="E329" s="114">
        <v>13824</v>
      </c>
      <c r="F329" s="341">
        <f t="shared" si="75"/>
        <v>1.1466489714664898</v>
      </c>
      <c r="G329" s="114">
        <f t="shared" si="77"/>
        <v>13824</v>
      </c>
      <c r="H329" s="114"/>
      <c r="I329" s="201">
        <f t="shared" si="78"/>
        <v>13824</v>
      </c>
      <c r="J329" s="202"/>
      <c r="K329" s="202"/>
      <c r="L329" s="202"/>
      <c r="M329" s="205"/>
      <c r="N329" s="433"/>
      <c r="O329" s="433"/>
      <c r="P329" s="342"/>
    </row>
    <row r="330" spans="1:16" s="54" customFormat="1" ht="15" customHeight="1">
      <c r="A330" s="146"/>
      <c r="B330" s="45" t="s">
        <v>637</v>
      </c>
      <c r="C330" s="41" t="s">
        <v>638</v>
      </c>
      <c r="D330" s="114">
        <v>6000</v>
      </c>
      <c r="E330" s="114">
        <v>6000</v>
      </c>
      <c r="F330" s="341">
        <f t="shared" si="75"/>
        <v>1</v>
      </c>
      <c r="G330" s="114">
        <f t="shared" si="77"/>
        <v>6000</v>
      </c>
      <c r="H330" s="114"/>
      <c r="I330" s="201">
        <f t="shared" si="78"/>
        <v>6000</v>
      </c>
      <c r="J330" s="202"/>
      <c r="K330" s="202"/>
      <c r="L330" s="202"/>
      <c r="M330" s="205"/>
      <c r="N330" s="433"/>
      <c r="O330" s="433"/>
      <c r="P330" s="342"/>
    </row>
    <row r="331" spans="1:16" s="54" customFormat="1" ht="15" customHeight="1">
      <c r="A331" s="146"/>
      <c r="B331" s="45" t="s">
        <v>134</v>
      </c>
      <c r="C331" s="41" t="s">
        <v>135</v>
      </c>
      <c r="D331" s="114">
        <v>1500</v>
      </c>
      <c r="E331" s="114">
        <v>1515</v>
      </c>
      <c r="F331" s="341">
        <f t="shared" si="75"/>
        <v>1.01</v>
      </c>
      <c r="G331" s="114">
        <f t="shared" si="77"/>
        <v>1515</v>
      </c>
      <c r="H331" s="114"/>
      <c r="I331" s="201">
        <f t="shared" si="78"/>
        <v>1515</v>
      </c>
      <c r="J331" s="202"/>
      <c r="K331" s="202"/>
      <c r="L331" s="202"/>
      <c r="M331" s="205"/>
      <c r="N331" s="433"/>
      <c r="O331" s="433"/>
      <c r="P331" s="342"/>
    </row>
    <row r="332" spans="1:16" s="54" customFormat="1" ht="12.75" customHeight="1">
      <c r="A332" s="146"/>
      <c r="B332" s="45" t="s">
        <v>641</v>
      </c>
      <c r="C332" s="41" t="s">
        <v>642</v>
      </c>
      <c r="D332" s="114">
        <v>223371</v>
      </c>
      <c r="E332" s="114">
        <v>219830</v>
      </c>
      <c r="F332" s="341">
        <f t="shared" si="75"/>
        <v>0.9841474497584736</v>
      </c>
      <c r="G332" s="114">
        <f t="shared" si="77"/>
        <v>219830</v>
      </c>
      <c r="H332" s="114"/>
      <c r="I332" s="201">
        <f t="shared" si="78"/>
        <v>219830</v>
      </c>
      <c r="J332" s="202"/>
      <c r="K332" s="202"/>
      <c r="L332" s="202"/>
      <c r="M332" s="205"/>
      <c r="N332" s="433"/>
      <c r="O332" s="433"/>
      <c r="P332" s="342"/>
    </row>
    <row r="333" spans="1:16" s="54" customFormat="1" ht="13.5" customHeight="1">
      <c r="A333" s="146"/>
      <c r="B333" s="45" t="s">
        <v>723</v>
      </c>
      <c r="C333" s="41" t="s">
        <v>877</v>
      </c>
      <c r="D333" s="114">
        <v>2000</v>
      </c>
      <c r="E333" s="114">
        <v>2000</v>
      </c>
      <c r="F333" s="341">
        <f t="shared" si="75"/>
        <v>1</v>
      </c>
      <c r="G333" s="114">
        <f t="shared" si="77"/>
        <v>2000</v>
      </c>
      <c r="H333" s="114"/>
      <c r="I333" s="201">
        <f t="shared" si="78"/>
        <v>2000</v>
      </c>
      <c r="J333" s="202"/>
      <c r="K333" s="202"/>
      <c r="L333" s="202"/>
      <c r="M333" s="205"/>
      <c r="N333" s="433"/>
      <c r="O333" s="433"/>
      <c r="P333" s="342"/>
    </row>
    <row r="334" spans="1:16" s="54" customFormat="1" ht="13.5" customHeight="1">
      <c r="A334" s="146"/>
      <c r="B334" s="45" t="s">
        <v>65</v>
      </c>
      <c r="C334" s="41" t="s">
        <v>938</v>
      </c>
      <c r="D334" s="114">
        <v>1709</v>
      </c>
      <c r="E334" s="114">
        <v>1726</v>
      </c>
      <c r="F334" s="341">
        <f t="shared" si="75"/>
        <v>1.0099473376243417</v>
      </c>
      <c r="G334" s="114">
        <f t="shared" si="77"/>
        <v>1726</v>
      </c>
      <c r="H334" s="114"/>
      <c r="I334" s="201">
        <f t="shared" si="78"/>
        <v>1726</v>
      </c>
      <c r="J334" s="202"/>
      <c r="K334" s="202"/>
      <c r="L334" s="202"/>
      <c r="M334" s="205"/>
      <c r="N334" s="433"/>
      <c r="O334" s="433"/>
      <c r="P334" s="342"/>
    </row>
    <row r="335" spans="1:16" s="54" customFormat="1" ht="13.5" customHeight="1">
      <c r="A335" s="146"/>
      <c r="B335" s="45" t="s">
        <v>862</v>
      </c>
      <c r="C335" s="41" t="s">
        <v>866</v>
      </c>
      <c r="D335" s="114">
        <v>1600</v>
      </c>
      <c r="E335" s="114">
        <v>1500</v>
      </c>
      <c r="F335" s="341">
        <f t="shared" si="75"/>
        <v>0.9375</v>
      </c>
      <c r="G335" s="114">
        <f t="shared" si="77"/>
        <v>1500</v>
      </c>
      <c r="H335" s="114"/>
      <c r="I335" s="201">
        <f t="shared" si="78"/>
        <v>1500</v>
      </c>
      <c r="J335" s="202"/>
      <c r="K335" s="202"/>
      <c r="L335" s="202"/>
      <c r="M335" s="205"/>
      <c r="N335" s="433"/>
      <c r="O335" s="433"/>
      <c r="P335" s="342"/>
    </row>
    <row r="336" spans="1:16" s="54" customFormat="1" ht="13.5" customHeight="1">
      <c r="A336" s="146"/>
      <c r="B336" s="45" t="s">
        <v>863</v>
      </c>
      <c r="C336" s="40" t="s">
        <v>867</v>
      </c>
      <c r="D336" s="114">
        <v>4400</v>
      </c>
      <c r="E336" s="114">
        <v>3424</v>
      </c>
      <c r="F336" s="341">
        <f t="shared" si="75"/>
        <v>0.7781818181818182</v>
      </c>
      <c r="G336" s="114">
        <f t="shared" si="77"/>
        <v>3424</v>
      </c>
      <c r="H336" s="114"/>
      <c r="I336" s="201">
        <f t="shared" si="78"/>
        <v>3424</v>
      </c>
      <c r="J336" s="202"/>
      <c r="K336" s="202"/>
      <c r="L336" s="202"/>
      <c r="M336" s="205"/>
      <c r="N336" s="433"/>
      <c r="O336" s="433"/>
      <c r="P336" s="342"/>
    </row>
    <row r="337" spans="1:16" s="54" customFormat="1" ht="13.5" customHeight="1">
      <c r="A337" s="146"/>
      <c r="B337" s="45" t="s">
        <v>864</v>
      </c>
      <c r="C337" s="40" t="s">
        <v>868</v>
      </c>
      <c r="D337" s="114">
        <v>9645</v>
      </c>
      <c r="E337" s="114">
        <v>7696</v>
      </c>
      <c r="F337" s="341">
        <f t="shared" si="75"/>
        <v>0.7979263867288751</v>
      </c>
      <c r="G337" s="114">
        <f t="shared" si="77"/>
        <v>7696</v>
      </c>
      <c r="H337" s="114"/>
      <c r="I337" s="201">
        <f t="shared" si="78"/>
        <v>7696</v>
      </c>
      <c r="J337" s="202"/>
      <c r="K337" s="202"/>
      <c r="L337" s="202"/>
      <c r="M337" s="205"/>
      <c r="N337" s="433"/>
      <c r="O337" s="433"/>
      <c r="P337" s="342"/>
    </row>
    <row r="338" spans="1:16" s="54" customFormat="1" ht="13.5" customHeight="1" hidden="1">
      <c r="A338" s="146"/>
      <c r="B338" s="45"/>
      <c r="C338" s="5" t="s">
        <v>761</v>
      </c>
      <c r="D338" s="114">
        <v>1374594</v>
      </c>
      <c r="E338" s="114">
        <v>0</v>
      </c>
      <c r="F338" s="341">
        <f t="shared" si="75"/>
        <v>0</v>
      </c>
      <c r="G338" s="114"/>
      <c r="H338" s="114">
        <v>0</v>
      </c>
      <c r="I338" s="201">
        <f>E338</f>
        <v>0</v>
      </c>
      <c r="J338" s="201">
        <v>0</v>
      </c>
      <c r="K338" s="201"/>
      <c r="L338" s="201"/>
      <c r="M338" s="422"/>
      <c r="N338" s="434"/>
      <c r="O338" s="434"/>
      <c r="P338" s="425"/>
    </row>
    <row r="339" spans="1:16" s="54" customFormat="1" ht="39.75" customHeight="1" hidden="1">
      <c r="A339" s="146"/>
      <c r="B339" s="45"/>
      <c r="C339" s="6" t="s">
        <v>752</v>
      </c>
      <c r="D339" s="114">
        <v>855</v>
      </c>
      <c r="E339" s="114"/>
      <c r="F339" s="341">
        <f t="shared" si="75"/>
        <v>0</v>
      </c>
      <c r="G339" s="114"/>
      <c r="H339" s="114">
        <v>0</v>
      </c>
      <c r="I339" s="201">
        <f>E339</f>
        <v>0</v>
      </c>
      <c r="J339" s="201">
        <v>0</v>
      </c>
      <c r="K339" s="201"/>
      <c r="L339" s="201"/>
      <c r="M339" s="422"/>
      <c r="N339" s="434"/>
      <c r="O339" s="434"/>
      <c r="P339" s="425"/>
    </row>
    <row r="340" spans="1:16" s="54" customFormat="1" ht="22.5" customHeight="1" hidden="1">
      <c r="A340" s="158" t="s">
        <v>790</v>
      </c>
      <c r="B340" s="159"/>
      <c r="C340" s="4" t="s">
        <v>791</v>
      </c>
      <c r="D340" s="114">
        <v>87955</v>
      </c>
      <c r="E340" s="114"/>
      <c r="F340" s="341">
        <f t="shared" si="75"/>
        <v>0</v>
      </c>
      <c r="G340" s="114"/>
      <c r="H340" s="114">
        <v>0</v>
      </c>
      <c r="I340" s="201">
        <f aca="true" t="shared" si="79" ref="I340:I360">D340</f>
        <v>87955</v>
      </c>
      <c r="J340" s="201">
        <v>0</v>
      </c>
      <c r="K340" s="201"/>
      <c r="L340" s="201"/>
      <c r="M340" s="422"/>
      <c r="N340" s="434"/>
      <c r="O340" s="434"/>
      <c r="P340" s="425"/>
    </row>
    <row r="341" spans="1:16" s="54" customFormat="1" ht="21.75" customHeight="1" hidden="1">
      <c r="A341" s="158"/>
      <c r="B341" s="45" t="s">
        <v>621</v>
      </c>
      <c r="C341" s="6" t="s">
        <v>622</v>
      </c>
      <c r="D341" s="114">
        <v>443742</v>
      </c>
      <c r="E341" s="114"/>
      <c r="F341" s="341">
        <f t="shared" si="75"/>
        <v>0</v>
      </c>
      <c r="G341" s="114"/>
      <c r="H341" s="114">
        <v>0</v>
      </c>
      <c r="I341" s="201">
        <f t="shared" si="79"/>
        <v>443742</v>
      </c>
      <c r="J341" s="201">
        <v>0</v>
      </c>
      <c r="K341" s="201"/>
      <c r="L341" s="201"/>
      <c r="M341" s="422"/>
      <c r="N341" s="434"/>
      <c r="O341" s="434"/>
      <c r="P341" s="425"/>
    </row>
    <row r="342" spans="1:16" s="54" customFormat="1" ht="21.75" customHeight="1" hidden="1">
      <c r="A342" s="158"/>
      <c r="B342" s="45" t="s">
        <v>625</v>
      </c>
      <c r="C342" s="6" t="s">
        <v>626</v>
      </c>
      <c r="D342" s="114">
        <v>33919</v>
      </c>
      <c r="E342" s="114"/>
      <c r="F342" s="341">
        <f t="shared" si="75"/>
        <v>0</v>
      </c>
      <c r="G342" s="114"/>
      <c r="H342" s="114">
        <v>0</v>
      </c>
      <c r="I342" s="201">
        <f t="shared" si="79"/>
        <v>33919</v>
      </c>
      <c r="J342" s="201">
        <v>0</v>
      </c>
      <c r="K342" s="201"/>
      <c r="L342" s="201"/>
      <c r="M342" s="422"/>
      <c r="N342" s="434"/>
      <c r="O342" s="434"/>
      <c r="P342" s="425"/>
    </row>
    <row r="343" spans="1:16" s="54" customFormat="1" ht="20.25" customHeight="1" hidden="1">
      <c r="A343" s="158"/>
      <c r="B343" s="155" t="s">
        <v>674</v>
      </c>
      <c r="C343" s="6" t="s">
        <v>697</v>
      </c>
      <c r="D343" s="114">
        <v>78364</v>
      </c>
      <c r="E343" s="114"/>
      <c r="F343" s="341">
        <f t="shared" si="75"/>
        <v>0</v>
      </c>
      <c r="G343" s="114"/>
      <c r="H343" s="114">
        <v>0</v>
      </c>
      <c r="I343" s="201">
        <f t="shared" si="79"/>
        <v>78364</v>
      </c>
      <c r="J343" s="201">
        <v>0</v>
      </c>
      <c r="K343" s="201"/>
      <c r="L343" s="201"/>
      <c r="M343" s="422"/>
      <c r="N343" s="434"/>
      <c r="O343" s="434"/>
      <c r="P343" s="425"/>
    </row>
    <row r="344" spans="1:16" s="54" customFormat="1" ht="22.5" customHeight="1" hidden="1">
      <c r="A344" s="158"/>
      <c r="B344" s="155" t="s">
        <v>627</v>
      </c>
      <c r="C344" s="6" t="s">
        <v>628</v>
      </c>
      <c r="D344" s="114">
        <v>10851</v>
      </c>
      <c r="E344" s="114"/>
      <c r="F344" s="341">
        <f t="shared" si="75"/>
        <v>0</v>
      </c>
      <c r="G344" s="114"/>
      <c r="H344" s="114">
        <v>0</v>
      </c>
      <c r="I344" s="201">
        <f t="shared" si="79"/>
        <v>10851</v>
      </c>
      <c r="J344" s="201">
        <v>0</v>
      </c>
      <c r="K344" s="201"/>
      <c r="L344" s="201"/>
      <c r="M344" s="422"/>
      <c r="N344" s="434"/>
      <c r="O344" s="434"/>
      <c r="P344" s="425"/>
    </row>
    <row r="345" spans="1:16" s="54" customFormat="1" ht="20.25" customHeight="1" hidden="1">
      <c r="A345" s="158"/>
      <c r="B345" s="155"/>
      <c r="C345" s="6" t="s">
        <v>665</v>
      </c>
      <c r="D345" s="114">
        <v>1600</v>
      </c>
      <c r="E345" s="114"/>
      <c r="F345" s="341">
        <f t="shared" si="75"/>
        <v>0</v>
      </c>
      <c r="G345" s="114"/>
      <c r="H345" s="114">
        <v>0</v>
      </c>
      <c r="I345" s="201">
        <f t="shared" si="79"/>
        <v>1600</v>
      </c>
      <c r="J345" s="201">
        <v>0</v>
      </c>
      <c r="K345" s="201"/>
      <c r="L345" s="201"/>
      <c r="M345" s="422"/>
      <c r="N345" s="434"/>
      <c r="O345" s="434"/>
      <c r="P345" s="425"/>
    </row>
    <row r="346" spans="1:16" s="54" customFormat="1" ht="18.75" customHeight="1" hidden="1">
      <c r="A346" s="158"/>
      <c r="B346" s="45" t="s">
        <v>144</v>
      </c>
      <c r="C346" s="5" t="s">
        <v>655</v>
      </c>
      <c r="D346" s="114">
        <v>171891</v>
      </c>
      <c r="E346" s="114"/>
      <c r="F346" s="341">
        <f t="shared" si="75"/>
        <v>0</v>
      </c>
      <c r="G346" s="114"/>
      <c r="H346" s="114">
        <v>0</v>
      </c>
      <c r="I346" s="201">
        <f t="shared" si="79"/>
        <v>171891</v>
      </c>
      <c r="J346" s="201">
        <v>0</v>
      </c>
      <c r="K346" s="201"/>
      <c r="L346" s="201"/>
      <c r="M346" s="422"/>
      <c r="N346" s="434"/>
      <c r="O346" s="434"/>
      <c r="P346" s="425"/>
    </row>
    <row r="347" spans="1:16" s="54" customFormat="1" ht="18" customHeight="1" hidden="1">
      <c r="A347" s="158"/>
      <c r="B347" s="45" t="s">
        <v>629</v>
      </c>
      <c r="C347" s="5" t="s">
        <v>656</v>
      </c>
      <c r="D347" s="114">
        <v>65000</v>
      </c>
      <c r="E347" s="114"/>
      <c r="F347" s="341">
        <f t="shared" si="75"/>
        <v>0</v>
      </c>
      <c r="G347" s="114"/>
      <c r="H347" s="114">
        <v>0</v>
      </c>
      <c r="I347" s="201">
        <f t="shared" si="79"/>
        <v>65000</v>
      </c>
      <c r="J347" s="201">
        <v>0</v>
      </c>
      <c r="K347" s="201"/>
      <c r="L347" s="201"/>
      <c r="M347" s="422"/>
      <c r="N347" s="434"/>
      <c r="O347" s="434"/>
      <c r="P347" s="425"/>
    </row>
    <row r="348" spans="1:16" s="54" customFormat="1" ht="18.75" customHeight="1" hidden="1">
      <c r="A348" s="158"/>
      <c r="B348" s="45" t="s">
        <v>749</v>
      </c>
      <c r="C348" s="5" t="s">
        <v>792</v>
      </c>
      <c r="D348" s="126">
        <v>3600</v>
      </c>
      <c r="E348" s="126"/>
      <c r="F348" s="341">
        <f t="shared" si="75"/>
        <v>0</v>
      </c>
      <c r="G348" s="126"/>
      <c r="H348" s="114">
        <v>0</v>
      </c>
      <c r="I348" s="201">
        <f t="shared" si="79"/>
        <v>3600</v>
      </c>
      <c r="J348" s="201">
        <v>0</v>
      </c>
      <c r="K348" s="201"/>
      <c r="L348" s="201"/>
      <c r="M348" s="422"/>
      <c r="N348" s="434"/>
      <c r="O348" s="434"/>
      <c r="P348" s="425"/>
    </row>
    <row r="349" spans="1:16" s="54" customFormat="1" ht="18" customHeight="1" hidden="1">
      <c r="A349" s="158"/>
      <c r="B349" s="45" t="s">
        <v>631</v>
      </c>
      <c r="C349" s="5" t="s">
        <v>632</v>
      </c>
      <c r="D349" s="114">
        <v>88024</v>
      </c>
      <c r="E349" s="114"/>
      <c r="F349" s="341">
        <f t="shared" si="75"/>
        <v>0</v>
      </c>
      <c r="G349" s="114"/>
      <c r="H349" s="114">
        <v>0</v>
      </c>
      <c r="I349" s="201">
        <f t="shared" si="79"/>
        <v>88024</v>
      </c>
      <c r="J349" s="201">
        <v>0</v>
      </c>
      <c r="K349" s="201"/>
      <c r="L349" s="201"/>
      <c r="M349" s="422"/>
      <c r="N349" s="434"/>
      <c r="O349" s="434"/>
      <c r="P349" s="425"/>
    </row>
    <row r="350" spans="1:16" s="54" customFormat="1" ht="18.75" customHeight="1" hidden="1">
      <c r="A350" s="158"/>
      <c r="B350" s="45" t="s">
        <v>633</v>
      </c>
      <c r="C350" s="5" t="s">
        <v>634</v>
      </c>
      <c r="D350" s="114">
        <v>24000</v>
      </c>
      <c r="E350" s="114"/>
      <c r="F350" s="341">
        <f t="shared" si="75"/>
        <v>0</v>
      </c>
      <c r="G350" s="114"/>
      <c r="H350" s="114">
        <v>0</v>
      </c>
      <c r="I350" s="201">
        <f t="shared" si="79"/>
        <v>24000</v>
      </c>
      <c r="J350" s="201">
        <v>0</v>
      </c>
      <c r="K350" s="201"/>
      <c r="L350" s="201"/>
      <c r="M350" s="422"/>
      <c r="N350" s="434"/>
      <c r="O350" s="434"/>
      <c r="P350" s="425"/>
    </row>
    <row r="351" spans="1:16" s="54" customFormat="1" ht="18.75" customHeight="1" hidden="1">
      <c r="A351" s="158"/>
      <c r="B351" s="45" t="s">
        <v>635</v>
      </c>
      <c r="C351" s="5" t="s">
        <v>636</v>
      </c>
      <c r="D351" s="114">
        <v>28260</v>
      </c>
      <c r="E351" s="114"/>
      <c r="F351" s="341">
        <f t="shared" si="75"/>
        <v>0</v>
      </c>
      <c r="G351" s="114"/>
      <c r="H351" s="114">
        <v>0</v>
      </c>
      <c r="I351" s="201">
        <f t="shared" si="79"/>
        <v>28260</v>
      </c>
      <c r="J351" s="201">
        <v>0</v>
      </c>
      <c r="K351" s="201"/>
      <c r="L351" s="201"/>
      <c r="M351" s="422"/>
      <c r="N351" s="434"/>
      <c r="O351" s="434"/>
      <c r="P351" s="425"/>
    </row>
    <row r="352" spans="1:16" s="54" customFormat="1" ht="18.75" customHeight="1" hidden="1">
      <c r="A352" s="158"/>
      <c r="B352" s="45" t="s">
        <v>637</v>
      </c>
      <c r="C352" s="5" t="s">
        <v>793</v>
      </c>
      <c r="D352" s="114">
        <v>1908</v>
      </c>
      <c r="E352" s="114"/>
      <c r="F352" s="341">
        <f t="shared" si="75"/>
        <v>0</v>
      </c>
      <c r="G352" s="114"/>
      <c r="H352" s="114">
        <v>0</v>
      </c>
      <c r="I352" s="201">
        <f t="shared" si="79"/>
        <v>1908</v>
      </c>
      <c r="J352" s="201">
        <v>0</v>
      </c>
      <c r="K352" s="201"/>
      <c r="L352" s="201"/>
      <c r="M352" s="422"/>
      <c r="N352" s="434"/>
      <c r="O352" s="434"/>
      <c r="P352" s="425"/>
    </row>
    <row r="353" spans="1:16" s="54" customFormat="1" ht="18" customHeight="1" hidden="1">
      <c r="A353" s="158"/>
      <c r="B353" s="45" t="s">
        <v>639</v>
      </c>
      <c r="C353" s="5" t="s">
        <v>796</v>
      </c>
      <c r="D353" s="114">
        <v>3420</v>
      </c>
      <c r="E353" s="114"/>
      <c r="F353" s="341">
        <f t="shared" si="75"/>
        <v>0</v>
      </c>
      <c r="G353" s="114"/>
      <c r="H353" s="114">
        <v>0</v>
      </c>
      <c r="I353" s="201">
        <f t="shared" si="79"/>
        <v>3420</v>
      </c>
      <c r="J353" s="201">
        <v>0</v>
      </c>
      <c r="K353" s="201"/>
      <c r="L353" s="201"/>
      <c r="M353" s="422"/>
      <c r="N353" s="434"/>
      <c r="O353" s="434"/>
      <c r="P353" s="425"/>
    </row>
    <row r="354" spans="1:16" s="54" customFormat="1" ht="18" customHeight="1" hidden="1">
      <c r="A354" s="158"/>
      <c r="B354" s="45" t="s">
        <v>641</v>
      </c>
      <c r="C354" s="5" t="s">
        <v>797</v>
      </c>
      <c r="D354" s="114">
        <v>600</v>
      </c>
      <c r="E354" s="114"/>
      <c r="F354" s="341">
        <f t="shared" si="75"/>
        <v>0</v>
      </c>
      <c r="G354" s="114"/>
      <c r="H354" s="114">
        <v>0</v>
      </c>
      <c r="I354" s="201">
        <f t="shared" si="79"/>
        <v>600</v>
      </c>
      <c r="J354" s="201">
        <v>0</v>
      </c>
      <c r="K354" s="201"/>
      <c r="L354" s="201"/>
      <c r="M354" s="422"/>
      <c r="N354" s="434"/>
      <c r="O354" s="434"/>
      <c r="P354" s="425"/>
    </row>
    <row r="355" spans="1:16" s="54" customFormat="1" ht="18" customHeight="1" hidden="1">
      <c r="A355" s="158"/>
      <c r="B355" s="45" t="s">
        <v>751</v>
      </c>
      <c r="C355" s="6" t="s">
        <v>798</v>
      </c>
      <c r="D355" s="114">
        <v>31130</v>
      </c>
      <c r="E355" s="114"/>
      <c r="F355" s="341">
        <f t="shared" si="75"/>
        <v>0</v>
      </c>
      <c r="G355" s="114"/>
      <c r="H355" s="114">
        <v>0</v>
      </c>
      <c r="I355" s="201">
        <f t="shared" si="79"/>
        <v>31130</v>
      </c>
      <c r="J355" s="201">
        <v>0</v>
      </c>
      <c r="K355" s="201"/>
      <c r="L355" s="201"/>
      <c r="M355" s="422"/>
      <c r="N355" s="434"/>
      <c r="O355" s="434"/>
      <c r="P355" s="425"/>
    </row>
    <row r="356" spans="1:16" s="54" customFormat="1" ht="17.25" customHeight="1" hidden="1">
      <c r="A356" s="158"/>
      <c r="B356" s="45"/>
      <c r="C356" s="5" t="s">
        <v>760</v>
      </c>
      <c r="D356" s="114">
        <v>299475</v>
      </c>
      <c r="E356" s="114"/>
      <c r="F356" s="341">
        <f t="shared" si="75"/>
        <v>0</v>
      </c>
      <c r="G356" s="114"/>
      <c r="H356" s="114">
        <v>0</v>
      </c>
      <c r="I356" s="201">
        <f t="shared" si="79"/>
        <v>299475</v>
      </c>
      <c r="J356" s="201">
        <v>0</v>
      </c>
      <c r="K356" s="201"/>
      <c r="L356" s="201"/>
      <c r="M356" s="422"/>
      <c r="N356" s="434"/>
      <c r="O356" s="434"/>
      <c r="P356" s="425"/>
    </row>
    <row r="357" spans="1:16" s="54" customFormat="1" ht="13.5" customHeight="1" hidden="1">
      <c r="A357" s="158"/>
      <c r="B357" s="45" t="s">
        <v>659</v>
      </c>
      <c r="C357" s="5" t="s">
        <v>785</v>
      </c>
      <c r="D357" s="114">
        <v>1056193</v>
      </c>
      <c r="E357" s="114"/>
      <c r="F357" s="341">
        <f t="shared" si="75"/>
        <v>0</v>
      </c>
      <c r="G357" s="114"/>
      <c r="H357" s="114">
        <v>0</v>
      </c>
      <c r="I357" s="201">
        <f t="shared" si="79"/>
        <v>1056193</v>
      </c>
      <c r="J357" s="201">
        <v>0</v>
      </c>
      <c r="K357" s="201"/>
      <c r="L357" s="201"/>
      <c r="M357" s="422"/>
      <c r="N357" s="434"/>
      <c r="O357" s="434"/>
      <c r="P357" s="425"/>
    </row>
    <row r="358" spans="1:16" s="54" customFormat="1" ht="14.25" customHeight="1" hidden="1">
      <c r="A358" s="158"/>
      <c r="B358" s="45" t="s">
        <v>799</v>
      </c>
      <c r="C358" s="6" t="s">
        <v>801</v>
      </c>
      <c r="D358" s="114">
        <v>368990</v>
      </c>
      <c r="E358" s="114"/>
      <c r="F358" s="341">
        <f t="shared" si="75"/>
        <v>0</v>
      </c>
      <c r="G358" s="114"/>
      <c r="H358" s="114">
        <v>0</v>
      </c>
      <c r="I358" s="201">
        <f t="shared" si="79"/>
        <v>368990</v>
      </c>
      <c r="J358" s="201">
        <v>0</v>
      </c>
      <c r="K358" s="201"/>
      <c r="L358" s="201"/>
      <c r="M358" s="422"/>
      <c r="N358" s="434"/>
      <c r="O358" s="434"/>
      <c r="P358" s="425"/>
    </row>
    <row r="359" spans="1:16" s="54" customFormat="1" ht="17.25" customHeight="1" hidden="1">
      <c r="A359" s="158"/>
      <c r="B359" s="45" t="s">
        <v>737</v>
      </c>
      <c r="C359" s="6" t="s">
        <v>74</v>
      </c>
      <c r="D359" s="114">
        <v>30088</v>
      </c>
      <c r="E359" s="114"/>
      <c r="F359" s="341">
        <f t="shared" si="75"/>
        <v>0</v>
      </c>
      <c r="G359" s="114"/>
      <c r="H359" s="114">
        <v>0</v>
      </c>
      <c r="I359" s="201">
        <f t="shared" si="79"/>
        <v>30088</v>
      </c>
      <c r="J359" s="201">
        <v>0</v>
      </c>
      <c r="K359" s="201"/>
      <c r="L359" s="201"/>
      <c r="M359" s="422"/>
      <c r="N359" s="434"/>
      <c r="O359" s="434"/>
      <c r="P359" s="425"/>
    </row>
    <row r="360" spans="1:16" s="54" customFormat="1" ht="17.25" customHeight="1" hidden="1">
      <c r="A360" s="158"/>
      <c r="B360" s="45" t="s">
        <v>635</v>
      </c>
      <c r="C360" s="6" t="s">
        <v>720</v>
      </c>
      <c r="D360" s="114">
        <v>68809</v>
      </c>
      <c r="E360" s="114"/>
      <c r="F360" s="341">
        <f t="shared" si="75"/>
        <v>0</v>
      </c>
      <c r="G360" s="114"/>
      <c r="H360" s="114">
        <v>0</v>
      </c>
      <c r="I360" s="201">
        <f t="shared" si="79"/>
        <v>68809</v>
      </c>
      <c r="J360" s="201">
        <v>0</v>
      </c>
      <c r="K360" s="201"/>
      <c r="L360" s="201"/>
      <c r="M360" s="422"/>
      <c r="N360" s="434"/>
      <c r="O360" s="434"/>
      <c r="P360" s="425"/>
    </row>
    <row r="361" spans="1:16" s="54" customFormat="1" ht="26.25" customHeight="1" hidden="1">
      <c r="A361" s="152" t="s">
        <v>802</v>
      </c>
      <c r="B361" s="45"/>
      <c r="C361" s="3" t="s">
        <v>803</v>
      </c>
      <c r="D361" s="126">
        <v>9510</v>
      </c>
      <c r="E361" s="126"/>
      <c r="F361" s="341">
        <f t="shared" si="75"/>
        <v>0</v>
      </c>
      <c r="G361" s="126"/>
      <c r="H361" s="126">
        <f>H362+H363+H364+H366+H370</f>
        <v>0</v>
      </c>
      <c r="I361" s="126">
        <f>I362+I363+I364+I366+I370</f>
        <v>0</v>
      </c>
      <c r="J361" s="126">
        <f>J362+J363+J364+J366+J370</f>
        <v>0</v>
      </c>
      <c r="K361" s="126"/>
      <c r="L361" s="126"/>
      <c r="M361" s="422"/>
      <c r="N361" s="434"/>
      <c r="O361" s="434"/>
      <c r="P361" s="425"/>
    </row>
    <row r="362" spans="1:16" s="54" customFormat="1" ht="21.75" customHeight="1" hidden="1">
      <c r="A362" s="667"/>
      <c r="B362" s="45" t="s">
        <v>621</v>
      </c>
      <c r="C362" s="6" t="s">
        <v>622</v>
      </c>
      <c r="D362" s="114">
        <v>172769</v>
      </c>
      <c r="E362" s="114"/>
      <c r="F362" s="341">
        <f t="shared" si="75"/>
        <v>0</v>
      </c>
      <c r="G362" s="114"/>
      <c r="H362" s="114">
        <v>0</v>
      </c>
      <c r="I362" s="114">
        <v>0</v>
      </c>
      <c r="J362" s="114">
        <v>0</v>
      </c>
      <c r="K362" s="114"/>
      <c r="L362" s="114"/>
      <c r="M362" s="422"/>
      <c r="N362" s="434"/>
      <c r="O362" s="434"/>
      <c r="P362" s="425"/>
    </row>
    <row r="363" spans="1:16" s="54" customFormat="1" ht="16.5" customHeight="1" hidden="1">
      <c r="A363" s="667"/>
      <c r="B363" s="155" t="s">
        <v>674</v>
      </c>
      <c r="C363" s="6" t="s">
        <v>697</v>
      </c>
      <c r="D363" s="114">
        <v>2000</v>
      </c>
      <c r="E363" s="114"/>
      <c r="F363" s="341">
        <f t="shared" si="75"/>
        <v>0</v>
      </c>
      <c r="G363" s="114"/>
      <c r="H363" s="114">
        <v>0</v>
      </c>
      <c r="I363" s="114">
        <v>0</v>
      </c>
      <c r="J363" s="114">
        <v>0</v>
      </c>
      <c r="K363" s="114"/>
      <c r="L363" s="114"/>
      <c r="M363" s="422"/>
      <c r="N363" s="434"/>
      <c r="O363" s="434"/>
      <c r="P363" s="425"/>
    </row>
    <row r="364" spans="1:16" s="54" customFormat="1" ht="21" customHeight="1" hidden="1">
      <c r="A364" s="667"/>
      <c r="B364" s="155" t="s">
        <v>627</v>
      </c>
      <c r="C364" s="6" t="s">
        <v>628</v>
      </c>
      <c r="D364" s="114">
        <v>10500</v>
      </c>
      <c r="E364" s="114"/>
      <c r="F364" s="341">
        <f t="shared" si="75"/>
        <v>0</v>
      </c>
      <c r="G364" s="114"/>
      <c r="H364" s="114">
        <v>0</v>
      </c>
      <c r="I364" s="114">
        <v>0</v>
      </c>
      <c r="J364" s="114">
        <v>0</v>
      </c>
      <c r="K364" s="114"/>
      <c r="L364" s="114"/>
      <c r="M364" s="422"/>
      <c r="N364" s="434"/>
      <c r="O364" s="434"/>
      <c r="P364" s="425"/>
    </row>
    <row r="365" spans="1:16" s="54" customFormat="1" ht="20.25" customHeight="1" hidden="1">
      <c r="A365" s="667"/>
      <c r="B365" s="45"/>
      <c r="C365" s="5" t="s">
        <v>665</v>
      </c>
      <c r="D365" s="114">
        <v>70000</v>
      </c>
      <c r="E365" s="114"/>
      <c r="F365" s="341">
        <f t="shared" si="75"/>
        <v>0</v>
      </c>
      <c r="G365" s="114"/>
      <c r="H365" s="114">
        <v>0</v>
      </c>
      <c r="I365" s="114">
        <v>0</v>
      </c>
      <c r="J365" s="114">
        <v>0</v>
      </c>
      <c r="K365" s="114"/>
      <c r="L365" s="114"/>
      <c r="M365" s="422"/>
      <c r="N365" s="434"/>
      <c r="O365" s="434"/>
      <c r="P365" s="425"/>
    </row>
    <row r="366" spans="1:16" s="54" customFormat="1" ht="16.5" customHeight="1" hidden="1">
      <c r="A366" s="146"/>
      <c r="B366" s="45" t="s">
        <v>641</v>
      </c>
      <c r="C366" s="5" t="s">
        <v>642</v>
      </c>
      <c r="D366" s="114">
        <v>25000</v>
      </c>
      <c r="E366" s="114"/>
      <c r="F366" s="341">
        <f aca="true" t="shared" si="80" ref="F366:F374">E366/D366</f>
        <v>0</v>
      </c>
      <c r="G366" s="114"/>
      <c r="H366" s="114">
        <v>0</v>
      </c>
      <c r="I366" s="114">
        <v>0</v>
      </c>
      <c r="J366" s="114">
        <v>0</v>
      </c>
      <c r="K366" s="114"/>
      <c r="L366" s="114"/>
      <c r="M366" s="422"/>
      <c r="N366" s="434"/>
      <c r="O366" s="434"/>
      <c r="P366" s="425"/>
    </row>
    <row r="367" spans="1:16" s="54" customFormat="1" ht="18.75" customHeight="1" hidden="1">
      <c r="A367" s="146"/>
      <c r="B367" s="45"/>
      <c r="C367" s="5"/>
      <c r="D367" s="114">
        <v>800</v>
      </c>
      <c r="E367" s="114"/>
      <c r="F367" s="341">
        <f t="shared" si="80"/>
        <v>0</v>
      </c>
      <c r="G367" s="114"/>
      <c r="H367" s="114">
        <v>0</v>
      </c>
      <c r="I367" s="114">
        <v>0</v>
      </c>
      <c r="J367" s="114">
        <v>0</v>
      </c>
      <c r="K367" s="114"/>
      <c r="L367" s="114"/>
      <c r="M367" s="422"/>
      <c r="N367" s="434"/>
      <c r="O367" s="434"/>
      <c r="P367" s="425"/>
    </row>
    <row r="368" spans="1:16" s="54" customFormat="1" ht="16.5" customHeight="1" hidden="1">
      <c r="A368" s="146"/>
      <c r="B368" s="45"/>
      <c r="C368" s="5"/>
      <c r="D368" s="114">
        <v>199000</v>
      </c>
      <c r="E368" s="114"/>
      <c r="F368" s="341">
        <f t="shared" si="80"/>
        <v>0</v>
      </c>
      <c r="G368" s="114"/>
      <c r="H368" s="114">
        <v>0</v>
      </c>
      <c r="I368" s="114">
        <v>0</v>
      </c>
      <c r="J368" s="114">
        <v>0</v>
      </c>
      <c r="K368" s="114"/>
      <c r="L368" s="114"/>
      <c r="M368" s="422"/>
      <c r="N368" s="434"/>
      <c r="O368" s="434"/>
      <c r="P368" s="425"/>
    </row>
    <row r="369" spans="1:16" s="54" customFormat="1" ht="19.5" customHeight="1" hidden="1">
      <c r="A369" s="146"/>
      <c r="B369" s="45"/>
      <c r="C369" s="5"/>
      <c r="D369" s="114">
        <v>800</v>
      </c>
      <c r="E369" s="114"/>
      <c r="F369" s="341">
        <f t="shared" si="80"/>
        <v>0</v>
      </c>
      <c r="G369" s="114"/>
      <c r="H369" s="114">
        <v>0</v>
      </c>
      <c r="I369" s="114">
        <v>0</v>
      </c>
      <c r="J369" s="114">
        <v>0</v>
      </c>
      <c r="K369" s="114"/>
      <c r="L369" s="114"/>
      <c r="M369" s="422"/>
      <c r="N369" s="434"/>
      <c r="O369" s="434"/>
      <c r="P369" s="425"/>
    </row>
    <row r="370" spans="1:16" s="54" customFormat="1" ht="25.5" customHeight="1" hidden="1">
      <c r="A370" s="146"/>
      <c r="B370" s="45" t="s">
        <v>751</v>
      </c>
      <c r="C370" s="6" t="s">
        <v>804</v>
      </c>
      <c r="D370" s="114">
        <v>16941</v>
      </c>
      <c r="E370" s="114"/>
      <c r="F370" s="341">
        <f t="shared" si="80"/>
        <v>0</v>
      </c>
      <c r="G370" s="114"/>
      <c r="H370" s="114">
        <v>0</v>
      </c>
      <c r="I370" s="114">
        <v>0</v>
      </c>
      <c r="J370" s="114">
        <v>0</v>
      </c>
      <c r="K370" s="114"/>
      <c r="L370" s="114"/>
      <c r="M370" s="422"/>
      <c r="N370" s="434"/>
      <c r="O370" s="434"/>
      <c r="P370" s="425"/>
    </row>
    <row r="371" spans="1:16" s="54" customFormat="1" ht="18.75" customHeight="1" hidden="1">
      <c r="A371" s="146"/>
      <c r="B371" s="45"/>
      <c r="C371" s="9" t="s">
        <v>760</v>
      </c>
      <c r="D371" s="114">
        <v>2372</v>
      </c>
      <c r="E371" s="114"/>
      <c r="F371" s="341">
        <f t="shared" si="80"/>
        <v>0</v>
      </c>
      <c r="G371" s="114"/>
      <c r="H371" s="114">
        <v>0</v>
      </c>
      <c r="I371" s="114">
        <v>0</v>
      </c>
      <c r="J371" s="114">
        <v>0</v>
      </c>
      <c r="K371" s="114"/>
      <c r="L371" s="114"/>
      <c r="M371" s="422"/>
      <c r="N371" s="434"/>
      <c r="O371" s="434"/>
      <c r="P371" s="425"/>
    </row>
    <row r="372" spans="1:16" s="54" customFormat="1" ht="18" customHeight="1" hidden="1">
      <c r="A372" s="146"/>
      <c r="B372" s="45"/>
      <c r="C372" s="9" t="s">
        <v>761</v>
      </c>
      <c r="D372" s="114">
        <v>426</v>
      </c>
      <c r="E372" s="114"/>
      <c r="F372" s="341">
        <f t="shared" si="80"/>
        <v>0</v>
      </c>
      <c r="G372" s="114"/>
      <c r="H372" s="114">
        <v>0</v>
      </c>
      <c r="I372" s="114">
        <v>0</v>
      </c>
      <c r="J372" s="114">
        <v>0</v>
      </c>
      <c r="K372" s="114"/>
      <c r="L372" s="114"/>
      <c r="M372" s="422"/>
      <c r="N372" s="434"/>
      <c r="O372" s="434"/>
      <c r="P372" s="425"/>
    </row>
    <row r="373" spans="1:16" s="54" customFormat="1" ht="15" customHeight="1" hidden="1">
      <c r="A373" s="146"/>
      <c r="B373" s="45"/>
      <c r="C373" s="9" t="s">
        <v>805</v>
      </c>
      <c r="D373" s="114">
        <v>73188</v>
      </c>
      <c r="E373" s="114"/>
      <c r="F373" s="341">
        <f t="shared" si="80"/>
        <v>0</v>
      </c>
      <c r="G373" s="114"/>
      <c r="H373" s="114">
        <v>0</v>
      </c>
      <c r="I373" s="201" t="e">
        <f>#REF!</f>
        <v>#REF!</v>
      </c>
      <c r="J373" s="201">
        <v>0</v>
      </c>
      <c r="K373" s="201"/>
      <c r="L373" s="201"/>
      <c r="M373" s="422"/>
      <c r="N373" s="434"/>
      <c r="O373" s="434"/>
      <c r="P373" s="425"/>
    </row>
    <row r="374" spans="1:16" s="54" customFormat="1" ht="17.25" customHeight="1">
      <c r="A374" s="144" t="s">
        <v>806</v>
      </c>
      <c r="B374" s="150"/>
      <c r="C374" s="450" t="s">
        <v>807</v>
      </c>
      <c r="D374" s="199">
        <f>SUM(D375:D388)</f>
        <v>1321215</v>
      </c>
      <c r="E374" s="199">
        <f>SUM(E375:E388)</f>
        <v>1594659</v>
      </c>
      <c r="F374" s="417">
        <f t="shared" si="80"/>
        <v>1.2069640444590775</v>
      </c>
      <c r="G374" s="199">
        <f>SUM(G375:G388)</f>
        <v>1594659</v>
      </c>
      <c r="H374" s="199">
        <f aca="true" t="shared" si="81" ref="H374:P374">SUM(H375:H388)</f>
        <v>971204</v>
      </c>
      <c r="I374" s="199">
        <f t="shared" si="81"/>
        <v>94548</v>
      </c>
      <c r="J374" s="199">
        <f t="shared" si="81"/>
        <v>528907</v>
      </c>
      <c r="K374" s="199">
        <f t="shared" si="81"/>
        <v>0</v>
      </c>
      <c r="L374" s="199">
        <f t="shared" si="81"/>
        <v>0</v>
      </c>
      <c r="M374" s="199">
        <f t="shared" si="81"/>
        <v>0</v>
      </c>
      <c r="N374" s="199">
        <f t="shared" si="81"/>
        <v>0</v>
      </c>
      <c r="O374" s="199">
        <f t="shared" si="81"/>
        <v>0</v>
      </c>
      <c r="P374" s="200">
        <f t="shared" si="81"/>
        <v>0</v>
      </c>
    </row>
    <row r="375" spans="1:16" s="54" customFormat="1" ht="17.25" customHeight="1">
      <c r="A375" s="352"/>
      <c r="B375" s="211" t="s">
        <v>751</v>
      </c>
      <c r="C375" s="40" t="s">
        <v>584</v>
      </c>
      <c r="D375" s="210">
        <v>387823</v>
      </c>
      <c r="E375" s="210">
        <v>528907</v>
      </c>
      <c r="F375" s="360">
        <f>E375/D375</f>
        <v>1.3637845099439694</v>
      </c>
      <c r="G375" s="210">
        <f>E375</f>
        <v>528907</v>
      </c>
      <c r="H375" s="210"/>
      <c r="I375" s="210"/>
      <c r="J375" s="210">
        <f>G375</f>
        <v>528907</v>
      </c>
      <c r="K375" s="210"/>
      <c r="L375" s="210"/>
      <c r="M375" s="210"/>
      <c r="N375" s="210"/>
      <c r="O375" s="210"/>
      <c r="P375" s="235"/>
    </row>
    <row r="376" spans="1:16" s="54" customFormat="1" ht="16.5" customHeight="1">
      <c r="A376" s="158"/>
      <c r="B376" s="45" t="s">
        <v>621</v>
      </c>
      <c r="C376" s="40" t="s">
        <v>918</v>
      </c>
      <c r="D376" s="114">
        <v>690370</v>
      </c>
      <c r="E376" s="114">
        <v>760477</v>
      </c>
      <c r="F376" s="341">
        <f aca="true" t="shared" si="82" ref="F376:F388">E376/D376</f>
        <v>1.1015498935353507</v>
      </c>
      <c r="G376" s="114">
        <f>E376</f>
        <v>760477</v>
      </c>
      <c r="H376" s="114">
        <f>G376</f>
        <v>760477</v>
      </c>
      <c r="I376" s="201"/>
      <c r="J376" s="202"/>
      <c r="K376" s="202"/>
      <c r="L376" s="202"/>
      <c r="M376" s="205"/>
      <c r="N376" s="433"/>
      <c r="O376" s="433"/>
      <c r="P376" s="342"/>
    </row>
    <row r="377" spans="1:16" s="54" customFormat="1" ht="16.5" customHeight="1">
      <c r="A377" s="158"/>
      <c r="B377" s="45" t="s">
        <v>625</v>
      </c>
      <c r="C377" s="40" t="s">
        <v>626</v>
      </c>
      <c r="D377" s="114">
        <v>47360</v>
      </c>
      <c r="E377" s="114">
        <v>62591</v>
      </c>
      <c r="F377" s="341">
        <f t="shared" si="82"/>
        <v>1.3216005067567567</v>
      </c>
      <c r="G377" s="114">
        <f aca="true" t="shared" si="83" ref="G377:G388">E377</f>
        <v>62591</v>
      </c>
      <c r="H377" s="114">
        <f>G377</f>
        <v>62591</v>
      </c>
      <c r="I377" s="201"/>
      <c r="J377" s="202"/>
      <c r="K377" s="202"/>
      <c r="L377" s="202"/>
      <c r="M377" s="205"/>
      <c r="N377" s="433"/>
      <c r="O377" s="433"/>
      <c r="P377" s="342"/>
    </row>
    <row r="378" spans="1:16" s="54" customFormat="1" ht="16.5" customHeight="1">
      <c r="A378" s="158"/>
      <c r="B378" s="155" t="s">
        <v>674</v>
      </c>
      <c r="C378" s="40" t="s">
        <v>697</v>
      </c>
      <c r="D378" s="114">
        <v>107799</v>
      </c>
      <c r="E378" s="114">
        <v>127872</v>
      </c>
      <c r="F378" s="341">
        <f t="shared" si="82"/>
        <v>1.186207664264047</v>
      </c>
      <c r="G378" s="114">
        <f t="shared" si="83"/>
        <v>127872</v>
      </c>
      <c r="H378" s="114">
        <f>G378</f>
        <v>127872</v>
      </c>
      <c r="I378" s="201"/>
      <c r="J378" s="202"/>
      <c r="K378" s="202"/>
      <c r="L378" s="202"/>
      <c r="M378" s="205"/>
      <c r="N378" s="433"/>
      <c r="O378" s="433"/>
      <c r="P378" s="342"/>
    </row>
    <row r="379" spans="1:16" s="54" customFormat="1" ht="16.5" customHeight="1">
      <c r="A379" s="158"/>
      <c r="B379" s="155" t="s">
        <v>627</v>
      </c>
      <c r="C379" s="40" t="s">
        <v>628</v>
      </c>
      <c r="D379" s="114">
        <v>17936</v>
      </c>
      <c r="E379" s="114">
        <v>20264</v>
      </c>
      <c r="F379" s="341">
        <f t="shared" si="82"/>
        <v>1.1297948260481714</v>
      </c>
      <c r="G379" s="114">
        <f t="shared" si="83"/>
        <v>20264</v>
      </c>
      <c r="H379" s="114">
        <f>G379</f>
        <v>20264</v>
      </c>
      <c r="I379" s="201"/>
      <c r="J379" s="202"/>
      <c r="K379" s="202"/>
      <c r="L379" s="202"/>
      <c r="M379" s="205"/>
      <c r="N379" s="433"/>
      <c r="O379" s="433"/>
      <c r="P379" s="342"/>
    </row>
    <row r="380" spans="1:16" s="54" customFormat="1" ht="16.5" customHeight="1">
      <c r="A380" s="158"/>
      <c r="B380" s="45" t="s">
        <v>629</v>
      </c>
      <c r="C380" s="41" t="s">
        <v>656</v>
      </c>
      <c r="D380" s="114">
        <v>11608</v>
      </c>
      <c r="E380" s="114">
        <v>11203</v>
      </c>
      <c r="F380" s="341">
        <f t="shared" si="82"/>
        <v>0.9651102687801516</v>
      </c>
      <c r="G380" s="114">
        <f t="shared" si="83"/>
        <v>11203</v>
      </c>
      <c r="H380" s="114"/>
      <c r="I380" s="201">
        <f>G380</f>
        <v>11203</v>
      </c>
      <c r="J380" s="202"/>
      <c r="K380" s="202"/>
      <c r="L380" s="202"/>
      <c r="M380" s="205"/>
      <c r="N380" s="433"/>
      <c r="O380" s="433"/>
      <c r="P380" s="342"/>
    </row>
    <row r="381" spans="1:16" s="54" customFormat="1" ht="16.5" customHeight="1">
      <c r="A381" s="158"/>
      <c r="B381" s="45" t="s">
        <v>631</v>
      </c>
      <c r="C381" s="41" t="s">
        <v>632</v>
      </c>
      <c r="D381" s="114">
        <v>6780</v>
      </c>
      <c r="E381" s="114">
        <v>6848</v>
      </c>
      <c r="F381" s="341">
        <f t="shared" si="82"/>
        <v>1.0100294985250737</v>
      </c>
      <c r="G381" s="114">
        <f t="shared" si="83"/>
        <v>6848</v>
      </c>
      <c r="H381" s="114"/>
      <c r="I381" s="201">
        <f aca="true" t="shared" si="84" ref="I381:I388">G381</f>
        <v>6848</v>
      </c>
      <c r="J381" s="202"/>
      <c r="K381" s="202"/>
      <c r="L381" s="202"/>
      <c r="M381" s="205"/>
      <c r="N381" s="433"/>
      <c r="O381" s="433"/>
      <c r="P381" s="342"/>
    </row>
    <row r="382" spans="1:16" s="54" customFormat="1" ht="16.5" customHeight="1">
      <c r="A382" s="158"/>
      <c r="B382" s="45" t="s">
        <v>633</v>
      </c>
      <c r="C382" s="41" t="s">
        <v>719</v>
      </c>
      <c r="D382" s="114">
        <v>0</v>
      </c>
      <c r="E382" s="114">
        <v>24520</v>
      </c>
      <c r="F382" s="341">
        <v>0</v>
      </c>
      <c r="G382" s="114">
        <f t="shared" si="83"/>
        <v>24520</v>
      </c>
      <c r="H382" s="114"/>
      <c r="I382" s="201">
        <f t="shared" si="84"/>
        <v>24520</v>
      </c>
      <c r="J382" s="202"/>
      <c r="K382" s="202"/>
      <c r="L382" s="202"/>
      <c r="M382" s="205"/>
      <c r="N382" s="433"/>
      <c r="O382" s="433"/>
      <c r="P382" s="342"/>
    </row>
    <row r="383" spans="1:16" s="54" customFormat="1" ht="16.5" customHeight="1">
      <c r="A383" s="158"/>
      <c r="B383" s="45" t="s">
        <v>703</v>
      </c>
      <c r="C383" s="41" t="s">
        <v>704</v>
      </c>
      <c r="D383" s="114">
        <v>682</v>
      </c>
      <c r="E383" s="114">
        <v>2020</v>
      </c>
      <c r="F383" s="341">
        <f t="shared" si="82"/>
        <v>2.961876832844575</v>
      </c>
      <c r="G383" s="114">
        <f t="shared" si="83"/>
        <v>2020</v>
      </c>
      <c r="H383" s="114"/>
      <c r="I383" s="201">
        <f t="shared" si="84"/>
        <v>2020</v>
      </c>
      <c r="J383" s="202"/>
      <c r="K383" s="202"/>
      <c r="L383" s="202"/>
      <c r="M383" s="205"/>
      <c r="N383" s="433"/>
      <c r="O383" s="433"/>
      <c r="P383" s="342"/>
    </row>
    <row r="384" spans="1:16" s="54" customFormat="1" ht="16.5" customHeight="1">
      <c r="A384" s="158"/>
      <c r="B384" s="45" t="s">
        <v>635</v>
      </c>
      <c r="C384" s="41" t="s">
        <v>636</v>
      </c>
      <c r="D384" s="114">
        <v>7414</v>
      </c>
      <c r="E384" s="114">
        <v>7488</v>
      </c>
      <c r="F384" s="341">
        <f t="shared" si="82"/>
        <v>1.0099811168060426</v>
      </c>
      <c r="G384" s="114">
        <f t="shared" si="83"/>
        <v>7488</v>
      </c>
      <c r="H384" s="114"/>
      <c r="I384" s="201">
        <f t="shared" si="84"/>
        <v>7488</v>
      </c>
      <c r="J384" s="202"/>
      <c r="K384" s="202"/>
      <c r="L384" s="202"/>
      <c r="M384" s="205"/>
      <c r="N384" s="433"/>
      <c r="O384" s="433"/>
      <c r="P384" s="342"/>
    </row>
    <row r="385" spans="1:16" s="54" customFormat="1" ht="16.5" customHeight="1">
      <c r="A385" s="158"/>
      <c r="B385" s="45" t="s">
        <v>54</v>
      </c>
      <c r="C385" s="41" t="s">
        <v>55</v>
      </c>
      <c r="D385" s="114">
        <v>823</v>
      </c>
      <c r="E385" s="114">
        <v>800</v>
      </c>
      <c r="F385" s="341">
        <f t="shared" si="82"/>
        <v>0.9720534629404617</v>
      </c>
      <c r="G385" s="114">
        <f t="shared" si="83"/>
        <v>800</v>
      </c>
      <c r="H385" s="114"/>
      <c r="I385" s="201">
        <f t="shared" si="84"/>
        <v>800</v>
      </c>
      <c r="J385" s="202"/>
      <c r="K385" s="202"/>
      <c r="L385" s="202"/>
      <c r="M385" s="205"/>
      <c r="N385" s="433"/>
      <c r="O385" s="433"/>
      <c r="P385" s="342"/>
    </row>
    <row r="386" spans="1:16" s="54" customFormat="1" ht="16.5" customHeight="1">
      <c r="A386" s="158"/>
      <c r="B386" s="45" t="s">
        <v>861</v>
      </c>
      <c r="C386" s="40" t="s">
        <v>865</v>
      </c>
      <c r="D386" s="114">
        <v>1029</v>
      </c>
      <c r="E386" s="114">
        <v>1000</v>
      </c>
      <c r="F386" s="341">
        <f t="shared" si="82"/>
        <v>0.9718172983479106</v>
      </c>
      <c r="G386" s="114">
        <f t="shared" si="83"/>
        <v>1000</v>
      </c>
      <c r="H386" s="114"/>
      <c r="I386" s="201">
        <f t="shared" si="84"/>
        <v>1000</v>
      </c>
      <c r="J386" s="202"/>
      <c r="K386" s="202"/>
      <c r="L386" s="202"/>
      <c r="M386" s="205"/>
      <c r="N386" s="433"/>
      <c r="O386" s="433"/>
      <c r="P386" s="342"/>
    </row>
    <row r="387" spans="1:16" s="54" customFormat="1" ht="15.75" customHeight="1">
      <c r="A387" s="158"/>
      <c r="B387" s="45" t="s">
        <v>641</v>
      </c>
      <c r="C387" s="41" t="s">
        <v>642</v>
      </c>
      <c r="D387" s="114">
        <v>39891</v>
      </c>
      <c r="E387" s="114">
        <v>38969</v>
      </c>
      <c r="F387" s="341">
        <f t="shared" si="82"/>
        <v>0.9768870171216565</v>
      </c>
      <c r="G387" s="114">
        <f t="shared" si="83"/>
        <v>38969</v>
      </c>
      <c r="H387" s="114"/>
      <c r="I387" s="201">
        <f t="shared" si="84"/>
        <v>38969</v>
      </c>
      <c r="J387" s="202"/>
      <c r="K387" s="202"/>
      <c r="L387" s="202"/>
      <c r="M387" s="205"/>
      <c r="N387" s="433"/>
      <c r="O387" s="433"/>
      <c r="P387" s="342"/>
    </row>
    <row r="388" spans="1:16" s="54" customFormat="1" ht="15.75" customHeight="1">
      <c r="A388" s="158"/>
      <c r="B388" s="45" t="s">
        <v>863</v>
      </c>
      <c r="C388" s="40" t="s">
        <v>867</v>
      </c>
      <c r="D388" s="114">
        <v>1700</v>
      </c>
      <c r="E388" s="114">
        <v>1700</v>
      </c>
      <c r="F388" s="341">
        <f t="shared" si="82"/>
        <v>1</v>
      </c>
      <c r="G388" s="114">
        <f t="shared" si="83"/>
        <v>1700</v>
      </c>
      <c r="H388" s="114"/>
      <c r="I388" s="201">
        <f t="shared" si="84"/>
        <v>1700</v>
      </c>
      <c r="J388" s="202"/>
      <c r="K388" s="202"/>
      <c r="L388" s="202"/>
      <c r="M388" s="205"/>
      <c r="N388" s="433"/>
      <c r="O388" s="433"/>
      <c r="P388" s="342"/>
    </row>
    <row r="389" spans="1:16" s="54" customFormat="1" ht="25.5" customHeight="1">
      <c r="A389" s="144" t="s">
        <v>817</v>
      </c>
      <c r="B389" s="145"/>
      <c r="C389" s="96" t="s">
        <v>818</v>
      </c>
      <c r="D389" s="199">
        <f>SUM(D390:D402)</f>
        <v>83060</v>
      </c>
      <c r="E389" s="199">
        <f>SUM(E390:E402)</f>
        <v>105866</v>
      </c>
      <c r="F389" s="417">
        <f aca="true" t="shared" si="85" ref="F389:F397">E389/D389</f>
        <v>1.2745725981218397</v>
      </c>
      <c r="G389" s="199">
        <f>SUM(G390:G402)</f>
        <v>105866</v>
      </c>
      <c r="H389" s="199">
        <f aca="true" t="shared" si="86" ref="H389:P389">SUM(H390:H402)</f>
        <v>63866</v>
      </c>
      <c r="I389" s="199">
        <f t="shared" si="86"/>
        <v>20000</v>
      </c>
      <c r="J389" s="199">
        <f t="shared" si="86"/>
        <v>12000</v>
      </c>
      <c r="K389" s="199">
        <f t="shared" si="86"/>
        <v>10000</v>
      </c>
      <c r="L389" s="199">
        <f t="shared" si="86"/>
        <v>0</v>
      </c>
      <c r="M389" s="199">
        <f t="shared" si="86"/>
        <v>0</v>
      </c>
      <c r="N389" s="199">
        <f t="shared" si="86"/>
        <v>0</v>
      </c>
      <c r="O389" s="199">
        <f t="shared" si="86"/>
        <v>0</v>
      </c>
      <c r="P389" s="200">
        <f t="shared" si="86"/>
        <v>0</v>
      </c>
    </row>
    <row r="390" spans="1:16" s="54" customFormat="1" ht="17.25" customHeight="1">
      <c r="A390" s="158"/>
      <c r="B390" s="45" t="s">
        <v>808</v>
      </c>
      <c r="C390" s="40" t="s">
        <v>1023</v>
      </c>
      <c r="D390" s="114">
        <v>12000</v>
      </c>
      <c r="E390" s="114">
        <v>12000</v>
      </c>
      <c r="F390" s="341">
        <f t="shared" si="85"/>
        <v>1</v>
      </c>
      <c r="G390" s="114">
        <f aca="true" t="shared" si="87" ref="G390:G402">E390</f>
        <v>12000</v>
      </c>
      <c r="H390" s="114"/>
      <c r="I390" s="201"/>
      <c r="J390" s="202">
        <f>G390</f>
        <v>12000</v>
      </c>
      <c r="K390" s="202"/>
      <c r="L390" s="202"/>
      <c r="M390" s="205"/>
      <c r="N390" s="433"/>
      <c r="O390" s="433"/>
      <c r="P390" s="342"/>
    </row>
    <row r="391" spans="1:16" s="54" customFormat="1" ht="17.25" customHeight="1">
      <c r="A391" s="158"/>
      <c r="B391" s="45" t="s">
        <v>64</v>
      </c>
      <c r="C391" s="40" t="s">
        <v>1024</v>
      </c>
      <c r="D391" s="114">
        <v>9000</v>
      </c>
      <c r="E391" s="114">
        <v>10000</v>
      </c>
      <c r="F391" s="341">
        <f t="shared" si="85"/>
        <v>1.1111111111111112</v>
      </c>
      <c r="G391" s="114">
        <f t="shared" si="87"/>
        <v>10000</v>
      </c>
      <c r="H391" s="114"/>
      <c r="I391" s="201"/>
      <c r="J391" s="202"/>
      <c r="K391" s="202">
        <f>G391</f>
        <v>10000</v>
      </c>
      <c r="L391" s="202"/>
      <c r="M391" s="205"/>
      <c r="N391" s="433"/>
      <c r="O391" s="433"/>
      <c r="P391" s="342"/>
    </row>
    <row r="392" spans="1:16" s="54" customFormat="1" ht="17.25" customHeight="1">
      <c r="A392" s="158"/>
      <c r="B392" s="45" t="s">
        <v>621</v>
      </c>
      <c r="C392" s="40" t="s">
        <v>918</v>
      </c>
      <c r="D392" s="114">
        <v>24960</v>
      </c>
      <c r="E392" s="114">
        <v>28800</v>
      </c>
      <c r="F392" s="341">
        <f t="shared" si="85"/>
        <v>1.1538461538461537</v>
      </c>
      <c r="G392" s="114">
        <f t="shared" si="87"/>
        <v>28800</v>
      </c>
      <c r="H392" s="114">
        <f>G392</f>
        <v>28800</v>
      </c>
      <c r="I392" s="201"/>
      <c r="J392" s="202"/>
      <c r="K392" s="202"/>
      <c r="L392" s="202"/>
      <c r="M392" s="205"/>
      <c r="N392" s="433"/>
      <c r="O392" s="433"/>
      <c r="P392" s="342"/>
    </row>
    <row r="393" spans="1:16" s="54" customFormat="1" ht="15" customHeight="1">
      <c r="A393" s="158"/>
      <c r="B393" s="45" t="s">
        <v>652</v>
      </c>
      <c r="C393" s="40" t="s">
        <v>697</v>
      </c>
      <c r="D393" s="114">
        <v>3817</v>
      </c>
      <c r="E393" s="114">
        <v>4362</v>
      </c>
      <c r="F393" s="341">
        <f t="shared" si="85"/>
        <v>1.142782289756353</v>
      </c>
      <c r="G393" s="114">
        <f t="shared" si="87"/>
        <v>4362</v>
      </c>
      <c r="H393" s="114">
        <f>G393</f>
        <v>4362</v>
      </c>
      <c r="I393" s="201"/>
      <c r="J393" s="202"/>
      <c r="K393" s="202"/>
      <c r="L393" s="202"/>
      <c r="M393" s="205"/>
      <c r="N393" s="433"/>
      <c r="O393" s="433"/>
      <c r="P393" s="342"/>
    </row>
    <row r="394" spans="1:16" s="54" customFormat="1" ht="18" customHeight="1">
      <c r="A394" s="158"/>
      <c r="B394" s="45" t="s">
        <v>627</v>
      </c>
      <c r="C394" s="40" t="s">
        <v>628</v>
      </c>
      <c r="D394" s="114">
        <v>612</v>
      </c>
      <c r="E394" s="114">
        <v>704</v>
      </c>
      <c r="F394" s="341">
        <f t="shared" si="85"/>
        <v>1.1503267973856208</v>
      </c>
      <c r="G394" s="114">
        <f t="shared" si="87"/>
        <v>704</v>
      </c>
      <c r="H394" s="114">
        <f>G394</f>
        <v>704</v>
      </c>
      <c r="I394" s="201"/>
      <c r="J394" s="202"/>
      <c r="K394" s="202"/>
      <c r="L394" s="202"/>
      <c r="M394" s="205"/>
      <c r="N394" s="433"/>
      <c r="O394" s="433"/>
      <c r="P394" s="342"/>
    </row>
    <row r="395" spans="1:16" s="54" customFormat="1" ht="18" customHeight="1">
      <c r="A395" s="158"/>
      <c r="B395" s="45" t="s">
        <v>52</v>
      </c>
      <c r="C395" s="72" t="s">
        <v>53</v>
      </c>
      <c r="D395" s="114">
        <v>17000</v>
      </c>
      <c r="E395" s="114">
        <v>30000</v>
      </c>
      <c r="F395" s="341">
        <f t="shared" si="85"/>
        <v>1.7647058823529411</v>
      </c>
      <c r="G395" s="114">
        <f t="shared" si="87"/>
        <v>30000</v>
      </c>
      <c r="H395" s="114">
        <f>G395</f>
        <v>30000</v>
      </c>
      <c r="I395" s="201"/>
      <c r="J395" s="202"/>
      <c r="K395" s="202"/>
      <c r="L395" s="202"/>
      <c r="M395" s="205"/>
      <c r="N395" s="433"/>
      <c r="O395" s="433"/>
      <c r="P395" s="342"/>
    </row>
    <row r="396" spans="1:16" s="54" customFormat="1" ht="18" customHeight="1">
      <c r="A396" s="158"/>
      <c r="B396" s="45" t="s">
        <v>629</v>
      </c>
      <c r="C396" s="72" t="s">
        <v>656</v>
      </c>
      <c r="D396" s="114">
        <v>3671</v>
      </c>
      <c r="E396" s="114">
        <v>5000</v>
      </c>
      <c r="F396" s="341">
        <f t="shared" si="85"/>
        <v>1.362026695723236</v>
      </c>
      <c r="G396" s="114">
        <f t="shared" si="87"/>
        <v>5000</v>
      </c>
      <c r="H396" s="114"/>
      <c r="I396" s="201">
        <f>G396</f>
        <v>5000</v>
      </c>
      <c r="J396" s="202"/>
      <c r="K396" s="202"/>
      <c r="L396" s="202"/>
      <c r="M396" s="205"/>
      <c r="N396" s="433"/>
      <c r="O396" s="433"/>
      <c r="P396" s="342"/>
    </row>
    <row r="397" spans="1:16" s="54" customFormat="1" ht="15.75" customHeight="1">
      <c r="A397" s="158"/>
      <c r="B397" s="45" t="s">
        <v>635</v>
      </c>
      <c r="C397" s="356" t="s">
        <v>636</v>
      </c>
      <c r="D397" s="114">
        <v>12000</v>
      </c>
      <c r="E397" s="114">
        <v>10000</v>
      </c>
      <c r="F397" s="341">
        <f t="shared" si="85"/>
        <v>0.8333333333333334</v>
      </c>
      <c r="G397" s="114">
        <f t="shared" si="87"/>
        <v>10000</v>
      </c>
      <c r="H397" s="114"/>
      <c r="I397" s="201">
        <f aca="true" t="shared" si="88" ref="I397:I402">G397</f>
        <v>10000</v>
      </c>
      <c r="J397" s="202"/>
      <c r="K397" s="202"/>
      <c r="L397" s="202"/>
      <c r="M397" s="205"/>
      <c r="N397" s="433"/>
      <c r="O397" s="433"/>
      <c r="P397" s="342"/>
    </row>
    <row r="398" spans="1:16" s="54" customFormat="1" ht="15.75" customHeight="1">
      <c r="A398" s="158"/>
      <c r="B398" s="45" t="s">
        <v>54</v>
      </c>
      <c r="C398" s="41" t="s">
        <v>55</v>
      </c>
      <c r="D398" s="114">
        <v>0</v>
      </c>
      <c r="E398" s="114">
        <v>500</v>
      </c>
      <c r="F398" s="341">
        <v>0</v>
      </c>
      <c r="G398" s="114">
        <f t="shared" si="87"/>
        <v>500</v>
      </c>
      <c r="H398" s="114"/>
      <c r="I398" s="201">
        <f t="shared" si="88"/>
        <v>500</v>
      </c>
      <c r="J398" s="202"/>
      <c r="K398" s="202"/>
      <c r="L398" s="202"/>
      <c r="M398" s="205"/>
      <c r="N398" s="433"/>
      <c r="O398" s="433"/>
      <c r="P398" s="342"/>
    </row>
    <row r="399" spans="1:16" s="54" customFormat="1" ht="15.75" customHeight="1">
      <c r="A399" s="158"/>
      <c r="B399" s="45" t="s">
        <v>869</v>
      </c>
      <c r="C399" s="40" t="s">
        <v>871</v>
      </c>
      <c r="D399" s="114">
        <v>0</v>
      </c>
      <c r="E399" s="114">
        <v>1000</v>
      </c>
      <c r="F399" s="341">
        <v>0</v>
      </c>
      <c r="G399" s="114">
        <f t="shared" si="87"/>
        <v>1000</v>
      </c>
      <c r="H399" s="114"/>
      <c r="I399" s="201">
        <f t="shared" si="88"/>
        <v>1000</v>
      </c>
      <c r="J399" s="202"/>
      <c r="K399" s="202"/>
      <c r="L399" s="202"/>
      <c r="M399" s="205"/>
      <c r="N399" s="433"/>
      <c r="O399" s="433"/>
      <c r="P399" s="342"/>
    </row>
    <row r="400" spans="1:16" s="54" customFormat="1" ht="15.75" customHeight="1">
      <c r="A400" s="158"/>
      <c r="B400" s="45" t="s">
        <v>861</v>
      </c>
      <c r="C400" s="40" t="s">
        <v>865</v>
      </c>
      <c r="D400" s="114">
        <v>0</v>
      </c>
      <c r="E400" s="114">
        <v>500</v>
      </c>
      <c r="F400" s="341">
        <v>0</v>
      </c>
      <c r="G400" s="114">
        <f t="shared" si="87"/>
        <v>500</v>
      </c>
      <c r="H400" s="114"/>
      <c r="I400" s="201">
        <f t="shared" si="88"/>
        <v>500</v>
      </c>
      <c r="J400" s="202"/>
      <c r="K400" s="202"/>
      <c r="L400" s="202"/>
      <c r="M400" s="205"/>
      <c r="N400" s="433"/>
      <c r="O400" s="433"/>
      <c r="P400" s="342"/>
    </row>
    <row r="401" spans="1:16" s="54" customFormat="1" ht="15.75" customHeight="1">
      <c r="A401" s="158"/>
      <c r="B401" s="45" t="s">
        <v>863</v>
      </c>
      <c r="C401" s="40" t="s">
        <v>867</v>
      </c>
      <c r="D401" s="114">
        <v>0</v>
      </c>
      <c r="E401" s="114">
        <v>500</v>
      </c>
      <c r="F401" s="341">
        <v>0</v>
      </c>
      <c r="G401" s="114">
        <f t="shared" si="87"/>
        <v>500</v>
      </c>
      <c r="H401" s="114"/>
      <c r="I401" s="201">
        <f t="shared" si="88"/>
        <v>500</v>
      </c>
      <c r="J401" s="202"/>
      <c r="K401" s="202"/>
      <c r="L401" s="202"/>
      <c r="M401" s="205"/>
      <c r="N401" s="433"/>
      <c r="O401" s="433"/>
      <c r="P401" s="342"/>
    </row>
    <row r="402" spans="1:16" s="54" customFormat="1" ht="15.75" customHeight="1">
      <c r="A402" s="158"/>
      <c r="B402" s="45" t="s">
        <v>864</v>
      </c>
      <c r="C402" s="40" t="s">
        <v>868</v>
      </c>
      <c r="D402" s="114">
        <v>0</v>
      </c>
      <c r="E402" s="114">
        <v>2500</v>
      </c>
      <c r="F402" s="341">
        <v>0</v>
      </c>
      <c r="G402" s="114">
        <f t="shared" si="87"/>
        <v>2500</v>
      </c>
      <c r="H402" s="114"/>
      <c r="I402" s="201">
        <f t="shared" si="88"/>
        <v>2500</v>
      </c>
      <c r="J402" s="202"/>
      <c r="K402" s="202"/>
      <c r="L402" s="202"/>
      <c r="M402" s="205"/>
      <c r="N402" s="433"/>
      <c r="O402" s="433"/>
      <c r="P402" s="342"/>
    </row>
    <row r="403" spans="1:16" s="54" customFormat="1" ht="15.75" customHeight="1">
      <c r="A403" s="144" t="s">
        <v>586</v>
      </c>
      <c r="B403" s="339"/>
      <c r="C403" s="531" t="s">
        <v>608</v>
      </c>
      <c r="D403" s="340">
        <f>SUM(D404:D416)</f>
        <v>550485</v>
      </c>
      <c r="E403" s="340">
        <f>SUM(E404:E416)</f>
        <v>552221</v>
      </c>
      <c r="F403" s="417">
        <f>E403/D403</f>
        <v>1.003153582749757</v>
      </c>
      <c r="G403" s="340">
        <f>SUM(G404:G416)</f>
        <v>552221</v>
      </c>
      <c r="H403" s="340">
        <f>SUM(H404:H416)</f>
        <v>346772</v>
      </c>
      <c r="I403" s="340">
        <f>SUM(I404:I416)</f>
        <v>205449</v>
      </c>
      <c r="J403" s="340">
        <f>SUM(J404:J416)</f>
        <v>0</v>
      </c>
      <c r="K403" s="340">
        <f aca="true" t="shared" si="89" ref="K403:P403">SUM(K404:K416)</f>
        <v>0</v>
      </c>
      <c r="L403" s="340">
        <f t="shared" si="89"/>
        <v>0</v>
      </c>
      <c r="M403" s="340">
        <f t="shared" si="89"/>
        <v>0</v>
      </c>
      <c r="N403" s="340">
        <f t="shared" si="89"/>
        <v>0</v>
      </c>
      <c r="O403" s="340">
        <f t="shared" si="89"/>
        <v>0</v>
      </c>
      <c r="P403" s="415">
        <f t="shared" si="89"/>
        <v>0</v>
      </c>
    </row>
    <row r="404" spans="1:16" s="54" customFormat="1" ht="15.75" customHeight="1">
      <c r="A404" s="158"/>
      <c r="B404" s="45" t="s">
        <v>621</v>
      </c>
      <c r="C404" s="40" t="s">
        <v>918</v>
      </c>
      <c r="D404" s="114">
        <v>285174</v>
      </c>
      <c r="E404" s="114">
        <v>273857</v>
      </c>
      <c r="F404" s="341">
        <f>E404/D404</f>
        <v>0.960315456528295</v>
      </c>
      <c r="G404" s="114">
        <f>E404</f>
        <v>273857</v>
      </c>
      <c r="H404" s="114">
        <f>G404</f>
        <v>273857</v>
      </c>
      <c r="I404" s="201"/>
      <c r="J404" s="202"/>
      <c r="K404" s="202"/>
      <c r="L404" s="202"/>
      <c r="M404" s="205"/>
      <c r="N404" s="433"/>
      <c r="O404" s="433"/>
      <c r="P404" s="342"/>
    </row>
    <row r="405" spans="1:16" s="54" customFormat="1" ht="15.75" customHeight="1">
      <c r="A405" s="158"/>
      <c r="B405" s="45" t="s">
        <v>625</v>
      </c>
      <c r="C405" s="40" t="s">
        <v>626</v>
      </c>
      <c r="D405" s="114">
        <v>19785</v>
      </c>
      <c r="E405" s="114">
        <v>21463</v>
      </c>
      <c r="F405" s="341">
        <f aca="true" t="shared" si="90" ref="F405:F416">E405/D405</f>
        <v>1.0848117260550922</v>
      </c>
      <c r="G405" s="114">
        <f aca="true" t="shared" si="91" ref="G405:G416">E405</f>
        <v>21463</v>
      </c>
      <c r="H405" s="114">
        <f>G405</f>
        <v>21463</v>
      </c>
      <c r="I405" s="201"/>
      <c r="J405" s="202"/>
      <c r="K405" s="202"/>
      <c r="L405" s="202"/>
      <c r="M405" s="205"/>
      <c r="N405" s="433"/>
      <c r="O405" s="433"/>
      <c r="P405" s="342"/>
    </row>
    <row r="406" spans="1:16" s="54" customFormat="1" ht="15.75" customHeight="1">
      <c r="A406" s="158"/>
      <c r="B406" s="45" t="s">
        <v>652</v>
      </c>
      <c r="C406" s="40" t="s">
        <v>697</v>
      </c>
      <c r="D406" s="114">
        <v>43510</v>
      </c>
      <c r="E406" s="114">
        <v>44355</v>
      </c>
      <c r="F406" s="341">
        <f t="shared" si="90"/>
        <v>1.0194208227993564</v>
      </c>
      <c r="G406" s="114">
        <f t="shared" si="91"/>
        <v>44355</v>
      </c>
      <c r="H406" s="114">
        <f>G406</f>
        <v>44355</v>
      </c>
      <c r="I406" s="201"/>
      <c r="J406" s="202"/>
      <c r="K406" s="202"/>
      <c r="L406" s="202"/>
      <c r="M406" s="205"/>
      <c r="N406" s="433"/>
      <c r="O406" s="433"/>
      <c r="P406" s="342"/>
    </row>
    <row r="407" spans="1:16" s="54" customFormat="1" ht="15.75" customHeight="1">
      <c r="A407" s="158"/>
      <c r="B407" s="45" t="s">
        <v>627</v>
      </c>
      <c r="C407" s="40" t="s">
        <v>628</v>
      </c>
      <c r="D407" s="114">
        <v>6792</v>
      </c>
      <c r="E407" s="114">
        <v>7097</v>
      </c>
      <c r="F407" s="341">
        <f t="shared" si="90"/>
        <v>1.0449057714958776</v>
      </c>
      <c r="G407" s="114">
        <f t="shared" si="91"/>
        <v>7097</v>
      </c>
      <c r="H407" s="114">
        <f>G407</f>
        <v>7097</v>
      </c>
      <c r="I407" s="201"/>
      <c r="J407" s="202"/>
      <c r="K407" s="202"/>
      <c r="L407" s="202"/>
      <c r="M407" s="205"/>
      <c r="N407" s="433"/>
      <c r="O407" s="433"/>
      <c r="P407" s="342"/>
    </row>
    <row r="408" spans="1:16" s="54" customFormat="1" ht="15.75" customHeight="1">
      <c r="A408" s="158"/>
      <c r="B408" s="45" t="s">
        <v>629</v>
      </c>
      <c r="C408" s="72" t="s">
        <v>630</v>
      </c>
      <c r="D408" s="114">
        <v>63471</v>
      </c>
      <c r="E408" s="114">
        <v>62944</v>
      </c>
      <c r="F408" s="341">
        <f t="shared" si="90"/>
        <v>0.9916969954782499</v>
      </c>
      <c r="G408" s="114">
        <f t="shared" si="91"/>
        <v>62944</v>
      </c>
      <c r="H408" s="114"/>
      <c r="I408" s="201">
        <f>G408</f>
        <v>62944</v>
      </c>
      <c r="J408" s="202"/>
      <c r="K408" s="202"/>
      <c r="L408" s="202"/>
      <c r="M408" s="205"/>
      <c r="N408" s="433"/>
      <c r="O408" s="433"/>
      <c r="P408" s="342"/>
    </row>
    <row r="409" spans="1:16" s="54" customFormat="1" ht="15.75" customHeight="1">
      <c r="A409" s="158"/>
      <c r="B409" s="45" t="s">
        <v>715</v>
      </c>
      <c r="C409" s="40" t="s">
        <v>159</v>
      </c>
      <c r="D409" s="114">
        <v>70000</v>
      </c>
      <c r="E409" s="114">
        <v>70700</v>
      </c>
      <c r="F409" s="341">
        <f t="shared" si="90"/>
        <v>1.01</v>
      </c>
      <c r="G409" s="114">
        <f t="shared" si="91"/>
        <v>70700</v>
      </c>
      <c r="H409" s="114"/>
      <c r="I409" s="201">
        <f aca="true" t="shared" si="92" ref="I409:I416">G409</f>
        <v>70700</v>
      </c>
      <c r="J409" s="202"/>
      <c r="K409" s="202"/>
      <c r="L409" s="202"/>
      <c r="M409" s="205"/>
      <c r="N409" s="433"/>
      <c r="O409" s="433"/>
      <c r="P409" s="342"/>
    </row>
    <row r="410" spans="1:16" s="54" customFormat="1" ht="15.75" customHeight="1">
      <c r="A410" s="158"/>
      <c r="B410" s="45" t="s">
        <v>631</v>
      </c>
      <c r="C410" s="41" t="s">
        <v>718</v>
      </c>
      <c r="D410" s="114">
        <v>27900</v>
      </c>
      <c r="E410" s="114">
        <v>35841</v>
      </c>
      <c r="F410" s="341">
        <f t="shared" si="90"/>
        <v>1.2846236559139785</v>
      </c>
      <c r="G410" s="114">
        <f t="shared" si="91"/>
        <v>35841</v>
      </c>
      <c r="H410" s="114"/>
      <c r="I410" s="201">
        <f t="shared" si="92"/>
        <v>35841</v>
      </c>
      <c r="J410" s="202"/>
      <c r="K410" s="202"/>
      <c r="L410" s="202"/>
      <c r="M410" s="205"/>
      <c r="N410" s="433"/>
      <c r="O410" s="433"/>
      <c r="P410" s="342"/>
    </row>
    <row r="411" spans="1:16" s="54" customFormat="1" ht="15.75" customHeight="1">
      <c r="A411" s="158"/>
      <c r="B411" s="45" t="s">
        <v>703</v>
      </c>
      <c r="C411" s="41" t="s">
        <v>704</v>
      </c>
      <c r="D411" s="114">
        <v>240</v>
      </c>
      <c r="E411" s="114">
        <v>830</v>
      </c>
      <c r="F411" s="341">
        <f t="shared" si="90"/>
        <v>3.4583333333333335</v>
      </c>
      <c r="G411" s="114">
        <f t="shared" si="91"/>
        <v>830</v>
      </c>
      <c r="H411" s="114"/>
      <c r="I411" s="201">
        <f t="shared" si="92"/>
        <v>830</v>
      </c>
      <c r="J411" s="202"/>
      <c r="K411" s="202"/>
      <c r="L411" s="202"/>
      <c r="M411" s="205"/>
      <c r="N411" s="433"/>
      <c r="O411" s="433"/>
      <c r="P411" s="342"/>
    </row>
    <row r="412" spans="1:16" s="54" customFormat="1" ht="15.75" customHeight="1">
      <c r="A412" s="158"/>
      <c r="B412" s="45" t="s">
        <v>635</v>
      </c>
      <c r="C412" s="356" t="s">
        <v>720</v>
      </c>
      <c r="D412" s="114">
        <v>20160</v>
      </c>
      <c r="E412" s="114">
        <v>20360</v>
      </c>
      <c r="F412" s="341">
        <f t="shared" si="90"/>
        <v>1.0099206349206349</v>
      </c>
      <c r="G412" s="114">
        <f t="shared" si="91"/>
        <v>20360</v>
      </c>
      <c r="H412" s="114"/>
      <c r="I412" s="201">
        <f t="shared" si="92"/>
        <v>20360</v>
      </c>
      <c r="J412" s="202"/>
      <c r="K412" s="202"/>
      <c r="L412" s="202"/>
      <c r="M412" s="205"/>
      <c r="N412" s="433"/>
      <c r="O412" s="433"/>
      <c r="P412" s="342"/>
    </row>
    <row r="413" spans="1:16" s="54" customFormat="1" ht="15.75" customHeight="1">
      <c r="A413" s="158"/>
      <c r="B413" s="45" t="s">
        <v>861</v>
      </c>
      <c r="C413" s="40" t="s">
        <v>865</v>
      </c>
      <c r="D413" s="114">
        <v>560</v>
      </c>
      <c r="E413" s="114">
        <v>564</v>
      </c>
      <c r="F413" s="341">
        <f t="shared" si="90"/>
        <v>1.0071428571428571</v>
      </c>
      <c r="G413" s="114">
        <f t="shared" si="91"/>
        <v>564</v>
      </c>
      <c r="H413" s="114"/>
      <c r="I413" s="201">
        <f t="shared" si="92"/>
        <v>564</v>
      </c>
      <c r="J413" s="202"/>
      <c r="K413" s="202"/>
      <c r="L413" s="202"/>
      <c r="M413" s="205"/>
      <c r="N413" s="433"/>
      <c r="O413" s="433"/>
      <c r="P413" s="342"/>
    </row>
    <row r="414" spans="1:16" s="54" customFormat="1" ht="15.75" customHeight="1">
      <c r="A414" s="158"/>
      <c r="B414" s="45" t="s">
        <v>641</v>
      </c>
      <c r="C414" s="41" t="s">
        <v>642</v>
      </c>
      <c r="D414" s="114">
        <v>12693</v>
      </c>
      <c r="E414" s="114">
        <v>13410</v>
      </c>
      <c r="F414" s="341">
        <f t="shared" si="90"/>
        <v>1.056487827936658</v>
      </c>
      <c r="G414" s="114">
        <f t="shared" si="91"/>
        <v>13410</v>
      </c>
      <c r="H414" s="114"/>
      <c r="I414" s="201">
        <f t="shared" si="92"/>
        <v>13410</v>
      </c>
      <c r="J414" s="202"/>
      <c r="K414" s="202"/>
      <c r="L414" s="202"/>
      <c r="M414" s="205"/>
      <c r="N414" s="433"/>
      <c r="O414" s="433"/>
      <c r="P414" s="342"/>
    </row>
    <row r="415" spans="1:16" s="54" customFormat="1" ht="15.75" customHeight="1">
      <c r="A415" s="158"/>
      <c r="B415" s="45" t="s">
        <v>862</v>
      </c>
      <c r="C415" s="41" t="s">
        <v>866</v>
      </c>
      <c r="D415" s="114">
        <v>0</v>
      </c>
      <c r="E415" s="114">
        <v>600</v>
      </c>
      <c r="F415" s="341">
        <v>0</v>
      </c>
      <c r="G415" s="114">
        <f t="shared" si="91"/>
        <v>600</v>
      </c>
      <c r="H415" s="114"/>
      <c r="I415" s="201">
        <f t="shared" si="92"/>
        <v>600</v>
      </c>
      <c r="J415" s="202"/>
      <c r="K415" s="202"/>
      <c r="L415" s="202"/>
      <c r="M415" s="205"/>
      <c r="N415" s="433"/>
      <c r="O415" s="433"/>
      <c r="P415" s="342"/>
    </row>
    <row r="416" spans="1:16" s="54" customFormat="1" ht="15.75" customHeight="1">
      <c r="A416" s="158"/>
      <c r="B416" s="45" t="s">
        <v>863</v>
      </c>
      <c r="C416" s="40" t="s">
        <v>867</v>
      </c>
      <c r="D416" s="114">
        <v>200</v>
      </c>
      <c r="E416" s="114">
        <v>200</v>
      </c>
      <c r="F416" s="341">
        <f t="shared" si="90"/>
        <v>1</v>
      </c>
      <c r="G416" s="114">
        <f t="shared" si="91"/>
        <v>200</v>
      </c>
      <c r="H416" s="114"/>
      <c r="I416" s="201">
        <f t="shared" si="92"/>
        <v>200</v>
      </c>
      <c r="J416" s="202"/>
      <c r="K416" s="202"/>
      <c r="L416" s="202"/>
      <c r="M416" s="205"/>
      <c r="N416" s="433"/>
      <c r="O416" s="433"/>
      <c r="P416" s="342"/>
    </row>
    <row r="417" spans="1:16" s="54" customFormat="1" ht="18.75" customHeight="1">
      <c r="A417" s="144" t="s">
        <v>819</v>
      </c>
      <c r="B417" s="150"/>
      <c r="C417" s="450" t="s">
        <v>699</v>
      </c>
      <c r="D417" s="199">
        <f>SUM(D418:D447)</f>
        <v>2628761</v>
      </c>
      <c r="E417" s="199">
        <f>SUM(E418:E447)</f>
        <v>4206511</v>
      </c>
      <c r="F417" s="417">
        <f>E417/D417</f>
        <v>1.6001876929854026</v>
      </c>
      <c r="G417" s="199">
        <f>SUM(G418:G447)</f>
        <v>1213295</v>
      </c>
      <c r="H417" s="199">
        <f>SUM(H418:H447)</f>
        <v>257866</v>
      </c>
      <c r="I417" s="199">
        <f>SUM(I418:I447)</f>
        <v>152735</v>
      </c>
      <c r="J417" s="199">
        <f>SUM(J418:J447)</f>
        <v>0</v>
      </c>
      <c r="K417" s="199">
        <f aca="true" t="shared" si="93" ref="K417:P417">SUM(K418:K447)</f>
        <v>480</v>
      </c>
      <c r="L417" s="199">
        <f t="shared" si="93"/>
        <v>802214</v>
      </c>
      <c r="M417" s="199">
        <f t="shared" si="93"/>
        <v>0</v>
      </c>
      <c r="N417" s="199">
        <f t="shared" si="93"/>
        <v>2993216</v>
      </c>
      <c r="O417" s="199">
        <f t="shared" si="93"/>
        <v>0</v>
      </c>
      <c r="P417" s="200">
        <f t="shared" si="93"/>
        <v>2993216</v>
      </c>
    </row>
    <row r="418" spans="1:16" s="54" customFormat="1" ht="18.75" customHeight="1">
      <c r="A418" s="352"/>
      <c r="B418" s="211" t="s">
        <v>587</v>
      </c>
      <c r="C418" s="40" t="s">
        <v>588</v>
      </c>
      <c r="D418" s="210">
        <v>480</v>
      </c>
      <c r="E418" s="210">
        <v>480</v>
      </c>
      <c r="F418" s="360">
        <f aca="true" t="shared" si="94" ref="F418:F447">E418/D418</f>
        <v>1</v>
      </c>
      <c r="G418" s="210">
        <f aca="true" t="shared" si="95" ref="G418:G445">E418</f>
        <v>480</v>
      </c>
      <c r="H418" s="210"/>
      <c r="I418" s="210"/>
      <c r="J418" s="210"/>
      <c r="K418" s="210">
        <f>G418</f>
        <v>480</v>
      </c>
      <c r="L418" s="210"/>
      <c r="M418" s="210"/>
      <c r="N418" s="210"/>
      <c r="O418" s="210"/>
      <c r="P418" s="235"/>
    </row>
    <row r="419" spans="1:16" s="54" customFormat="1" ht="15.75" customHeight="1">
      <c r="A419" s="143"/>
      <c r="B419" s="154" t="s">
        <v>621</v>
      </c>
      <c r="C419" s="40" t="s">
        <v>918</v>
      </c>
      <c r="D419" s="210">
        <v>225480</v>
      </c>
      <c r="E419" s="210">
        <v>219101</v>
      </c>
      <c r="F419" s="360">
        <f t="shared" si="94"/>
        <v>0.9717092425048784</v>
      </c>
      <c r="G419" s="210">
        <f t="shared" si="95"/>
        <v>219101</v>
      </c>
      <c r="H419" s="210">
        <f>G419</f>
        <v>219101</v>
      </c>
      <c r="I419" s="210"/>
      <c r="J419" s="210"/>
      <c r="K419" s="210"/>
      <c r="L419" s="210"/>
      <c r="M419" s="210"/>
      <c r="N419" s="210"/>
      <c r="O419" s="210"/>
      <c r="P419" s="235"/>
    </row>
    <row r="420" spans="1:16" s="54" customFormat="1" ht="15.75" customHeight="1">
      <c r="A420" s="143"/>
      <c r="B420" s="154" t="s">
        <v>652</v>
      </c>
      <c r="C420" s="40" t="s">
        <v>697</v>
      </c>
      <c r="D420" s="210">
        <v>36900</v>
      </c>
      <c r="E420" s="210">
        <v>33397</v>
      </c>
      <c r="F420" s="360">
        <f t="shared" si="94"/>
        <v>0.9050677506775068</v>
      </c>
      <c r="G420" s="210">
        <f t="shared" si="95"/>
        <v>33397</v>
      </c>
      <c r="H420" s="210">
        <f>G420</f>
        <v>33397</v>
      </c>
      <c r="I420" s="210"/>
      <c r="J420" s="210"/>
      <c r="K420" s="210"/>
      <c r="L420" s="210"/>
      <c r="M420" s="210"/>
      <c r="N420" s="210"/>
      <c r="O420" s="210"/>
      <c r="P420" s="235"/>
    </row>
    <row r="421" spans="1:16" s="54" customFormat="1" ht="15.75" customHeight="1">
      <c r="A421" s="143"/>
      <c r="B421" s="154" t="s">
        <v>853</v>
      </c>
      <c r="C421" s="40" t="s">
        <v>697</v>
      </c>
      <c r="D421" s="210">
        <v>36794</v>
      </c>
      <c r="E421" s="210">
        <v>40545</v>
      </c>
      <c r="F421" s="360">
        <f t="shared" si="94"/>
        <v>1.101945969451541</v>
      </c>
      <c r="G421" s="210">
        <f t="shared" si="95"/>
        <v>40545</v>
      </c>
      <c r="H421" s="210"/>
      <c r="I421" s="210"/>
      <c r="J421" s="210"/>
      <c r="K421" s="210"/>
      <c r="L421" s="210">
        <f>G421</f>
        <v>40545</v>
      </c>
      <c r="M421" s="210"/>
      <c r="N421" s="210"/>
      <c r="O421" s="210"/>
      <c r="P421" s="235"/>
    </row>
    <row r="422" spans="1:16" s="54" customFormat="1" ht="15.75" customHeight="1">
      <c r="A422" s="143"/>
      <c r="B422" s="154" t="s">
        <v>435</v>
      </c>
      <c r="C422" s="40" t="s">
        <v>697</v>
      </c>
      <c r="D422" s="210">
        <v>5885</v>
      </c>
      <c r="E422" s="210">
        <v>6759</v>
      </c>
      <c r="F422" s="360">
        <f t="shared" si="94"/>
        <v>1.1485131690739168</v>
      </c>
      <c r="G422" s="210">
        <f t="shared" si="95"/>
        <v>6759</v>
      </c>
      <c r="H422" s="210"/>
      <c r="I422" s="210"/>
      <c r="J422" s="210"/>
      <c r="K422" s="210"/>
      <c r="L422" s="210">
        <f>G422</f>
        <v>6759</v>
      </c>
      <c r="M422" s="210"/>
      <c r="N422" s="210"/>
      <c r="O422" s="210"/>
      <c r="P422" s="235"/>
    </row>
    <row r="423" spans="1:16" s="54" customFormat="1" ht="19.5" customHeight="1">
      <c r="A423" s="143"/>
      <c r="B423" s="154" t="s">
        <v>627</v>
      </c>
      <c r="C423" s="40" t="s">
        <v>628</v>
      </c>
      <c r="D423" s="210">
        <v>5600</v>
      </c>
      <c r="E423" s="210">
        <v>5368</v>
      </c>
      <c r="F423" s="360">
        <f t="shared" si="94"/>
        <v>0.9585714285714285</v>
      </c>
      <c r="G423" s="210">
        <f t="shared" si="95"/>
        <v>5368</v>
      </c>
      <c r="H423" s="210">
        <f>G423</f>
        <v>5368</v>
      </c>
      <c r="I423" s="210"/>
      <c r="J423" s="210"/>
      <c r="K423" s="210"/>
      <c r="L423" s="210"/>
      <c r="M423" s="210"/>
      <c r="N423" s="210"/>
      <c r="O423" s="210"/>
      <c r="P423" s="235"/>
    </row>
    <row r="424" spans="1:16" s="54" customFormat="1" ht="19.5" customHeight="1">
      <c r="A424" s="143"/>
      <c r="B424" s="154" t="s">
        <v>854</v>
      </c>
      <c r="C424" s="40" t="s">
        <v>628</v>
      </c>
      <c r="D424" s="210">
        <v>6202</v>
      </c>
      <c r="E424" s="210">
        <v>6467</v>
      </c>
      <c r="F424" s="360">
        <f t="shared" si="94"/>
        <v>1.0427281522089649</v>
      </c>
      <c r="G424" s="210">
        <f t="shared" si="95"/>
        <v>6467</v>
      </c>
      <c r="H424" s="210"/>
      <c r="I424" s="210"/>
      <c r="J424" s="210"/>
      <c r="K424" s="210"/>
      <c r="L424" s="210">
        <f>G424</f>
        <v>6467</v>
      </c>
      <c r="M424" s="210"/>
      <c r="N424" s="210"/>
      <c r="O424" s="210"/>
      <c r="P424" s="235"/>
    </row>
    <row r="425" spans="1:16" s="54" customFormat="1" ht="19.5" customHeight="1">
      <c r="A425" s="143"/>
      <c r="B425" s="154" t="s">
        <v>436</v>
      </c>
      <c r="C425" s="40" t="s">
        <v>628</v>
      </c>
      <c r="D425" s="210">
        <v>995</v>
      </c>
      <c r="E425" s="210">
        <v>1088</v>
      </c>
      <c r="F425" s="360">
        <f t="shared" si="94"/>
        <v>1.0934673366834171</v>
      </c>
      <c r="G425" s="210">
        <f t="shared" si="95"/>
        <v>1088</v>
      </c>
      <c r="H425" s="210"/>
      <c r="I425" s="210"/>
      <c r="J425" s="210"/>
      <c r="K425" s="210"/>
      <c r="L425" s="210">
        <f>G425</f>
        <v>1088</v>
      </c>
      <c r="M425" s="210"/>
      <c r="N425" s="210"/>
      <c r="O425" s="210"/>
      <c r="P425" s="235"/>
    </row>
    <row r="426" spans="1:16" s="54" customFormat="1" ht="19.5" customHeight="1">
      <c r="A426" s="143"/>
      <c r="B426" s="154" t="s">
        <v>52</v>
      </c>
      <c r="C426" s="40" t="s">
        <v>53</v>
      </c>
      <c r="D426" s="210">
        <v>3938</v>
      </c>
      <c r="E426" s="210">
        <v>0</v>
      </c>
      <c r="F426" s="360">
        <f t="shared" si="94"/>
        <v>0</v>
      </c>
      <c r="G426" s="210">
        <f t="shared" si="95"/>
        <v>0</v>
      </c>
      <c r="H426" s="210">
        <f>G426</f>
        <v>0</v>
      </c>
      <c r="I426" s="210"/>
      <c r="J426" s="210"/>
      <c r="K426" s="210"/>
      <c r="L426" s="210"/>
      <c r="M426" s="210"/>
      <c r="N426" s="210"/>
      <c r="O426" s="210"/>
      <c r="P426" s="235"/>
    </row>
    <row r="427" spans="1:16" s="54" customFormat="1" ht="19.5" customHeight="1">
      <c r="A427" s="143"/>
      <c r="B427" s="154" t="s">
        <v>910</v>
      </c>
      <c r="C427" s="40" t="s">
        <v>53</v>
      </c>
      <c r="D427" s="210">
        <v>360579</v>
      </c>
      <c r="E427" s="210">
        <v>373919</v>
      </c>
      <c r="F427" s="360">
        <f t="shared" si="94"/>
        <v>1.036996053569398</v>
      </c>
      <c r="G427" s="210">
        <f t="shared" si="95"/>
        <v>373919</v>
      </c>
      <c r="H427" s="210"/>
      <c r="I427" s="210"/>
      <c r="J427" s="210"/>
      <c r="K427" s="210"/>
      <c r="L427" s="210">
        <f>G427</f>
        <v>373919</v>
      </c>
      <c r="M427" s="210"/>
      <c r="N427" s="210"/>
      <c r="O427" s="210"/>
      <c r="P427" s="235"/>
    </row>
    <row r="428" spans="1:16" s="54" customFormat="1" ht="19.5" customHeight="1">
      <c r="A428" s="143"/>
      <c r="B428" s="154" t="s">
        <v>437</v>
      </c>
      <c r="C428" s="40" t="s">
        <v>53</v>
      </c>
      <c r="D428" s="210">
        <v>51044</v>
      </c>
      <c r="E428" s="210">
        <v>57893</v>
      </c>
      <c r="F428" s="360">
        <f t="shared" si="94"/>
        <v>1.1341783559282188</v>
      </c>
      <c r="G428" s="210">
        <f t="shared" si="95"/>
        <v>57893</v>
      </c>
      <c r="H428" s="210"/>
      <c r="I428" s="210"/>
      <c r="J428" s="210"/>
      <c r="K428" s="210"/>
      <c r="L428" s="210">
        <f>G428</f>
        <v>57893</v>
      </c>
      <c r="M428" s="210"/>
      <c r="N428" s="210"/>
      <c r="O428" s="210"/>
      <c r="P428" s="235"/>
    </row>
    <row r="429" spans="1:16" s="54" customFormat="1" ht="17.25" customHeight="1">
      <c r="A429" s="143"/>
      <c r="B429" s="154" t="s">
        <v>911</v>
      </c>
      <c r="C429" s="72" t="s">
        <v>630</v>
      </c>
      <c r="D429" s="210">
        <v>40261</v>
      </c>
      <c r="E429" s="210">
        <v>40877</v>
      </c>
      <c r="F429" s="360">
        <f t="shared" si="94"/>
        <v>1.0153001664141477</v>
      </c>
      <c r="G429" s="210">
        <f t="shared" si="95"/>
        <v>40877</v>
      </c>
      <c r="H429" s="210"/>
      <c r="I429" s="210"/>
      <c r="J429" s="210"/>
      <c r="K429" s="210"/>
      <c r="L429" s="210">
        <f>G429</f>
        <v>40877</v>
      </c>
      <c r="M429" s="210"/>
      <c r="N429" s="210"/>
      <c r="O429" s="210"/>
      <c r="P429" s="235"/>
    </row>
    <row r="430" spans="1:16" s="54" customFormat="1" ht="17.25" customHeight="1">
      <c r="A430" s="143"/>
      <c r="B430" s="154" t="s">
        <v>913</v>
      </c>
      <c r="C430" s="72" t="s">
        <v>630</v>
      </c>
      <c r="D430" s="210">
        <v>11148</v>
      </c>
      <c r="E430" s="210">
        <v>6767</v>
      </c>
      <c r="F430" s="360">
        <f t="shared" si="94"/>
        <v>0.6070147111589522</v>
      </c>
      <c r="G430" s="210">
        <f t="shared" si="95"/>
        <v>6767</v>
      </c>
      <c r="H430" s="210"/>
      <c r="I430" s="210"/>
      <c r="J430" s="210"/>
      <c r="K430" s="210"/>
      <c r="L430" s="210">
        <f aca="true" t="shared" si="96" ref="L430:L445">G430</f>
        <v>6767</v>
      </c>
      <c r="M430" s="210"/>
      <c r="N430" s="210"/>
      <c r="O430" s="210"/>
      <c r="P430" s="235"/>
    </row>
    <row r="431" spans="1:16" s="54" customFormat="1" ht="17.25" customHeight="1">
      <c r="A431" s="143"/>
      <c r="B431" s="154" t="s">
        <v>589</v>
      </c>
      <c r="C431" s="72" t="s">
        <v>860</v>
      </c>
      <c r="D431" s="210">
        <v>66646</v>
      </c>
      <c r="E431" s="210">
        <v>3680</v>
      </c>
      <c r="F431" s="360">
        <f t="shared" si="94"/>
        <v>0.05521711730636497</v>
      </c>
      <c r="G431" s="210">
        <f t="shared" si="95"/>
        <v>3680</v>
      </c>
      <c r="H431" s="210"/>
      <c r="I431" s="210"/>
      <c r="J431" s="210"/>
      <c r="K431" s="210"/>
      <c r="L431" s="210">
        <f t="shared" si="96"/>
        <v>3680</v>
      </c>
      <c r="M431" s="210"/>
      <c r="N431" s="210"/>
      <c r="O431" s="210"/>
      <c r="P431" s="235"/>
    </row>
    <row r="432" spans="1:16" s="54" customFormat="1" ht="17.25" customHeight="1">
      <c r="A432" s="143"/>
      <c r="B432" s="154" t="s">
        <v>404</v>
      </c>
      <c r="C432" s="72" t="s">
        <v>860</v>
      </c>
      <c r="D432" s="210">
        <v>7607</v>
      </c>
      <c r="E432" s="210">
        <v>649</v>
      </c>
      <c r="F432" s="360">
        <f t="shared" si="94"/>
        <v>0.08531615617194689</v>
      </c>
      <c r="G432" s="210">
        <f t="shared" si="95"/>
        <v>649</v>
      </c>
      <c r="H432" s="210"/>
      <c r="I432" s="210"/>
      <c r="J432" s="210"/>
      <c r="K432" s="210"/>
      <c r="L432" s="210">
        <f t="shared" si="96"/>
        <v>649</v>
      </c>
      <c r="M432" s="210"/>
      <c r="N432" s="210"/>
      <c r="O432" s="210"/>
      <c r="P432" s="235"/>
    </row>
    <row r="433" spans="1:16" s="54" customFormat="1" ht="17.25" customHeight="1">
      <c r="A433" s="143"/>
      <c r="B433" s="154" t="s">
        <v>633</v>
      </c>
      <c r="C433" s="72" t="s">
        <v>719</v>
      </c>
      <c r="D433" s="210">
        <v>142320</v>
      </c>
      <c r="E433" s="210">
        <v>0</v>
      </c>
      <c r="F433" s="360">
        <f t="shared" si="94"/>
        <v>0</v>
      </c>
      <c r="G433" s="210">
        <f t="shared" si="95"/>
        <v>0</v>
      </c>
      <c r="H433" s="210"/>
      <c r="I433" s="210">
        <f>G433</f>
        <v>0</v>
      </c>
      <c r="J433" s="210"/>
      <c r="K433" s="210"/>
      <c r="L433" s="210"/>
      <c r="M433" s="210"/>
      <c r="N433" s="210"/>
      <c r="O433" s="210"/>
      <c r="P433" s="235"/>
    </row>
    <row r="434" spans="1:16" s="54" customFormat="1" ht="17.25" customHeight="1">
      <c r="A434" s="143"/>
      <c r="B434" s="154" t="s">
        <v>912</v>
      </c>
      <c r="C434" s="356" t="s">
        <v>720</v>
      </c>
      <c r="D434" s="210">
        <v>193322</v>
      </c>
      <c r="E434" s="210">
        <v>203068</v>
      </c>
      <c r="F434" s="360">
        <f t="shared" si="94"/>
        <v>1.0504133000900053</v>
      </c>
      <c r="G434" s="210">
        <f t="shared" si="95"/>
        <v>203068</v>
      </c>
      <c r="H434" s="210"/>
      <c r="I434" s="210"/>
      <c r="J434" s="210"/>
      <c r="K434" s="210"/>
      <c r="L434" s="210">
        <f t="shared" si="96"/>
        <v>203068</v>
      </c>
      <c r="M434" s="210"/>
      <c r="N434" s="210"/>
      <c r="O434" s="210"/>
      <c r="P434" s="235"/>
    </row>
    <row r="435" spans="1:16" s="54" customFormat="1" ht="18" customHeight="1">
      <c r="A435" s="143"/>
      <c r="B435" s="154" t="s">
        <v>440</v>
      </c>
      <c r="C435" s="356" t="s">
        <v>720</v>
      </c>
      <c r="D435" s="210">
        <v>48455</v>
      </c>
      <c r="E435" s="210">
        <v>43911</v>
      </c>
      <c r="F435" s="360">
        <f t="shared" si="94"/>
        <v>0.906222268083789</v>
      </c>
      <c r="G435" s="210">
        <f t="shared" si="95"/>
        <v>43911</v>
      </c>
      <c r="H435" s="210"/>
      <c r="I435" s="210"/>
      <c r="J435" s="210"/>
      <c r="K435" s="210"/>
      <c r="L435" s="210">
        <f t="shared" si="96"/>
        <v>43911</v>
      </c>
      <c r="M435" s="210"/>
      <c r="N435" s="210"/>
      <c r="O435" s="210"/>
      <c r="P435" s="235"/>
    </row>
    <row r="436" spans="1:16" s="54" customFormat="1" ht="18" customHeight="1">
      <c r="A436" s="143"/>
      <c r="B436" s="154" t="s">
        <v>639</v>
      </c>
      <c r="C436" s="356" t="s">
        <v>640</v>
      </c>
      <c r="D436" s="210">
        <v>48015</v>
      </c>
      <c r="E436" s="210">
        <v>40000</v>
      </c>
      <c r="F436" s="360">
        <f t="shared" si="94"/>
        <v>0.8330729980214516</v>
      </c>
      <c r="G436" s="210">
        <f t="shared" si="95"/>
        <v>40000</v>
      </c>
      <c r="H436" s="210"/>
      <c r="I436" s="210">
        <f>G436</f>
        <v>40000</v>
      </c>
      <c r="J436" s="210"/>
      <c r="K436" s="210"/>
      <c r="L436" s="210"/>
      <c r="M436" s="210"/>
      <c r="N436" s="210"/>
      <c r="O436" s="210"/>
      <c r="P436" s="235"/>
    </row>
    <row r="437" spans="1:16" s="54" customFormat="1" ht="18" customHeight="1">
      <c r="A437" s="143"/>
      <c r="B437" s="154" t="s">
        <v>405</v>
      </c>
      <c r="C437" s="356" t="s">
        <v>640</v>
      </c>
      <c r="D437" s="210">
        <v>86</v>
      </c>
      <c r="E437" s="210">
        <v>476</v>
      </c>
      <c r="F437" s="360">
        <f t="shared" si="94"/>
        <v>5.534883720930233</v>
      </c>
      <c r="G437" s="210">
        <f t="shared" si="95"/>
        <v>476</v>
      </c>
      <c r="H437" s="210"/>
      <c r="I437" s="210"/>
      <c r="J437" s="210"/>
      <c r="K437" s="210"/>
      <c r="L437" s="210">
        <f t="shared" si="96"/>
        <v>476</v>
      </c>
      <c r="M437" s="210"/>
      <c r="N437" s="210"/>
      <c r="O437" s="210"/>
      <c r="P437" s="235"/>
    </row>
    <row r="438" spans="1:16" s="54" customFormat="1" ht="18" customHeight="1">
      <c r="A438" s="143"/>
      <c r="B438" s="154" t="s">
        <v>406</v>
      </c>
      <c r="C438" s="356" t="s">
        <v>640</v>
      </c>
      <c r="D438" s="210">
        <v>16</v>
      </c>
      <c r="E438" s="210">
        <v>84</v>
      </c>
      <c r="F438" s="360">
        <f t="shared" si="94"/>
        <v>5.25</v>
      </c>
      <c r="G438" s="210">
        <f t="shared" si="95"/>
        <v>84</v>
      </c>
      <c r="H438" s="210"/>
      <c r="I438" s="210"/>
      <c r="J438" s="210"/>
      <c r="K438" s="210"/>
      <c r="L438" s="210">
        <f t="shared" si="96"/>
        <v>84</v>
      </c>
      <c r="M438" s="210"/>
      <c r="N438" s="210"/>
      <c r="O438" s="210"/>
      <c r="P438" s="235"/>
    </row>
    <row r="439" spans="1:16" s="54" customFormat="1" ht="18.75" customHeight="1">
      <c r="A439" s="158"/>
      <c r="B439" s="45" t="s">
        <v>641</v>
      </c>
      <c r="C439" s="41" t="s">
        <v>642</v>
      </c>
      <c r="D439" s="114">
        <v>75342</v>
      </c>
      <c r="E439" s="114">
        <v>84292</v>
      </c>
      <c r="F439" s="360">
        <f t="shared" si="94"/>
        <v>1.1187916434392504</v>
      </c>
      <c r="G439" s="210">
        <f t="shared" si="95"/>
        <v>84292</v>
      </c>
      <c r="H439" s="114"/>
      <c r="I439" s="201">
        <f>G439</f>
        <v>84292</v>
      </c>
      <c r="J439" s="202"/>
      <c r="K439" s="202"/>
      <c r="L439" s="210"/>
      <c r="M439" s="205"/>
      <c r="N439" s="433"/>
      <c r="O439" s="433"/>
      <c r="P439" s="342"/>
    </row>
    <row r="440" spans="1:16" s="54" customFormat="1" ht="18.75" customHeight="1">
      <c r="A440" s="158"/>
      <c r="B440" s="45" t="s">
        <v>657</v>
      </c>
      <c r="C440" s="41" t="s">
        <v>658</v>
      </c>
      <c r="D440" s="114">
        <v>24916</v>
      </c>
      <c r="E440" s="114">
        <v>27916</v>
      </c>
      <c r="F440" s="360">
        <f t="shared" si="94"/>
        <v>1.1204045593193128</v>
      </c>
      <c r="G440" s="210">
        <f t="shared" si="95"/>
        <v>27916</v>
      </c>
      <c r="H440" s="114"/>
      <c r="I440" s="201">
        <f>G440</f>
        <v>27916</v>
      </c>
      <c r="J440" s="202"/>
      <c r="K440" s="202"/>
      <c r="L440" s="210"/>
      <c r="M440" s="205"/>
      <c r="N440" s="433"/>
      <c r="O440" s="433"/>
      <c r="P440" s="342"/>
    </row>
    <row r="441" spans="1:16" s="54" customFormat="1" ht="18.75" customHeight="1">
      <c r="A441" s="158"/>
      <c r="B441" s="45" t="s">
        <v>878</v>
      </c>
      <c r="C441" s="40" t="s">
        <v>867</v>
      </c>
      <c r="D441" s="114">
        <v>3678</v>
      </c>
      <c r="E441" s="114">
        <v>2970</v>
      </c>
      <c r="F441" s="360">
        <f t="shared" si="94"/>
        <v>0.8075040783034257</v>
      </c>
      <c r="G441" s="210">
        <f t="shared" si="95"/>
        <v>2970</v>
      </c>
      <c r="H441" s="114"/>
      <c r="I441" s="201"/>
      <c r="J441" s="202"/>
      <c r="K441" s="202"/>
      <c r="L441" s="210">
        <f t="shared" si="96"/>
        <v>2970</v>
      </c>
      <c r="M441" s="205"/>
      <c r="N441" s="433"/>
      <c r="O441" s="433"/>
      <c r="P441" s="342"/>
    </row>
    <row r="442" spans="1:16" s="54" customFormat="1" ht="18.75" customHeight="1">
      <c r="A442" s="158"/>
      <c r="B442" s="45" t="s">
        <v>443</v>
      </c>
      <c r="C442" s="40" t="s">
        <v>867</v>
      </c>
      <c r="D442" s="114">
        <v>1060</v>
      </c>
      <c r="E442" s="114">
        <v>741</v>
      </c>
      <c r="F442" s="360">
        <f t="shared" si="94"/>
        <v>0.6990566037735849</v>
      </c>
      <c r="G442" s="210">
        <f t="shared" si="95"/>
        <v>741</v>
      </c>
      <c r="H442" s="114"/>
      <c r="I442" s="201"/>
      <c r="J442" s="202"/>
      <c r="K442" s="202"/>
      <c r="L442" s="210">
        <f t="shared" si="96"/>
        <v>741</v>
      </c>
      <c r="M442" s="205"/>
      <c r="N442" s="433"/>
      <c r="O442" s="433"/>
      <c r="P442" s="342"/>
    </row>
    <row r="443" spans="1:16" s="54" customFormat="1" ht="22.5" customHeight="1">
      <c r="A443" s="158"/>
      <c r="B443" s="45" t="s">
        <v>864</v>
      </c>
      <c r="C443" s="40" t="s">
        <v>868</v>
      </c>
      <c r="D443" s="114">
        <v>528</v>
      </c>
      <c r="E443" s="114">
        <v>527</v>
      </c>
      <c r="F443" s="360">
        <f t="shared" si="94"/>
        <v>0.9981060606060606</v>
      </c>
      <c r="G443" s="210">
        <f t="shared" si="95"/>
        <v>527</v>
      </c>
      <c r="H443" s="114"/>
      <c r="I443" s="201">
        <f>G443</f>
        <v>527</v>
      </c>
      <c r="J443" s="202"/>
      <c r="K443" s="202"/>
      <c r="L443" s="210"/>
      <c r="M443" s="205"/>
      <c r="N443" s="433"/>
      <c r="O443" s="433"/>
      <c r="P443" s="342"/>
    </row>
    <row r="444" spans="1:16" s="54" customFormat="1" ht="18.75" customHeight="1">
      <c r="A444" s="158"/>
      <c r="B444" s="45" t="s">
        <v>590</v>
      </c>
      <c r="C444" s="40" t="s">
        <v>868</v>
      </c>
      <c r="D444" s="114">
        <v>24142</v>
      </c>
      <c r="E444" s="114">
        <v>10695</v>
      </c>
      <c r="F444" s="360">
        <f t="shared" si="94"/>
        <v>0.4430038936293596</v>
      </c>
      <c r="G444" s="210">
        <f t="shared" si="95"/>
        <v>10695</v>
      </c>
      <c r="H444" s="114"/>
      <c r="I444" s="201"/>
      <c r="J444" s="202"/>
      <c r="K444" s="202"/>
      <c r="L444" s="210">
        <f t="shared" si="96"/>
        <v>10695</v>
      </c>
      <c r="M444" s="205"/>
      <c r="N444" s="433"/>
      <c r="O444" s="433"/>
      <c r="P444" s="342"/>
    </row>
    <row r="445" spans="1:16" s="54" customFormat="1" ht="18.75" customHeight="1">
      <c r="A445" s="158"/>
      <c r="B445" s="45" t="s">
        <v>444</v>
      </c>
      <c r="C445" s="40" t="s">
        <v>868</v>
      </c>
      <c r="D445" s="114">
        <v>3872</v>
      </c>
      <c r="E445" s="114">
        <v>1625</v>
      </c>
      <c r="F445" s="360">
        <f t="shared" si="94"/>
        <v>0.4196797520661157</v>
      </c>
      <c r="G445" s="210">
        <f t="shared" si="95"/>
        <v>1625</v>
      </c>
      <c r="H445" s="114"/>
      <c r="I445" s="201"/>
      <c r="J445" s="202"/>
      <c r="K445" s="202"/>
      <c r="L445" s="210">
        <f t="shared" si="96"/>
        <v>1625</v>
      </c>
      <c r="M445" s="205"/>
      <c r="N445" s="433"/>
      <c r="O445" s="433"/>
      <c r="P445" s="342"/>
    </row>
    <row r="446" spans="1:16" s="54" customFormat="1" ht="21.75" customHeight="1">
      <c r="A446" s="158"/>
      <c r="B446" s="45" t="s">
        <v>906</v>
      </c>
      <c r="C446" s="40" t="s">
        <v>585</v>
      </c>
      <c r="D446" s="114">
        <v>837095</v>
      </c>
      <c r="E446" s="114">
        <v>2193184</v>
      </c>
      <c r="F446" s="360">
        <f t="shared" si="94"/>
        <v>2.6199941464230463</v>
      </c>
      <c r="G446" s="210"/>
      <c r="H446" s="114"/>
      <c r="I446" s="201"/>
      <c r="J446" s="202"/>
      <c r="K446" s="202"/>
      <c r="L446" s="210"/>
      <c r="M446" s="205"/>
      <c r="N446" s="202">
        <f>E446</f>
        <v>2193184</v>
      </c>
      <c r="O446" s="433"/>
      <c r="P446" s="423">
        <f>N446</f>
        <v>2193184</v>
      </c>
    </row>
    <row r="447" spans="1:16" s="54" customFormat="1" ht="21" customHeight="1">
      <c r="A447" s="158"/>
      <c r="B447" s="45" t="s">
        <v>1020</v>
      </c>
      <c r="C447" s="40" t="s">
        <v>585</v>
      </c>
      <c r="D447" s="114">
        <v>366355</v>
      </c>
      <c r="E447" s="114">
        <v>800032</v>
      </c>
      <c r="F447" s="360">
        <f t="shared" si="94"/>
        <v>2.1837616519496117</v>
      </c>
      <c r="G447" s="210"/>
      <c r="H447" s="114"/>
      <c r="I447" s="201"/>
      <c r="J447" s="202"/>
      <c r="K447" s="202"/>
      <c r="L447" s="210"/>
      <c r="M447" s="205"/>
      <c r="N447" s="202">
        <f>E447</f>
        <v>800032</v>
      </c>
      <c r="O447" s="202"/>
      <c r="P447" s="423">
        <f>N447</f>
        <v>800032</v>
      </c>
    </row>
    <row r="448" spans="1:16" s="54" customFormat="1" ht="18.75" customHeight="1">
      <c r="A448" s="144" t="s">
        <v>591</v>
      </c>
      <c r="B448" s="150"/>
      <c r="C448" s="450" t="s">
        <v>592</v>
      </c>
      <c r="D448" s="199">
        <f>SUM(D449:D449)</f>
        <v>87000</v>
      </c>
      <c r="E448" s="199">
        <f>SUM(E449:E449)</f>
        <v>87000</v>
      </c>
      <c r="F448" s="166">
        <f aca="true" t="shared" si="97" ref="F448:F453">E448/D448</f>
        <v>1</v>
      </c>
      <c r="G448" s="199">
        <f aca="true" t="shared" si="98" ref="G448:P448">SUM(G449:G449)</f>
        <v>87000</v>
      </c>
      <c r="H448" s="199">
        <f t="shared" si="98"/>
        <v>0</v>
      </c>
      <c r="I448" s="199">
        <f t="shared" si="98"/>
        <v>0</v>
      </c>
      <c r="J448" s="199">
        <f t="shared" si="98"/>
        <v>87000</v>
      </c>
      <c r="K448" s="199">
        <f t="shared" si="98"/>
        <v>0</v>
      </c>
      <c r="L448" s="199">
        <f t="shared" si="98"/>
        <v>0</v>
      </c>
      <c r="M448" s="199">
        <f t="shared" si="98"/>
        <v>0</v>
      </c>
      <c r="N448" s="199">
        <f t="shared" si="98"/>
        <v>0</v>
      </c>
      <c r="O448" s="199">
        <f t="shared" si="98"/>
        <v>0</v>
      </c>
      <c r="P448" s="200">
        <f t="shared" si="98"/>
        <v>0</v>
      </c>
    </row>
    <row r="449" spans="1:16" s="54" customFormat="1" ht="35.25" customHeight="1">
      <c r="A449" s="158"/>
      <c r="B449" s="45" t="s">
        <v>593</v>
      </c>
      <c r="C449" s="40" t="s">
        <v>594</v>
      </c>
      <c r="D449" s="114">
        <v>87000</v>
      </c>
      <c r="E449" s="114">
        <v>87000</v>
      </c>
      <c r="F449" s="341">
        <f t="shared" si="97"/>
        <v>1</v>
      </c>
      <c r="G449" s="114">
        <f>E449</f>
        <v>87000</v>
      </c>
      <c r="H449" s="114">
        <v>0</v>
      </c>
      <c r="I449" s="201"/>
      <c r="J449" s="202">
        <f>G449</f>
        <v>87000</v>
      </c>
      <c r="K449" s="202"/>
      <c r="L449" s="202"/>
      <c r="M449" s="205"/>
      <c r="N449" s="433"/>
      <c r="O449" s="433"/>
      <c r="P449" s="342"/>
    </row>
    <row r="450" spans="1:16" s="54" customFormat="1" ht="22.5" customHeight="1">
      <c r="A450" s="147" t="s">
        <v>820</v>
      </c>
      <c r="B450" s="156"/>
      <c r="C450" s="66" t="s">
        <v>821</v>
      </c>
      <c r="D450" s="203">
        <f>D451+D454+D456+D458</f>
        <v>3766646</v>
      </c>
      <c r="E450" s="203">
        <f>E451+E454+E456+E458</f>
        <v>3573396</v>
      </c>
      <c r="F450" s="140">
        <f t="shared" si="97"/>
        <v>0.9486944087657826</v>
      </c>
      <c r="G450" s="203">
        <f aca="true" t="shared" si="99" ref="G450:P450">G451+G454+G456+G458</f>
        <v>1827913</v>
      </c>
      <c r="H450" s="203">
        <f t="shared" si="99"/>
        <v>0</v>
      </c>
      <c r="I450" s="203">
        <f t="shared" si="99"/>
        <v>1827913</v>
      </c>
      <c r="J450" s="203">
        <f t="shared" si="99"/>
        <v>0</v>
      </c>
      <c r="K450" s="203">
        <f t="shared" si="99"/>
        <v>0</v>
      </c>
      <c r="L450" s="203">
        <f t="shared" si="99"/>
        <v>0</v>
      </c>
      <c r="M450" s="203">
        <f t="shared" si="99"/>
        <v>0</v>
      </c>
      <c r="N450" s="203">
        <f t="shared" si="99"/>
        <v>1745483</v>
      </c>
      <c r="O450" s="203">
        <f t="shared" si="99"/>
        <v>1386488</v>
      </c>
      <c r="P450" s="204">
        <f t="shared" si="99"/>
        <v>358995</v>
      </c>
    </row>
    <row r="451" spans="1:16" s="54" customFormat="1" ht="21" customHeight="1">
      <c r="A451" s="149" t="s">
        <v>822</v>
      </c>
      <c r="B451" s="150"/>
      <c r="C451" s="450" t="s">
        <v>823</v>
      </c>
      <c r="D451" s="199">
        <f>SUM(D452:D453)</f>
        <v>1207252</v>
      </c>
      <c r="E451" s="199">
        <f>SUM(E452:E453)</f>
        <v>358995</v>
      </c>
      <c r="F451" s="417">
        <f t="shared" si="97"/>
        <v>0.297365421635251</v>
      </c>
      <c r="G451" s="199">
        <f>SUM(G452:G453)</f>
        <v>0</v>
      </c>
      <c r="H451" s="199">
        <f>SUM(H452:H453)</f>
        <v>0</v>
      </c>
      <c r="I451" s="199">
        <f>SUM(I452:I453)</f>
        <v>0</v>
      </c>
      <c r="J451" s="199">
        <f>SUM(J452:J453)</f>
        <v>0</v>
      </c>
      <c r="K451" s="199">
        <f aca="true" t="shared" si="100" ref="K451:P451">SUM(K452:K453)</f>
        <v>0</v>
      </c>
      <c r="L451" s="199">
        <f t="shared" si="100"/>
        <v>0</v>
      </c>
      <c r="M451" s="199">
        <f t="shared" si="100"/>
        <v>0</v>
      </c>
      <c r="N451" s="199">
        <f t="shared" si="100"/>
        <v>358995</v>
      </c>
      <c r="O451" s="199">
        <f t="shared" si="100"/>
        <v>0</v>
      </c>
      <c r="P451" s="200">
        <f t="shared" si="100"/>
        <v>358995</v>
      </c>
    </row>
    <row r="452" spans="1:16" s="54" customFormat="1" ht="23.25" customHeight="1">
      <c r="A452" s="152"/>
      <c r="B452" s="45" t="s">
        <v>906</v>
      </c>
      <c r="C452" s="40" t="s">
        <v>585</v>
      </c>
      <c r="D452" s="114">
        <v>965801</v>
      </c>
      <c r="E452" s="114">
        <v>287196</v>
      </c>
      <c r="F452" s="341">
        <f t="shared" si="97"/>
        <v>0.29736560637232723</v>
      </c>
      <c r="G452" s="114"/>
      <c r="H452" s="114">
        <v>0</v>
      </c>
      <c r="I452" s="201"/>
      <c r="J452" s="213">
        <v>0</v>
      </c>
      <c r="K452" s="213"/>
      <c r="L452" s="213"/>
      <c r="M452" s="205"/>
      <c r="N452" s="202">
        <f>E452</f>
        <v>287196</v>
      </c>
      <c r="O452" s="202"/>
      <c r="P452" s="423">
        <f>N452</f>
        <v>287196</v>
      </c>
    </row>
    <row r="453" spans="1:16" s="54" customFormat="1" ht="27" customHeight="1">
      <c r="A453" s="152"/>
      <c r="B453" s="45" t="s">
        <v>1020</v>
      </c>
      <c r="C453" s="40" t="s">
        <v>585</v>
      </c>
      <c r="D453" s="114">
        <v>241451</v>
      </c>
      <c r="E453" s="114">
        <v>71799</v>
      </c>
      <c r="F453" s="341">
        <f t="shared" si="97"/>
        <v>0.2973646826892413</v>
      </c>
      <c r="G453" s="114"/>
      <c r="H453" s="114">
        <v>0</v>
      </c>
      <c r="I453" s="201"/>
      <c r="J453" s="213">
        <v>0</v>
      </c>
      <c r="K453" s="213"/>
      <c r="L453" s="213"/>
      <c r="M453" s="205"/>
      <c r="N453" s="202">
        <f>E453</f>
        <v>71799</v>
      </c>
      <c r="O453" s="202"/>
      <c r="P453" s="423">
        <f>N453</f>
        <v>71799</v>
      </c>
    </row>
    <row r="454" spans="1:16" s="53" customFormat="1" ht="26.25" customHeight="1">
      <c r="A454" s="149" t="s">
        <v>914</v>
      </c>
      <c r="B454" s="162"/>
      <c r="C454" s="96" t="s">
        <v>915</v>
      </c>
      <c r="D454" s="199">
        <f>SUM(D455:D455)</f>
        <v>500</v>
      </c>
      <c r="E454" s="199">
        <f>SUM(E455:E455)</f>
        <v>500</v>
      </c>
      <c r="F454" s="417">
        <f>E454/D454</f>
        <v>1</v>
      </c>
      <c r="G454" s="199">
        <f>SUM(G455:G455)</f>
        <v>500</v>
      </c>
      <c r="H454" s="199">
        <f>SUM(H455:H455)</f>
        <v>0</v>
      </c>
      <c r="I454" s="199">
        <f>SUM(I455:I455)</f>
        <v>500</v>
      </c>
      <c r="J454" s="199">
        <f>SUM(J455:J455)</f>
        <v>0</v>
      </c>
      <c r="K454" s="199">
        <f aca="true" t="shared" si="101" ref="K454:P454">SUM(K455:K455)</f>
        <v>0</v>
      </c>
      <c r="L454" s="199">
        <f t="shared" si="101"/>
        <v>0</v>
      </c>
      <c r="M454" s="199">
        <f t="shared" si="101"/>
        <v>0</v>
      </c>
      <c r="N454" s="199">
        <f t="shared" si="101"/>
        <v>0</v>
      </c>
      <c r="O454" s="199">
        <f t="shared" si="101"/>
        <v>0</v>
      </c>
      <c r="P454" s="200">
        <f t="shared" si="101"/>
        <v>0</v>
      </c>
    </row>
    <row r="455" spans="1:16" s="54" customFormat="1" ht="20.25" customHeight="1">
      <c r="A455" s="151"/>
      <c r="B455" s="47" t="s">
        <v>629</v>
      </c>
      <c r="C455" s="40" t="s">
        <v>630</v>
      </c>
      <c r="D455" s="114">
        <v>500</v>
      </c>
      <c r="E455" s="114">
        <v>500</v>
      </c>
      <c r="F455" s="341">
        <f aca="true" t="shared" si="102" ref="F455:F516">E455/D455</f>
        <v>1</v>
      </c>
      <c r="G455" s="210">
        <f>E455</f>
        <v>500</v>
      </c>
      <c r="H455" s="114"/>
      <c r="I455" s="114">
        <f>G455</f>
        <v>500</v>
      </c>
      <c r="J455" s="202"/>
      <c r="K455" s="202"/>
      <c r="L455" s="202"/>
      <c r="M455" s="205"/>
      <c r="N455" s="433"/>
      <c r="O455" s="433"/>
      <c r="P455" s="342"/>
    </row>
    <row r="456" spans="1:16" s="54" customFormat="1" ht="26.25" customHeight="1">
      <c r="A456" s="144" t="s">
        <v>828</v>
      </c>
      <c r="B456" s="161"/>
      <c r="C456" s="96" t="s">
        <v>407</v>
      </c>
      <c r="D456" s="199">
        <f aca="true" t="shared" si="103" ref="D456:P456">D457</f>
        <v>1046179</v>
      </c>
      <c r="E456" s="199">
        <f t="shared" si="103"/>
        <v>1743167</v>
      </c>
      <c r="F456" s="417">
        <f t="shared" si="102"/>
        <v>1.666222510679339</v>
      </c>
      <c r="G456" s="199">
        <f t="shared" si="103"/>
        <v>1743167</v>
      </c>
      <c r="H456" s="199">
        <f t="shared" si="103"/>
        <v>0</v>
      </c>
      <c r="I456" s="199">
        <f t="shared" si="103"/>
        <v>1743167</v>
      </c>
      <c r="J456" s="199">
        <f t="shared" si="103"/>
        <v>0</v>
      </c>
      <c r="K456" s="199">
        <f t="shared" si="103"/>
        <v>0</v>
      </c>
      <c r="L456" s="199">
        <f t="shared" si="103"/>
        <v>0</v>
      </c>
      <c r="M456" s="199">
        <f t="shared" si="103"/>
        <v>0</v>
      </c>
      <c r="N456" s="199">
        <f t="shared" si="103"/>
        <v>0</v>
      </c>
      <c r="O456" s="199">
        <f t="shared" si="103"/>
        <v>0</v>
      </c>
      <c r="P456" s="200">
        <f t="shared" si="103"/>
        <v>0</v>
      </c>
    </row>
    <row r="457" spans="1:16" s="54" customFormat="1" ht="22.5" customHeight="1">
      <c r="A457" s="146"/>
      <c r="B457" s="47" t="s">
        <v>829</v>
      </c>
      <c r="C457" s="40" t="s">
        <v>839</v>
      </c>
      <c r="D457" s="114">
        <v>1046179</v>
      </c>
      <c r="E457" s="114">
        <v>1743167</v>
      </c>
      <c r="F457" s="341">
        <f t="shared" si="102"/>
        <v>1.666222510679339</v>
      </c>
      <c r="G457" s="114">
        <f>E457</f>
        <v>1743167</v>
      </c>
      <c r="H457" s="114"/>
      <c r="I457" s="201">
        <f>G457</f>
        <v>1743167</v>
      </c>
      <c r="J457" s="202">
        <v>0</v>
      </c>
      <c r="K457" s="202"/>
      <c r="L457" s="202"/>
      <c r="M457" s="205"/>
      <c r="N457" s="433"/>
      <c r="O457" s="433"/>
      <c r="P457" s="342"/>
    </row>
    <row r="458" spans="1:16" s="54" customFormat="1" ht="19.5" customHeight="1">
      <c r="A458" s="350" t="s">
        <v>542</v>
      </c>
      <c r="B458" s="357"/>
      <c r="C458" s="531" t="s">
        <v>699</v>
      </c>
      <c r="D458" s="340">
        <f>SUM(D459:D460)</f>
        <v>1512715</v>
      </c>
      <c r="E458" s="340">
        <f>SUM(E459:E460)</f>
        <v>1470734</v>
      </c>
      <c r="F458" s="417">
        <f>E458/D458</f>
        <v>0.9722479118670735</v>
      </c>
      <c r="G458" s="340">
        <f>SUM(G459:G460)</f>
        <v>84246</v>
      </c>
      <c r="H458" s="340">
        <f aca="true" t="shared" si="104" ref="H458:P458">SUM(H459:H460)</f>
        <v>0</v>
      </c>
      <c r="I458" s="340">
        <f t="shared" si="104"/>
        <v>84246</v>
      </c>
      <c r="J458" s="340">
        <f t="shared" si="104"/>
        <v>0</v>
      </c>
      <c r="K458" s="340">
        <f t="shared" si="104"/>
        <v>0</v>
      </c>
      <c r="L458" s="340">
        <f t="shared" si="104"/>
        <v>0</v>
      </c>
      <c r="M458" s="340">
        <f t="shared" si="104"/>
        <v>0</v>
      </c>
      <c r="N458" s="340">
        <f t="shared" si="104"/>
        <v>1386488</v>
      </c>
      <c r="O458" s="340">
        <f t="shared" si="104"/>
        <v>1386488</v>
      </c>
      <c r="P458" s="415">
        <f t="shared" si="104"/>
        <v>0</v>
      </c>
    </row>
    <row r="459" spans="1:16" s="54" customFormat="1" ht="21.75" customHeight="1">
      <c r="A459" s="146"/>
      <c r="B459" s="45" t="s">
        <v>595</v>
      </c>
      <c r="C459" s="40" t="s">
        <v>596</v>
      </c>
      <c r="D459" s="114">
        <v>77436</v>
      </c>
      <c r="E459" s="114">
        <v>84246</v>
      </c>
      <c r="F459" s="341">
        <f>E459/D459</f>
        <v>1.0879435921276925</v>
      </c>
      <c r="G459" s="114">
        <f>E459</f>
        <v>84246</v>
      </c>
      <c r="H459" s="114"/>
      <c r="I459" s="201">
        <f>G459</f>
        <v>84246</v>
      </c>
      <c r="J459" s="202"/>
      <c r="K459" s="202"/>
      <c r="L459" s="202"/>
      <c r="M459" s="205"/>
      <c r="N459" s="202"/>
      <c r="O459" s="202"/>
      <c r="P459" s="423"/>
    </row>
    <row r="460" spans="1:16" s="54" customFormat="1" ht="21" customHeight="1">
      <c r="A460" s="146"/>
      <c r="B460" s="47" t="s">
        <v>659</v>
      </c>
      <c r="C460" s="40" t="s">
        <v>585</v>
      </c>
      <c r="D460" s="114">
        <v>1435279</v>
      </c>
      <c r="E460" s="114">
        <v>1386488</v>
      </c>
      <c r="F460" s="341">
        <f>E460/D460</f>
        <v>0.9660059124393237</v>
      </c>
      <c r="G460" s="114"/>
      <c r="H460" s="114"/>
      <c r="I460" s="201"/>
      <c r="J460" s="202"/>
      <c r="K460" s="202"/>
      <c r="L460" s="202"/>
      <c r="M460" s="205"/>
      <c r="N460" s="202">
        <f>E460</f>
        <v>1386488</v>
      </c>
      <c r="O460" s="202">
        <f>N460</f>
        <v>1386488</v>
      </c>
      <c r="P460" s="423"/>
    </row>
    <row r="461" spans="1:16" s="54" customFormat="1" ht="17.25" customHeight="1">
      <c r="A461" s="147" t="s">
        <v>725</v>
      </c>
      <c r="B461" s="163"/>
      <c r="C461" s="66" t="s">
        <v>732</v>
      </c>
      <c r="D461" s="203">
        <f>D462+D483+D506+D521+D528+D543+D562+D570</f>
        <v>4443403</v>
      </c>
      <c r="E461" s="203">
        <f>E462+E483+E506+E521+E528+E543+E562+E570</f>
        <v>4318754</v>
      </c>
      <c r="F461" s="416">
        <f t="shared" si="102"/>
        <v>0.971947401574874</v>
      </c>
      <c r="G461" s="203">
        <f>G462+G483+G506+G521+G528+G543+G562+G570</f>
        <v>4318754</v>
      </c>
      <c r="H461" s="203">
        <f aca="true" t="shared" si="105" ref="H461:P461">H462+H483+H506+H521+H528+H543+H562+H570</f>
        <v>2329029</v>
      </c>
      <c r="I461" s="203">
        <f t="shared" si="105"/>
        <v>863928</v>
      </c>
      <c r="J461" s="203">
        <f t="shared" si="105"/>
        <v>62717</v>
      </c>
      <c r="K461" s="203">
        <f t="shared" si="105"/>
        <v>1063080</v>
      </c>
      <c r="L461" s="203">
        <f t="shared" si="105"/>
        <v>0</v>
      </c>
      <c r="M461" s="203">
        <f t="shared" si="105"/>
        <v>0</v>
      </c>
      <c r="N461" s="203">
        <f t="shared" si="105"/>
        <v>0</v>
      </c>
      <c r="O461" s="203">
        <f t="shared" si="105"/>
        <v>0</v>
      </c>
      <c r="P461" s="204">
        <f t="shared" si="105"/>
        <v>0</v>
      </c>
    </row>
    <row r="462" spans="1:16" s="54" customFormat="1" ht="24.75" customHeight="1">
      <c r="A462" s="149" t="s">
        <v>727</v>
      </c>
      <c r="B462" s="162"/>
      <c r="C462" s="96" t="s">
        <v>964</v>
      </c>
      <c r="D462" s="199">
        <f>SUM(D463:D482)</f>
        <v>1360586</v>
      </c>
      <c r="E462" s="199">
        <f>SUM(E463:E482)</f>
        <v>1312417</v>
      </c>
      <c r="F462" s="417">
        <f t="shared" si="102"/>
        <v>0.9645968722300539</v>
      </c>
      <c r="G462" s="199">
        <f aca="true" t="shared" si="106" ref="G462:P462">SUM(G463:G482)</f>
        <v>1312417</v>
      </c>
      <c r="H462" s="199">
        <f t="shared" si="106"/>
        <v>752052</v>
      </c>
      <c r="I462" s="199">
        <f t="shared" si="106"/>
        <v>420234</v>
      </c>
      <c r="J462" s="199">
        <f t="shared" si="106"/>
        <v>0</v>
      </c>
      <c r="K462" s="199">
        <f t="shared" si="106"/>
        <v>140131</v>
      </c>
      <c r="L462" s="199">
        <f t="shared" si="106"/>
        <v>0</v>
      </c>
      <c r="M462" s="199">
        <f t="shared" si="106"/>
        <v>0</v>
      </c>
      <c r="N462" s="199">
        <f t="shared" si="106"/>
        <v>0</v>
      </c>
      <c r="O462" s="199">
        <f t="shared" si="106"/>
        <v>0</v>
      </c>
      <c r="P462" s="200">
        <f t="shared" si="106"/>
        <v>0</v>
      </c>
    </row>
    <row r="463" spans="1:16" s="54" customFormat="1" ht="22.5" customHeight="1">
      <c r="A463" s="218"/>
      <c r="B463" s="219" t="s">
        <v>808</v>
      </c>
      <c r="C463" s="40" t="s">
        <v>1014</v>
      </c>
      <c r="D463" s="210">
        <v>51803</v>
      </c>
      <c r="E463" s="210">
        <v>0</v>
      </c>
      <c r="F463" s="360">
        <f>E463/D463</f>
        <v>0</v>
      </c>
      <c r="G463" s="210">
        <f>E463</f>
        <v>0</v>
      </c>
      <c r="H463" s="210"/>
      <c r="I463" s="210"/>
      <c r="J463" s="210">
        <f>G463</f>
        <v>0</v>
      </c>
      <c r="K463" s="210"/>
      <c r="L463" s="210"/>
      <c r="M463" s="210"/>
      <c r="N463" s="210"/>
      <c r="O463" s="210"/>
      <c r="P463" s="235"/>
    </row>
    <row r="464" spans="1:16" s="54" customFormat="1" ht="15.75" customHeight="1">
      <c r="A464" s="152"/>
      <c r="B464" s="47" t="s">
        <v>841</v>
      </c>
      <c r="C464" s="41" t="s">
        <v>842</v>
      </c>
      <c r="D464" s="114">
        <v>109202</v>
      </c>
      <c r="E464" s="114">
        <v>140131</v>
      </c>
      <c r="F464" s="341">
        <f t="shared" si="102"/>
        <v>1.2832274134173367</v>
      </c>
      <c r="G464" s="114">
        <f aca="true" t="shared" si="107" ref="G464:G482">E464</f>
        <v>140131</v>
      </c>
      <c r="H464" s="114">
        <v>0</v>
      </c>
      <c r="I464" s="201"/>
      <c r="J464" s="202">
        <v>0</v>
      </c>
      <c r="K464" s="202">
        <f>G464</f>
        <v>140131</v>
      </c>
      <c r="L464" s="202"/>
      <c r="M464" s="205"/>
      <c r="N464" s="433"/>
      <c r="O464" s="433"/>
      <c r="P464" s="342"/>
    </row>
    <row r="465" spans="1:16" s="54" customFormat="1" ht="15.75" customHeight="1">
      <c r="A465" s="152"/>
      <c r="B465" s="47" t="s">
        <v>621</v>
      </c>
      <c r="C465" s="40" t="s">
        <v>918</v>
      </c>
      <c r="D465" s="114">
        <v>504300</v>
      </c>
      <c r="E465" s="114">
        <v>599758</v>
      </c>
      <c r="F465" s="341">
        <f t="shared" si="102"/>
        <v>1.1892881221495142</v>
      </c>
      <c r="G465" s="114">
        <f t="shared" si="107"/>
        <v>599758</v>
      </c>
      <c r="H465" s="114">
        <f>G465</f>
        <v>599758</v>
      </c>
      <c r="I465" s="201"/>
      <c r="J465" s="202">
        <v>0</v>
      </c>
      <c r="K465" s="202"/>
      <c r="L465" s="202"/>
      <c r="M465" s="205"/>
      <c r="N465" s="433"/>
      <c r="O465" s="433"/>
      <c r="P465" s="342"/>
    </row>
    <row r="466" spans="1:16" s="54" customFormat="1" ht="15" customHeight="1">
      <c r="A466" s="152"/>
      <c r="B466" s="47" t="s">
        <v>625</v>
      </c>
      <c r="C466" s="40" t="s">
        <v>626</v>
      </c>
      <c r="D466" s="114">
        <v>23935</v>
      </c>
      <c r="E466" s="114">
        <v>38981</v>
      </c>
      <c r="F466" s="341">
        <f t="shared" si="102"/>
        <v>1.628619176937539</v>
      </c>
      <c r="G466" s="114">
        <f t="shared" si="107"/>
        <v>38981</v>
      </c>
      <c r="H466" s="114">
        <f>G466</f>
        <v>38981</v>
      </c>
      <c r="I466" s="201"/>
      <c r="J466" s="202">
        <v>0</v>
      </c>
      <c r="K466" s="202"/>
      <c r="L466" s="202"/>
      <c r="M466" s="205"/>
      <c r="N466" s="433"/>
      <c r="O466" s="433"/>
      <c r="P466" s="342"/>
    </row>
    <row r="467" spans="1:16" s="54" customFormat="1" ht="15" customHeight="1">
      <c r="A467" s="152"/>
      <c r="B467" s="155" t="s">
        <v>674</v>
      </c>
      <c r="C467" s="40" t="s">
        <v>697</v>
      </c>
      <c r="D467" s="114">
        <v>76413</v>
      </c>
      <c r="E467" s="114">
        <v>97664</v>
      </c>
      <c r="F467" s="341">
        <f t="shared" si="102"/>
        <v>1.2781071283682095</v>
      </c>
      <c r="G467" s="114">
        <f t="shared" si="107"/>
        <v>97664</v>
      </c>
      <c r="H467" s="114">
        <f>G467</f>
        <v>97664</v>
      </c>
      <c r="I467" s="201"/>
      <c r="J467" s="202">
        <v>0</v>
      </c>
      <c r="K467" s="202"/>
      <c r="L467" s="202"/>
      <c r="M467" s="205"/>
      <c r="N467" s="433"/>
      <c r="O467" s="433"/>
      <c r="P467" s="342"/>
    </row>
    <row r="468" spans="1:16" s="54" customFormat="1" ht="13.5" customHeight="1">
      <c r="A468" s="152"/>
      <c r="B468" s="155" t="s">
        <v>627</v>
      </c>
      <c r="C468" s="40" t="s">
        <v>628</v>
      </c>
      <c r="D468" s="114">
        <v>13214</v>
      </c>
      <c r="E468" s="114">
        <v>15649</v>
      </c>
      <c r="F468" s="341">
        <f t="shared" si="102"/>
        <v>1.1842742545784775</v>
      </c>
      <c r="G468" s="114">
        <f t="shared" si="107"/>
        <v>15649</v>
      </c>
      <c r="H468" s="114">
        <f>G468</f>
        <v>15649</v>
      </c>
      <c r="I468" s="201"/>
      <c r="J468" s="202">
        <v>0</v>
      </c>
      <c r="K468" s="202"/>
      <c r="L468" s="202"/>
      <c r="M468" s="205"/>
      <c r="N468" s="433"/>
      <c r="O468" s="433"/>
      <c r="P468" s="342"/>
    </row>
    <row r="469" spans="1:16" s="54" customFormat="1" ht="14.25" customHeight="1">
      <c r="A469" s="152"/>
      <c r="B469" s="47" t="s">
        <v>629</v>
      </c>
      <c r="C469" s="41" t="s">
        <v>755</v>
      </c>
      <c r="D469" s="114">
        <v>164266</v>
      </c>
      <c r="E469" s="114">
        <v>86118</v>
      </c>
      <c r="F469" s="341">
        <f t="shared" si="102"/>
        <v>0.524259432871075</v>
      </c>
      <c r="G469" s="114">
        <f t="shared" si="107"/>
        <v>86118</v>
      </c>
      <c r="H469" s="114">
        <v>0</v>
      </c>
      <c r="I469" s="201">
        <f>G469</f>
        <v>86118</v>
      </c>
      <c r="J469" s="202">
        <v>0</v>
      </c>
      <c r="K469" s="202"/>
      <c r="L469" s="202"/>
      <c r="M469" s="205"/>
      <c r="N469" s="433"/>
      <c r="O469" s="433"/>
      <c r="P469" s="342"/>
    </row>
    <row r="470" spans="1:16" s="54" customFormat="1" ht="16.5" customHeight="1">
      <c r="A470" s="152"/>
      <c r="B470" s="47" t="s">
        <v>715</v>
      </c>
      <c r="C470" s="41" t="s">
        <v>843</v>
      </c>
      <c r="D470" s="114">
        <v>130160</v>
      </c>
      <c r="E470" s="114">
        <v>163000</v>
      </c>
      <c r="F470" s="341">
        <f t="shared" si="102"/>
        <v>1.2523048555623848</v>
      </c>
      <c r="G470" s="114">
        <f t="shared" si="107"/>
        <v>163000</v>
      </c>
      <c r="H470" s="114">
        <v>0</v>
      </c>
      <c r="I470" s="201">
        <f aca="true" t="shared" si="108" ref="I470:I482">G470</f>
        <v>163000</v>
      </c>
      <c r="J470" s="202">
        <v>0</v>
      </c>
      <c r="K470" s="202"/>
      <c r="L470" s="202"/>
      <c r="M470" s="205"/>
      <c r="N470" s="433"/>
      <c r="O470" s="433"/>
      <c r="P470" s="342"/>
    </row>
    <row r="471" spans="1:16" s="54" customFormat="1" ht="15.75" customHeight="1">
      <c r="A471" s="152"/>
      <c r="B471" s="47" t="s">
        <v>846</v>
      </c>
      <c r="C471" s="41" t="s">
        <v>847</v>
      </c>
      <c r="D471" s="114">
        <v>7500</v>
      </c>
      <c r="E471" s="114">
        <v>7200</v>
      </c>
      <c r="F471" s="341">
        <f t="shared" si="102"/>
        <v>0.96</v>
      </c>
      <c r="G471" s="114">
        <f t="shared" si="107"/>
        <v>7200</v>
      </c>
      <c r="H471" s="114">
        <v>0</v>
      </c>
      <c r="I471" s="201">
        <f t="shared" si="108"/>
        <v>7200</v>
      </c>
      <c r="J471" s="202">
        <v>0</v>
      </c>
      <c r="K471" s="202"/>
      <c r="L471" s="202"/>
      <c r="M471" s="205"/>
      <c r="N471" s="433"/>
      <c r="O471" s="433"/>
      <c r="P471" s="342"/>
    </row>
    <row r="472" spans="1:16" s="54" customFormat="1" ht="16.5" customHeight="1">
      <c r="A472" s="152"/>
      <c r="B472" s="47" t="s">
        <v>631</v>
      </c>
      <c r="C472" s="41" t="s">
        <v>718</v>
      </c>
      <c r="D472" s="114">
        <v>95900</v>
      </c>
      <c r="E472" s="114">
        <v>99000</v>
      </c>
      <c r="F472" s="341">
        <f t="shared" si="102"/>
        <v>1.032325338894682</v>
      </c>
      <c r="G472" s="114">
        <f t="shared" si="107"/>
        <v>99000</v>
      </c>
      <c r="H472" s="114">
        <v>0</v>
      </c>
      <c r="I472" s="201">
        <f t="shared" si="108"/>
        <v>99000</v>
      </c>
      <c r="J472" s="202">
        <v>0</v>
      </c>
      <c r="K472" s="202"/>
      <c r="L472" s="202"/>
      <c r="M472" s="205"/>
      <c r="N472" s="433"/>
      <c r="O472" s="433"/>
      <c r="P472" s="342"/>
    </row>
    <row r="473" spans="1:16" s="54" customFormat="1" ht="16.5" customHeight="1">
      <c r="A473" s="152"/>
      <c r="B473" s="47" t="s">
        <v>633</v>
      </c>
      <c r="C473" s="41" t="s">
        <v>719</v>
      </c>
      <c r="D473" s="114">
        <v>90000</v>
      </c>
      <c r="E473" s="114">
        <v>0</v>
      </c>
      <c r="F473" s="341">
        <f t="shared" si="102"/>
        <v>0</v>
      </c>
      <c r="G473" s="114">
        <f t="shared" si="107"/>
        <v>0</v>
      </c>
      <c r="H473" s="114">
        <v>0</v>
      </c>
      <c r="I473" s="201">
        <f t="shared" si="108"/>
        <v>0</v>
      </c>
      <c r="J473" s="202"/>
      <c r="K473" s="202"/>
      <c r="L473" s="202"/>
      <c r="M473" s="205"/>
      <c r="N473" s="433"/>
      <c r="O473" s="433"/>
      <c r="P473" s="342"/>
    </row>
    <row r="474" spans="1:16" s="54" customFormat="1" ht="16.5" customHeight="1">
      <c r="A474" s="152"/>
      <c r="B474" s="47" t="s">
        <v>703</v>
      </c>
      <c r="C474" s="41" t="s">
        <v>704</v>
      </c>
      <c r="D474" s="114">
        <v>1800</v>
      </c>
      <c r="E474" s="114">
        <v>1490</v>
      </c>
      <c r="F474" s="341">
        <f t="shared" si="102"/>
        <v>0.8277777777777777</v>
      </c>
      <c r="G474" s="114">
        <f t="shared" si="107"/>
        <v>1490</v>
      </c>
      <c r="H474" s="114">
        <v>0</v>
      </c>
      <c r="I474" s="201">
        <f t="shared" si="108"/>
        <v>1490</v>
      </c>
      <c r="J474" s="202"/>
      <c r="K474" s="202"/>
      <c r="L474" s="202"/>
      <c r="M474" s="205"/>
      <c r="N474" s="433"/>
      <c r="O474" s="433"/>
      <c r="P474" s="342"/>
    </row>
    <row r="475" spans="1:16" s="54" customFormat="1" ht="16.5" customHeight="1">
      <c r="A475" s="152"/>
      <c r="B475" s="47" t="s">
        <v>635</v>
      </c>
      <c r="C475" s="41" t="s">
        <v>720</v>
      </c>
      <c r="D475" s="114">
        <v>44900</v>
      </c>
      <c r="E475" s="114">
        <v>25000</v>
      </c>
      <c r="F475" s="341">
        <f t="shared" si="102"/>
        <v>0.5567928730512249</v>
      </c>
      <c r="G475" s="114">
        <f t="shared" si="107"/>
        <v>25000</v>
      </c>
      <c r="H475" s="114">
        <v>0</v>
      </c>
      <c r="I475" s="201">
        <f t="shared" si="108"/>
        <v>25000</v>
      </c>
      <c r="J475" s="202">
        <v>0</v>
      </c>
      <c r="K475" s="202"/>
      <c r="L475" s="202"/>
      <c r="M475" s="205"/>
      <c r="N475" s="433"/>
      <c r="O475" s="433"/>
      <c r="P475" s="342"/>
    </row>
    <row r="476" spans="1:16" s="54" customFormat="1" ht="16.5" customHeight="1">
      <c r="A476" s="152"/>
      <c r="B476" s="47" t="s">
        <v>861</v>
      </c>
      <c r="C476" s="40" t="s">
        <v>865</v>
      </c>
      <c r="D476" s="114">
        <v>3600</v>
      </c>
      <c r="E476" s="114">
        <v>3600</v>
      </c>
      <c r="F476" s="341">
        <f t="shared" si="102"/>
        <v>1</v>
      </c>
      <c r="G476" s="114">
        <f t="shared" si="107"/>
        <v>3600</v>
      </c>
      <c r="H476" s="114">
        <v>0</v>
      </c>
      <c r="I476" s="201">
        <f t="shared" si="108"/>
        <v>3600</v>
      </c>
      <c r="J476" s="202"/>
      <c r="K476" s="202"/>
      <c r="L476" s="202"/>
      <c r="M476" s="205"/>
      <c r="N476" s="433"/>
      <c r="O476" s="433"/>
      <c r="P476" s="342"/>
    </row>
    <row r="477" spans="1:16" s="54" customFormat="1" ht="16.5" customHeight="1">
      <c r="A477" s="152"/>
      <c r="B477" s="47" t="s">
        <v>637</v>
      </c>
      <c r="C477" s="41" t="s">
        <v>638</v>
      </c>
      <c r="D477" s="114">
        <v>3600</v>
      </c>
      <c r="E477" s="114">
        <v>3600</v>
      </c>
      <c r="F477" s="341">
        <f t="shared" si="102"/>
        <v>1</v>
      </c>
      <c r="G477" s="114">
        <f t="shared" si="107"/>
        <v>3600</v>
      </c>
      <c r="H477" s="114">
        <v>0</v>
      </c>
      <c r="I477" s="201">
        <f t="shared" si="108"/>
        <v>3600</v>
      </c>
      <c r="J477" s="202">
        <v>0</v>
      </c>
      <c r="K477" s="202"/>
      <c r="L477" s="202"/>
      <c r="M477" s="205"/>
      <c r="N477" s="433"/>
      <c r="O477" s="433"/>
      <c r="P477" s="342"/>
    </row>
    <row r="478" spans="1:16" s="54" customFormat="1" ht="16.5" customHeight="1">
      <c r="A478" s="152"/>
      <c r="B478" s="47" t="s">
        <v>639</v>
      </c>
      <c r="C478" s="41" t="s">
        <v>640</v>
      </c>
      <c r="D478" s="114">
        <v>15094</v>
      </c>
      <c r="E478" s="114">
        <v>1392</v>
      </c>
      <c r="F478" s="341">
        <f t="shared" si="102"/>
        <v>0.09222207499668743</v>
      </c>
      <c r="G478" s="114">
        <f t="shared" si="107"/>
        <v>1392</v>
      </c>
      <c r="H478" s="114">
        <v>0</v>
      </c>
      <c r="I478" s="201">
        <f t="shared" si="108"/>
        <v>1392</v>
      </c>
      <c r="J478" s="202">
        <v>0</v>
      </c>
      <c r="K478" s="202"/>
      <c r="L478" s="202"/>
      <c r="M478" s="205"/>
      <c r="N478" s="433"/>
      <c r="O478" s="433"/>
      <c r="P478" s="342"/>
    </row>
    <row r="479" spans="1:16" s="54" customFormat="1" ht="15" customHeight="1">
      <c r="A479" s="152"/>
      <c r="B479" s="47" t="s">
        <v>641</v>
      </c>
      <c r="C479" s="41" t="s">
        <v>642</v>
      </c>
      <c r="D479" s="114">
        <v>20399</v>
      </c>
      <c r="E479" s="114">
        <v>24834</v>
      </c>
      <c r="F479" s="341">
        <f t="shared" si="102"/>
        <v>1.2174126182656013</v>
      </c>
      <c r="G479" s="114">
        <f t="shared" si="107"/>
        <v>24834</v>
      </c>
      <c r="H479" s="114">
        <v>0</v>
      </c>
      <c r="I479" s="201">
        <f t="shared" si="108"/>
        <v>24834</v>
      </c>
      <c r="J479" s="202">
        <v>0</v>
      </c>
      <c r="K479" s="202"/>
      <c r="L479" s="202"/>
      <c r="M479" s="205"/>
      <c r="N479" s="433"/>
      <c r="O479" s="433"/>
      <c r="P479" s="342"/>
    </row>
    <row r="480" spans="1:16" s="54" customFormat="1" ht="15" customHeight="1">
      <c r="A480" s="152"/>
      <c r="B480" s="47" t="s">
        <v>862</v>
      </c>
      <c r="C480" s="40" t="s">
        <v>157</v>
      </c>
      <c r="D480" s="114">
        <v>3000</v>
      </c>
      <c r="E480" s="114">
        <v>3000</v>
      </c>
      <c r="F480" s="341">
        <f t="shared" si="102"/>
        <v>1</v>
      </c>
      <c r="G480" s="114">
        <f t="shared" si="107"/>
        <v>3000</v>
      </c>
      <c r="H480" s="114">
        <v>0</v>
      </c>
      <c r="I480" s="201">
        <f t="shared" si="108"/>
        <v>3000</v>
      </c>
      <c r="J480" s="202"/>
      <c r="K480" s="202"/>
      <c r="L480" s="202"/>
      <c r="M480" s="205"/>
      <c r="N480" s="433"/>
      <c r="O480" s="433"/>
      <c r="P480" s="342"/>
    </row>
    <row r="481" spans="1:16" s="54" customFormat="1" ht="15" customHeight="1">
      <c r="A481" s="152"/>
      <c r="B481" s="47" t="s">
        <v>863</v>
      </c>
      <c r="C481" s="40" t="s">
        <v>867</v>
      </c>
      <c r="D481" s="114">
        <v>500</v>
      </c>
      <c r="E481" s="114">
        <v>500</v>
      </c>
      <c r="F481" s="341">
        <f t="shared" si="102"/>
        <v>1</v>
      </c>
      <c r="G481" s="114">
        <f t="shared" si="107"/>
        <v>500</v>
      </c>
      <c r="H481" s="114">
        <v>0</v>
      </c>
      <c r="I481" s="201">
        <f t="shared" si="108"/>
        <v>500</v>
      </c>
      <c r="J481" s="202"/>
      <c r="K481" s="202"/>
      <c r="L481" s="202"/>
      <c r="M481" s="205"/>
      <c r="N481" s="433"/>
      <c r="O481" s="433"/>
      <c r="P481" s="342"/>
    </row>
    <row r="482" spans="1:16" s="54" customFormat="1" ht="15" customHeight="1">
      <c r="A482" s="152"/>
      <c r="B482" s="47" t="s">
        <v>864</v>
      </c>
      <c r="C482" s="40" t="s">
        <v>868</v>
      </c>
      <c r="D482" s="114">
        <v>1000</v>
      </c>
      <c r="E482" s="114">
        <v>1500</v>
      </c>
      <c r="F482" s="341">
        <f t="shared" si="102"/>
        <v>1.5</v>
      </c>
      <c r="G482" s="114">
        <f t="shared" si="107"/>
        <v>1500</v>
      </c>
      <c r="H482" s="114">
        <v>0</v>
      </c>
      <c r="I482" s="201">
        <f t="shared" si="108"/>
        <v>1500</v>
      </c>
      <c r="J482" s="202"/>
      <c r="K482" s="202"/>
      <c r="L482" s="202"/>
      <c r="M482" s="205"/>
      <c r="N482" s="433"/>
      <c r="O482" s="433"/>
      <c r="P482" s="342"/>
    </row>
    <row r="483" spans="1:16" s="54" customFormat="1" ht="15.75" customHeight="1">
      <c r="A483" s="149" t="s">
        <v>728</v>
      </c>
      <c r="B483" s="162"/>
      <c r="C483" s="96" t="s">
        <v>845</v>
      </c>
      <c r="D483" s="199">
        <f>SUM(D484:D505)</f>
        <v>1082784</v>
      </c>
      <c r="E483" s="199">
        <f>SUM(E484:E505)</f>
        <v>1054450</v>
      </c>
      <c r="F483" s="417">
        <f t="shared" si="102"/>
        <v>0.9738322694092266</v>
      </c>
      <c r="G483" s="199">
        <f aca="true" t="shared" si="109" ref="G483:P483">SUM(G484:G505)</f>
        <v>1054450</v>
      </c>
      <c r="H483" s="199">
        <f t="shared" si="109"/>
        <v>725592</v>
      </c>
      <c r="I483" s="199">
        <f t="shared" si="109"/>
        <v>308290</v>
      </c>
      <c r="J483" s="199">
        <f t="shared" si="109"/>
        <v>20568</v>
      </c>
      <c r="K483" s="199">
        <f t="shared" si="109"/>
        <v>0</v>
      </c>
      <c r="L483" s="199">
        <f t="shared" si="109"/>
        <v>0</v>
      </c>
      <c r="M483" s="199">
        <f t="shared" si="109"/>
        <v>0</v>
      </c>
      <c r="N483" s="199">
        <f t="shared" si="109"/>
        <v>0</v>
      </c>
      <c r="O483" s="199">
        <f t="shared" si="109"/>
        <v>0</v>
      </c>
      <c r="P483" s="200">
        <f t="shared" si="109"/>
        <v>0</v>
      </c>
    </row>
    <row r="484" spans="1:16" s="54" customFormat="1" ht="35.25" customHeight="1">
      <c r="A484" s="146"/>
      <c r="B484" s="47" t="s">
        <v>881</v>
      </c>
      <c r="C484" s="40" t="s">
        <v>162</v>
      </c>
      <c r="D484" s="114">
        <v>20568</v>
      </c>
      <c r="E484" s="114">
        <v>20568</v>
      </c>
      <c r="F484" s="341">
        <f t="shared" si="102"/>
        <v>1</v>
      </c>
      <c r="G484" s="114">
        <f>E484</f>
        <v>20568</v>
      </c>
      <c r="H484" s="114"/>
      <c r="I484" s="201"/>
      <c r="J484" s="202">
        <f>G484</f>
        <v>20568</v>
      </c>
      <c r="K484" s="202"/>
      <c r="L484" s="202"/>
      <c r="M484" s="205"/>
      <c r="N484" s="433"/>
      <c r="O484" s="433"/>
      <c r="P484" s="342"/>
    </row>
    <row r="485" spans="1:16" s="54" customFormat="1" ht="19.5" customHeight="1">
      <c r="A485" s="146"/>
      <c r="B485" s="47" t="s">
        <v>621</v>
      </c>
      <c r="C485" s="40" t="s">
        <v>918</v>
      </c>
      <c r="D485" s="114">
        <v>506311</v>
      </c>
      <c r="E485" s="114">
        <v>578664</v>
      </c>
      <c r="F485" s="341">
        <f t="shared" si="102"/>
        <v>1.1429022873293293</v>
      </c>
      <c r="G485" s="114">
        <f>E485</f>
        <v>578664</v>
      </c>
      <c r="H485" s="114">
        <f>G485</f>
        <v>578664</v>
      </c>
      <c r="I485" s="201"/>
      <c r="J485" s="202"/>
      <c r="K485" s="202"/>
      <c r="L485" s="202"/>
      <c r="M485" s="205"/>
      <c r="N485" s="433"/>
      <c r="O485" s="433"/>
      <c r="P485" s="342"/>
    </row>
    <row r="486" spans="1:16" s="54" customFormat="1" ht="17.25" customHeight="1">
      <c r="A486" s="146"/>
      <c r="B486" s="47" t="s">
        <v>625</v>
      </c>
      <c r="C486" s="40" t="s">
        <v>626</v>
      </c>
      <c r="D486" s="114">
        <v>36298</v>
      </c>
      <c r="E486" s="114">
        <v>42440</v>
      </c>
      <c r="F486" s="341">
        <f t="shared" si="102"/>
        <v>1.1692104248167943</v>
      </c>
      <c r="G486" s="114">
        <f aca="true" t="shared" si="110" ref="G486:G505">E486</f>
        <v>42440</v>
      </c>
      <c r="H486" s="114">
        <f>G486</f>
        <v>42440</v>
      </c>
      <c r="I486" s="201"/>
      <c r="J486" s="202">
        <v>0</v>
      </c>
      <c r="K486" s="202"/>
      <c r="L486" s="202"/>
      <c r="M486" s="205"/>
      <c r="N486" s="433"/>
      <c r="O486" s="433"/>
      <c r="P486" s="342"/>
    </row>
    <row r="487" spans="1:16" s="54" customFormat="1" ht="18" customHeight="1">
      <c r="A487" s="146"/>
      <c r="B487" s="155" t="s">
        <v>674</v>
      </c>
      <c r="C487" s="40" t="s">
        <v>697</v>
      </c>
      <c r="D487" s="114">
        <v>82393</v>
      </c>
      <c r="E487" s="114">
        <v>90058</v>
      </c>
      <c r="F487" s="341">
        <f t="shared" si="102"/>
        <v>1.093029747672739</v>
      </c>
      <c r="G487" s="114">
        <f t="shared" si="110"/>
        <v>90058</v>
      </c>
      <c r="H487" s="114">
        <f>G487</f>
        <v>90058</v>
      </c>
      <c r="I487" s="201"/>
      <c r="J487" s="202">
        <v>0</v>
      </c>
      <c r="K487" s="202"/>
      <c r="L487" s="202"/>
      <c r="M487" s="205"/>
      <c r="N487" s="433"/>
      <c r="O487" s="433"/>
      <c r="P487" s="342"/>
    </row>
    <row r="488" spans="1:16" s="54" customFormat="1" ht="15.75" customHeight="1">
      <c r="A488" s="146"/>
      <c r="B488" s="47" t="s">
        <v>627</v>
      </c>
      <c r="C488" s="41" t="s">
        <v>628</v>
      </c>
      <c r="D488" s="114">
        <v>13294</v>
      </c>
      <c r="E488" s="114">
        <v>14430</v>
      </c>
      <c r="F488" s="341">
        <f t="shared" si="102"/>
        <v>1.0854520836467578</v>
      </c>
      <c r="G488" s="114">
        <f t="shared" si="110"/>
        <v>14430</v>
      </c>
      <c r="H488" s="114">
        <f>G488</f>
        <v>14430</v>
      </c>
      <c r="I488" s="201"/>
      <c r="J488" s="202">
        <v>0</v>
      </c>
      <c r="K488" s="202"/>
      <c r="L488" s="202"/>
      <c r="M488" s="205"/>
      <c r="N488" s="433"/>
      <c r="O488" s="433"/>
      <c r="P488" s="342"/>
    </row>
    <row r="489" spans="1:16" s="54" customFormat="1" ht="15.75" customHeight="1">
      <c r="A489" s="146"/>
      <c r="B489" s="47" t="s">
        <v>52</v>
      </c>
      <c r="C489" s="41" t="s">
        <v>53</v>
      </c>
      <c r="D489" s="114">
        <v>4280</v>
      </c>
      <c r="E489" s="114">
        <v>0</v>
      </c>
      <c r="F489" s="341">
        <f t="shared" si="102"/>
        <v>0</v>
      </c>
      <c r="G489" s="114">
        <f t="shared" si="110"/>
        <v>0</v>
      </c>
      <c r="H489" s="114">
        <f>G489</f>
        <v>0</v>
      </c>
      <c r="I489" s="201"/>
      <c r="J489" s="202"/>
      <c r="K489" s="202"/>
      <c r="L489" s="202"/>
      <c r="M489" s="205"/>
      <c r="N489" s="433"/>
      <c r="O489" s="433"/>
      <c r="P489" s="342"/>
    </row>
    <row r="490" spans="1:16" s="54" customFormat="1" ht="15.75" customHeight="1">
      <c r="A490" s="146"/>
      <c r="B490" s="47" t="s">
        <v>629</v>
      </c>
      <c r="C490" s="41" t="s">
        <v>755</v>
      </c>
      <c r="D490" s="114">
        <v>60921</v>
      </c>
      <c r="E490" s="114">
        <v>4305</v>
      </c>
      <c r="F490" s="341">
        <f t="shared" si="102"/>
        <v>0.07066528783178215</v>
      </c>
      <c r="G490" s="114">
        <f t="shared" si="110"/>
        <v>4305</v>
      </c>
      <c r="H490" s="114"/>
      <c r="I490" s="201">
        <f>G490</f>
        <v>4305</v>
      </c>
      <c r="J490" s="202">
        <v>0</v>
      </c>
      <c r="K490" s="202"/>
      <c r="L490" s="202"/>
      <c r="M490" s="205"/>
      <c r="N490" s="433"/>
      <c r="O490" s="433"/>
      <c r="P490" s="342"/>
    </row>
    <row r="491" spans="1:16" s="54" customFormat="1" ht="16.5" customHeight="1">
      <c r="A491" s="146"/>
      <c r="B491" s="47" t="s">
        <v>715</v>
      </c>
      <c r="C491" s="41" t="s">
        <v>843</v>
      </c>
      <c r="D491" s="114">
        <v>500</v>
      </c>
      <c r="E491" s="114">
        <v>400</v>
      </c>
      <c r="F491" s="341">
        <f t="shared" si="102"/>
        <v>0.8</v>
      </c>
      <c r="G491" s="114">
        <f t="shared" si="110"/>
        <v>400</v>
      </c>
      <c r="H491" s="114"/>
      <c r="I491" s="201">
        <f aca="true" t="shared" si="111" ref="I491:I505">G491</f>
        <v>400</v>
      </c>
      <c r="J491" s="202">
        <v>0</v>
      </c>
      <c r="K491" s="202"/>
      <c r="L491" s="202"/>
      <c r="M491" s="205"/>
      <c r="N491" s="433"/>
      <c r="O491" s="433"/>
      <c r="P491" s="342"/>
    </row>
    <row r="492" spans="1:16" s="54" customFormat="1" ht="16.5" customHeight="1">
      <c r="A492" s="146"/>
      <c r="B492" s="47" t="s">
        <v>846</v>
      </c>
      <c r="C492" s="41" t="s">
        <v>847</v>
      </c>
      <c r="D492" s="114">
        <v>7900</v>
      </c>
      <c r="E492" s="114">
        <v>8900</v>
      </c>
      <c r="F492" s="341">
        <f t="shared" si="102"/>
        <v>1.1265822784810127</v>
      </c>
      <c r="G492" s="114">
        <f t="shared" si="110"/>
        <v>8900</v>
      </c>
      <c r="H492" s="114"/>
      <c r="I492" s="201">
        <f t="shared" si="111"/>
        <v>8900</v>
      </c>
      <c r="J492" s="202">
        <v>0</v>
      </c>
      <c r="K492" s="202"/>
      <c r="L492" s="202"/>
      <c r="M492" s="205"/>
      <c r="N492" s="433"/>
      <c r="O492" s="433"/>
      <c r="P492" s="342"/>
    </row>
    <row r="493" spans="1:16" s="54" customFormat="1" ht="14.25" customHeight="1">
      <c r="A493" s="146"/>
      <c r="B493" s="47" t="s">
        <v>631</v>
      </c>
      <c r="C493" s="41" t="s">
        <v>718</v>
      </c>
      <c r="D493" s="114">
        <v>70000</v>
      </c>
      <c r="E493" s="114">
        <v>51484</v>
      </c>
      <c r="F493" s="341">
        <f t="shared" si="102"/>
        <v>0.7354857142857143</v>
      </c>
      <c r="G493" s="114">
        <f t="shared" si="110"/>
        <v>51484</v>
      </c>
      <c r="H493" s="114"/>
      <c r="I493" s="201">
        <f t="shared" si="111"/>
        <v>51484</v>
      </c>
      <c r="J493" s="202">
        <v>0</v>
      </c>
      <c r="K493" s="202"/>
      <c r="L493" s="202"/>
      <c r="M493" s="205"/>
      <c r="N493" s="433"/>
      <c r="O493" s="433"/>
      <c r="P493" s="342"/>
    </row>
    <row r="494" spans="1:16" s="54" customFormat="1" ht="14.25" customHeight="1">
      <c r="A494" s="146"/>
      <c r="B494" s="47" t="s">
        <v>703</v>
      </c>
      <c r="C494" s="41" t="s">
        <v>704</v>
      </c>
      <c r="D494" s="114">
        <v>400</v>
      </c>
      <c r="E494" s="114">
        <v>600</v>
      </c>
      <c r="F494" s="341">
        <f t="shared" si="102"/>
        <v>1.5</v>
      </c>
      <c r="G494" s="114">
        <f t="shared" si="110"/>
        <v>600</v>
      </c>
      <c r="H494" s="114"/>
      <c r="I494" s="201">
        <f t="shared" si="111"/>
        <v>600</v>
      </c>
      <c r="J494" s="202"/>
      <c r="K494" s="202"/>
      <c r="L494" s="202"/>
      <c r="M494" s="205"/>
      <c r="N494" s="433"/>
      <c r="O494" s="433"/>
      <c r="P494" s="342"/>
    </row>
    <row r="495" spans="1:16" s="54" customFormat="1" ht="14.25" customHeight="1">
      <c r="A495" s="146"/>
      <c r="B495" s="421">
        <v>4300</v>
      </c>
      <c r="C495" s="41" t="s">
        <v>720</v>
      </c>
      <c r="D495" s="114">
        <v>246676</v>
      </c>
      <c r="E495" s="114">
        <v>212000</v>
      </c>
      <c r="F495" s="341">
        <f t="shared" si="102"/>
        <v>0.8594269406022474</v>
      </c>
      <c r="G495" s="114">
        <f t="shared" si="110"/>
        <v>212000</v>
      </c>
      <c r="H495" s="114"/>
      <c r="I495" s="201">
        <f t="shared" si="111"/>
        <v>212000</v>
      </c>
      <c r="J495" s="202">
        <v>0</v>
      </c>
      <c r="K495" s="202"/>
      <c r="L495" s="202"/>
      <c r="M495" s="205"/>
      <c r="N495" s="433"/>
      <c r="O495" s="433"/>
      <c r="P495" s="342"/>
    </row>
    <row r="496" spans="1:16" s="54" customFormat="1" ht="15.75" customHeight="1">
      <c r="A496" s="146"/>
      <c r="B496" s="47" t="s">
        <v>54</v>
      </c>
      <c r="C496" s="41" t="s">
        <v>55</v>
      </c>
      <c r="D496" s="114">
        <v>792</v>
      </c>
      <c r="E496" s="114">
        <v>768</v>
      </c>
      <c r="F496" s="341">
        <f t="shared" si="102"/>
        <v>0.9696969696969697</v>
      </c>
      <c r="G496" s="114">
        <f t="shared" si="110"/>
        <v>768</v>
      </c>
      <c r="H496" s="114"/>
      <c r="I496" s="201">
        <f t="shared" si="111"/>
        <v>768</v>
      </c>
      <c r="J496" s="202">
        <v>0</v>
      </c>
      <c r="K496" s="202"/>
      <c r="L496" s="202"/>
      <c r="M496" s="205"/>
      <c r="N496" s="433"/>
      <c r="O496" s="433"/>
      <c r="P496" s="342"/>
    </row>
    <row r="497" spans="1:16" s="54" customFormat="1" ht="15.75" customHeight="1">
      <c r="A497" s="146"/>
      <c r="B497" s="47" t="s">
        <v>869</v>
      </c>
      <c r="C497" s="40" t="s">
        <v>871</v>
      </c>
      <c r="D497" s="114">
        <v>600</v>
      </c>
      <c r="E497" s="114">
        <v>700</v>
      </c>
      <c r="F497" s="341">
        <f t="shared" si="102"/>
        <v>1.1666666666666667</v>
      </c>
      <c r="G497" s="114">
        <f t="shared" si="110"/>
        <v>700</v>
      </c>
      <c r="H497" s="114"/>
      <c r="I497" s="201">
        <f t="shared" si="111"/>
        <v>700</v>
      </c>
      <c r="J497" s="202"/>
      <c r="K497" s="202"/>
      <c r="L497" s="202"/>
      <c r="M497" s="205"/>
      <c r="N497" s="433"/>
      <c r="O497" s="433"/>
      <c r="P497" s="342"/>
    </row>
    <row r="498" spans="1:16" s="54" customFormat="1" ht="15.75" customHeight="1">
      <c r="A498" s="146"/>
      <c r="B498" s="47" t="s">
        <v>861</v>
      </c>
      <c r="C498" s="40" t="s">
        <v>865</v>
      </c>
      <c r="D498" s="114">
        <v>1300</v>
      </c>
      <c r="E498" s="114">
        <v>900</v>
      </c>
      <c r="F498" s="341">
        <f t="shared" si="102"/>
        <v>0.6923076923076923</v>
      </c>
      <c r="G498" s="114">
        <f t="shared" si="110"/>
        <v>900</v>
      </c>
      <c r="H498" s="114"/>
      <c r="I498" s="201">
        <f t="shared" si="111"/>
        <v>900</v>
      </c>
      <c r="J498" s="202"/>
      <c r="K498" s="202"/>
      <c r="L498" s="202"/>
      <c r="M498" s="205"/>
      <c r="N498" s="433"/>
      <c r="O498" s="433"/>
      <c r="P498" s="342"/>
    </row>
    <row r="499" spans="1:16" s="54" customFormat="1" ht="15.75" customHeight="1">
      <c r="A499" s="146"/>
      <c r="B499" s="47" t="s">
        <v>637</v>
      </c>
      <c r="C499" s="41" t="s">
        <v>638</v>
      </c>
      <c r="D499" s="114">
        <v>800</v>
      </c>
      <c r="E499" s="114">
        <v>700</v>
      </c>
      <c r="F499" s="341">
        <f t="shared" si="102"/>
        <v>0.875</v>
      </c>
      <c r="G499" s="114">
        <f t="shared" si="110"/>
        <v>700</v>
      </c>
      <c r="H499" s="114"/>
      <c r="I499" s="201">
        <f t="shared" si="111"/>
        <v>700</v>
      </c>
      <c r="J499" s="202">
        <v>0</v>
      </c>
      <c r="K499" s="202"/>
      <c r="L499" s="202"/>
      <c r="M499" s="205"/>
      <c r="N499" s="433"/>
      <c r="O499" s="433"/>
      <c r="P499" s="342"/>
    </row>
    <row r="500" spans="1:16" s="54" customFormat="1" ht="15.75" customHeight="1">
      <c r="A500" s="146"/>
      <c r="B500" s="47" t="s">
        <v>641</v>
      </c>
      <c r="C500" s="41" t="s">
        <v>642</v>
      </c>
      <c r="D500" s="114">
        <v>21124</v>
      </c>
      <c r="E500" s="114">
        <v>21124</v>
      </c>
      <c r="F500" s="341">
        <f t="shared" si="102"/>
        <v>1</v>
      </c>
      <c r="G500" s="114">
        <f t="shared" si="110"/>
        <v>21124</v>
      </c>
      <c r="H500" s="114"/>
      <c r="I500" s="201">
        <f t="shared" si="111"/>
        <v>21124</v>
      </c>
      <c r="J500" s="202">
        <v>0</v>
      </c>
      <c r="K500" s="202"/>
      <c r="L500" s="202"/>
      <c r="M500" s="205"/>
      <c r="N500" s="433"/>
      <c r="O500" s="433"/>
      <c r="P500" s="342"/>
    </row>
    <row r="501" spans="1:16" s="54" customFormat="1" ht="16.5" customHeight="1">
      <c r="A501" s="146"/>
      <c r="B501" s="47" t="s">
        <v>657</v>
      </c>
      <c r="C501" s="41" t="s">
        <v>658</v>
      </c>
      <c r="D501" s="114">
        <v>3683</v>
      </c>
      <c r="E501" s="114">
        <v>3683</v>
      </c>
      <c r="F501" s="341">
        <f t="shared" si="102"/>
        <v>1</v>
      </c>
      <c r="G501" s="114">
        <f t="shared" si="110"/>
        <v>3683</v>
      </c>
      <c r="H501" s="114"/>
      <c r="I501" s="201">
        <f t="shared" si="111"/>
        <v>3683</v>
      </c>
      <c r="J501" s="202">
        <v>0</v>
      </c>
      <c r="K501" s="202"/>
      <c r="L501" s="202"/>
      <c r="M501" s="205"/>
      <c r="N501" s="433"/>
      <c r="O501" s="433"/>
      <c r="P501" s="342"/>
    </row>
    <row r="502" spans="1:16" s="54" customFormat="1" ht="16.5" customHeight="1">
      <c r="A502" s="146"/>
      <c r="B502" s="47" t="s">
        <v>723</v>
      </c>
      <c r="C502" s="41" t="s">
        <v>724</v>
      </c>
      <c r="D502" s="114">
        <v>426</v>
      </c>
      <c r="E502" s="114">
        <v>426</v>
      </c>
      <c r="F502" s="341">
        <f t="shared" si="102"/>
        <v>1</v>
      </c>
      <c r="G502" s="114">
        <f t="shared" si="110"/>
        <v>426</v>
      </c>
      <c r="H502" s="114"/>
      <c r="I502" s="201">
        <f t="shared" si="111"/>
        <v>426</v>
      </c>
      <c r="J502" s="202">
        <v>0</v>
      </c>
      <c r="K502" s="202"/>
      <c r="L502" s="202"/>
      <c r="M502" s="205"/>
      <c r="N502" s="433"/>
      <c r="O502" s="433"/>
      <c r="P502" s="342"/>
    </row>
    <row r="503" spans="1:16" s="54" customFormat="1" ht="15.75" customHeight="1">
      <c r="A503" s="146"/>
      <c r="B503" s="47" t="s">
        <v>862</v>
      </c>
      <c r="C503" s="40" t="s">
        <v>157</v>
      </c>
      <c r="D503" s="114">
        <v>1000</v>
      </c>
      <c r="E503" s="114">
        <v>800</v>
      </c>
      <c r="F503" s="341">
        <f t="shared" si="102"/>
        <v>0.8</v>
      </c>
      <c r="G503" s="114">
        <f t="shared" si="110"/>
        <v>800</v>
      </c>
      <c r="H503" s="114"/>
      <c r="I503" s="201">
        <f t="shared" si="111"/>
        <v>800</v>
      </c>
      <c r="J503" s="202"/>
      <c r="K503" s="202"/>
      <c r="L503" s="202"/>
      <c r="M503" s="205"/>
      <c r="N503" s="433"/>
      <c r="O503" s="433"/>
      <c r="P503" s="342"/>
    </row>
    <row r="504" spans="1:16" s="54" customFormat="1" ht="15.75" customHeight="1">
      <c r="A504" s="146"/>
      <c r="B504" s="47" t="s">
        <v>863</v>
      </c>
      <c r="C504" s="40" t="s">
        <v>867</v>
      </c>
      <c r="D504" s="114">
        <v>500</v>
      </c>
      <c r="E504" s="114">
        <v>500</v>
      </c>
      <c r="F504" s="341">
        <f t="shared" si="102"/>
        <v>1</v>
      </c>
      <c r="G504" s="114">
        <f t="shared" si="110"/>
        <v>500</v>
      </c>
      <c r="H504" s="114"/>
      <c r="I504" s="201">
        <f t="shared" si="111"/>
        <v>500</v>
      </c>
      <c r="J504" s="202"/>
      <c r="K504" s="202"/>
      <c r="L504" s="202"/>
      <c r="M504" s="205"/>
      <c r="N504" s="433"/>
      <c r="O504" s="433"/>
      <c r="P504" s="342"/>
    </row>
    <row r="505" spans="1:16" s="54" customFormat="1" ht="16.5" customHeight="1">
      <c r="A505" s="146"/>
      <c r="B505" s="47" t="s">
        <v>864</v>
      </c>
      <c r="C505" s="40" t="s">
        <v>868</v>
      </c>
      <c r="D505" s="114">
        <v>3018</v>
      </c>
      <c r="E505" s="114">
        <v>1000</v>
      </c>
      <c r="F505" s="341">
        <f t="shared" si="102"/>
        <v>0.3313452617627568</v>
      </c>
      <c r="G505" s="114">
        <f t="shared" si="110"/>
        <v>1000</v>
      </c>
      <c r="H505" s="114"/>
      <c r="I505" s="201">
        <f t="shared" si="111"/>
        <v>1000</v>
      </c>
      <c r="J505" s="202"/>
      <c r="K505" s="202"/>
      <c r="L505" s="202"/>
      <c r="M505" s="205"/>
      <c r="N505" s="433"/>
      <c r="O505" s="433"/>
      <c r="P505" s="342"/>
    </row>
    <row r="506" spans="1:16" s="54" customFormat="1" ht="15" customHeight="1">
      <c r="A506" s="144" t="s">
        <v>855</v>
      </c>
      <c r="B506" s="162"/>
      <c r="C506" s="450" t="s">
        <v>2</v>
      </c>
      <c r="D506" s="199">
        <f>SUM(D507:D520)</f>
        <v>357000</v>
      </c>
      <c r="E506" s="199">
        <f>SUM(E507:E520)</f>
        <v>0</v>
      </c>
      <c r="F506" s="417">
        <f t="shared" si="102"/>
        <v>0</v>
      </c>
      <c r="G506" s="199">
        <f>SUM(G507:G520)</f>
        <v>0</v>
      </c>
      <c r="H506" s="199">
        <f>SUM(H507:H520)</f>
        <v>0</v>
      </c>
      <c r="I506" s="199">
        <f>SUM(I507:I520)</f>
        <v>0</v>
      </c>
      <c r="J506" s="199">
        <f>SUM(J507:J520)</f>
        <v>0</v>
      </c>
      <c r="K506" s="199">
        <f aca="true" t="shared" si="112" ref="K506:P506">SUM(K507:K520)</f>
        <v>0</v>
      </c>
      <c r="L506" s="199">
        <f t="shared" si="112"/>
        <v>0</v>
      </c>
      <c r="M506" s="199">
        <f t="shared" si="112"/>
        <v>0</v>
      </c>
      <c r="N506" s="199">
        <f t="shared" si="112"/>
        <v>0</v>
      </c>
      <c r="O506" s="199">
        <f t="shared" si="112"/>
        <v>0</v>
      </c>
      <c r="P506" s="200">
        <f t="shared" si="112"/>
        <v>0</v>
      </c>
    </row>
    <row r="507" spans="1:16" s="54" customFormat="1" ht="14.25" customHeight="1">
      <c r="A507" s="146"/>
      <c r="B507" s="47" t="s">
        <v>621</v>
      </c>
      <c r="C507" s="40" t="s">
        <v>918</v>
      </c>
      <c r="D507" s="114">
        <v>266343</v>
      </c>
      <c r="E507" s="114">
        <v>0</v>
      </c>
      <c r="F507" s="341">
        <f t="shared" si="102"/>
        <v>0</v>
      </c>
      <c r="G507" s="114">
        <f>E507</f>
        <v>0</v>
      </c>
      <c r="H507" s="114">
        <f>G507</f>
        <v>0</v>
      </c>
      <c r="I507" s="201"/>
      <c r="J507" s="202">
        <v>0</v>
      </c>
      <c r="K507" s="202"/>
      <c r="L507" s="202"/>
      <c r="M507" s="205"/>
      <c r="N507" s="433"/>
      <c r="O507" s="433"/>
      <c r="P507" s="342"/>
    </row>
    <row r="508" spans="1:16" s="54" customFormat="1" ht="14.25" customHeight="1">
      <c r="A508" s="146"/>
      <c r="B508" s="47" t="s">
        <v>625</v>
      </c>
      <c r="C508" s="40" t="s">
        <v>626</v>
      </c>
      <c r="D508" s="114">
        <v>16005</v>
      </c>
      <c r="E508" s="114">
        <v>0</v>
      </c>
      <c r="F508" s="341">
        <v>0</v>
      </c>
      <c r="G508" s="114">
        <f>E508</f>
        <v>0</v>
      </c>
      <c r="H508" s="114">
        <f>G508</f>
        <v>0</v>
      </c>
      <c r="I508" s="201"/>
      <c r="J508" s="202"/>
      <c r="K508" s="202"/>
      <c r="L508" s="202"/>
      <c r="M508" s="205"/>
      <c r="N508" s="433"/>
      <c r="O508" s="433"/>
      <c r="P508" s="342"/>
    </row>
    <row r="509" spans="1:16" s="54" customFormat="1" ht="15" customHeight="1">
      <c r="A509" s="146"/>
      <c r="B509" s="47" t="s">
        <v>652</v>
      </c>
      <c r="C509" s="40" t="s">
        <v>697</v>
      </c>
      <c r="D509" s="114">
        <v>40193</v>
      </c>
      <c r="E509" s="114">
        <v>0</v>
      </c>
      <c r="F509" s="341">
        <f t="shared" si="102"/>
        <v>0</v>
      </c>
      <c r="G509" s="114">
        <f aca="true" t="shared" si="113" ref="G509:G520">E509</f>
        <v>0</v>
      </c>
      <c r="H509" s="114"/>
      <c r="I509" s="201"/>
      <c r="J509" s="202">
        <v>0</v>
      </c>
      <c r="K509" s="202"/>
      <c r="L509" s="202"/>
      <c r="M509" s="205"/>
      <c r="N509" s="433"/>
      <c r="O509" s="433"/>
      <c r="P509" s="342"/>
    </row>
    <row r="510" spans="1:16" s="54" customFormat="1" ht="15" customHeight="1">
      <c r="A510" s="146"/>
      <c r="B510" s="47" t="s">
        <v>627</v>
      </c>
      <c r="C510" s="41" t="s">
        <v>628</v>
      </c>
      <c r="D510" s="114">
        <v>6372</v>
      </c>
      <c r="E510" s="114">
        <v>0</v>
      </c>
      <c r="F510" s="341">
        <f t="shared" si="102"/>
        <v>0</v>
      </c>
      <c r="G510" s="114">
        <f t="shared" si="113"/>
        <v>0</v>
      </c>
      <c r="H510" s="114"/>
      <c r="I510" s="201"/>
      <c r="J510" s="202">
        <v>0</v>
      </c>
      <c r="K510" s="202"/>
      <c r="L510" s="202"/>
      <c r="M510" s="205"/>
      <c r="N510" s="433"/>
      <c r="O510" s="433"/>
      <c r="P510" s="342"/>
    </row>
    <row r="511" spans="1:16" s="54" customFormat="1" ht="15" customHeight="1">
      <c r="A511" s="146"/>
      <c r="B511" s="47" t="s">
        <v>629</v>
      </c>
      <c r="C511" s="41" t="s">
        <v>858</v>
      </c>
      <c r="D511" s="114">
        <v>6136</v>
      </c>
      <c r="E511" s="114">
        <v>0</v>
      </c>
      <c r="F511" s="341">
        <f t="shared" si="102"/>
        <v>0</v>
      </c>
      <c r="G511" s="114">
        <f t="shared" si="113"/>
        <v>0</v>
      </c>
      <c r="H511" s="114"/>
      <c r="I511" s="201">
        <f>G511</f>
        <v>0</v>
      </c>
      <c r="J511" s="202">
        <v>0</v>
      </c>
      <c r="K511" s="202"/>
      <c r="L511" s="202"/>
      <c r="M511" s="205"/>
      <c r="N511" s="433"/>
      <c r="O511" s="433"/>
      <c r="P511" s="342"/>
    </row>
    <row r="512" spans="1:16" s="54" customFormat="1" ht="15" customHeight="1">
      <c r="A512" s="146"/>
      <c r="B512" s="47" t="s">
        <v>846</v>
      </c>
      <c r="C512" s="41" t="s">
        <v>158</v>
      </c>
      <c r="D512" s="114">
        <v>300</v>
      </c>
      <c r="E512" s="114">
        <v>0</v>
      </c>
      <c r="F512" s="341">
        <f t="shared" si="102"/>
        <v>0</v>
      </c>
      <c r="G512" s="114">
        <f t="shared" si="113"/>
        <v>0</v>
      </c>
      <c r="H512" s="114"/>
      <c r="I512" s="201">
        <f aca="true" t="shared" si="114" ref="I512:I520">G512</f>
        <v>0</v>
      </c>
      <c r="J512" s="202"/>
      <c r="K512" s="202"/>
      <c r="L512" s="202"/>
      <c r="M512" s="205"/>
      <c r="N512" s="433"/>
      <c r="O512" s="433"/>
      <c r="P512" s="342"/>
    </row>
    <row r="513" spans="1:16" s="54" customFormat="1" ht="15" customHeight="1">
      <c r="A513" s="146"/>
      <c r="B513" s="47" t="s">
        <v>631</v>
      </c>
      <c r="C513" s="41" t="s">
        <v>718</v>
      </c>
      <c r="D513" s="114">
        <v>5310</v>
      </c>
      <c r="E513" s="114">
        <v>0</v>
      </c>
      <c r="F513" s="341">
        <f t="shared" si="102"/>
        <v>0</v>
      </c>
      <c r="G513" s="114">
        <f t="shared" si="113"/>
        <v>0</v>
      </c>
      <c r="H513" s="114"/>
      <c r="I513" s="201">
        <f t="shared" si="114"/>
        <v>0</v>
      </c>
      <c r="J513" s="202"/>
      <c r="K513" s="202"/>
      <c r="L513" s="202"/>
      <c r="M513" s="205"/>
      <c r="N513" s="433"/>
      <c r="O513" s="433"/>
      <c r="P513" s="342"/>
    </row>
    <row r="514" spans="1:16" s="54" customFormat="1" ht="15" customHeight="1">
      <c r="A514" s="146"/>
      <c r="B514" s="47" t="s">
        <v>703</v>
      </c>
      <c r="C514" s="41" t="s">
        <v>704</v>
      </c>
      <c r="D514" s="114">
        <v>280</v>
      </c>
      <c r="E514" s="114">
        <v>0</v>
      </c>
      <c r="F514" s="341">
        <f t="shared" si="102"/>
        <v>0</v>
      </c>
      <c r="G514" s="114">
        <f t="shared" si="113"/>
        <v>0</v>
      </c>
      <c r="H514" s="114"/>
      <c r="I514" s="201">
        <f t="shared" si="114"/>
        <v>0</v>
      </c>
      <c r="J514" s="202"/>
      <c r="K514" s="202"/>
      <c r="L514" s="202"/>
      <c r="M514" s="205"/>
      <c r="N514" s="433"/>
      <c r="O514" s="433"/>
      <c r="P514" s="342"/>
    </row>
    <row r="515" spans="1:16" s="54" customFormat="1" ht="15" customHeight="1">
      <c r="A515" s="146"/>
      <c r="B515" s="47" t="s">
        <v>635</v>
      </c>
      <c r="C515" s="41" t="s">
        <v>720</v>
      </c>
      <c r="D515" s="114">
        <v>3300</v>
      </c>
      <c r="E515" s="114">
        <v>0</v>
      </c>
      <c r="F515" s="341">
        <f t="shared" si="102"/>
        <v>0</v>
      </c>
      <c r="G515" s="114">
        <f t="shared" si="113"/>
        <v>0</v>
      </c>
      <c r="H515" s="114"/>
      <c r="I515" s="201">
        <f t="shared" si="114"/>
        <v>0</v>
      </c>
      <c r="J515" s="202">
        <v>0</v>
      </c>
      <c r="K515" s="202"/>
      <c r="L515" s="202"/>
      <c r="M515" s="205"/>
      <c r="N515" s="433"/>
      <c r="O515" s="433"/>
      <c r="P515" s="342"/>
    </row>
    <row r="516" spans="1:16" s="54" customFormat="1" ht="15" customHeight="1">
      <c r="A516" s="146"/>
      <c r="B516" s="47" t="s">
        <v>54</v>
      </c>
      <c r="C516" s="41" t="s">
        <v>55</v>
      </c>
      <c r="D516" s="114">
        <v>396</v>
      </c>
      <c r="E516" s="114">
        <v>0</v>
      </c>
      <c r="F516" s="341">
        <f t="shared" si="102"/>
        <v>0</v>
      </c>
      <c r="G516" s="114">
        <f t="shared" si="113"/>
        <v>0</v>
      </c>
      <c r="H516" s="114"/>
      <c r="I516" s="201">
        <f t="shared" si="114"/>
        <v>0</v>
      </c>
      <c r="J516" s="202"/>
      <c r="K516" s="202"/>
      <c r="L516" s="202"/>
      <c r="M516" s="205"/>
      <c r="N516" s="433"/>
      <c r="O516" s="433"/>
      <c r="P516" s="342"/>
    </row>
    <row r="517" spans="1:16" s="54" customFormat="1" ht="15" customHeight="1">
      <c r="A517" s="146"/>
      <c r="B517" s="47" t="s">
        <v>861</v>
      </c>
      <c r="C517" s="40" t="s">
        <v>865</v>
      </c>
      <c r="D517" s="114">
        <v>1000</v>
      </c>
      <c r="E517" s="114">
        <v>0</v>
      </c>
      <c r="F517" s="341">
        <f>E517/D517</f>
        <v>0</v>
      </c>
      <c r="G517" s="114">
        <f t="shared" si="113"/>
        <v>0</v>
      </c>
      <c r="H517" s="114"/>
      <c r="I517" s="201">
        <f t="shared" si="114"/>
        <v>0</v>
      </c>
      <c r="J517" s="202"/>
      <c r="K517" s="202"/>
      <c r="L517" s="202"/>
      <c r="M517" s="205"/>
      <c r="N517" s="433"/>
      <c r="O517" s="433"/>
      <c r="P517" s="342"/>
    </row>
    <row r="518" spans="1:16" s="54" customFormat="1" ht="15" customHeight="1">
      <c r="A518" s="146"/>
      <c r="B518" s="47" t="s">
        <v>637</v>
      </c>
      <c r="C518" s="41" t="s">
        <v>638</v>
      </c>
      <c r="D518" s="114">
        <v>1000</v>
      </c>
      <c r="E518" s="114">
        <v>0</v>
      </c>
      <c r="F518" s="341">
        <f>E518/D518</f>
        <v>0</v>
      </c>
      <c r="G518" s="114">
        <f t="shared" si="113"/>
        <v>0</v>
      </c>
      <c r="H518" s="114"/>
      <c r="I518" s="201">
        <f t="shared" si="114"/>
        <v>0</v>
      </c>
      <c r="J518" s="202"/>
      <c r="K518" s="202"/>
      <c r="L518" s="202"/>
      <c r="M518" s="205"/>
      <c r="N518" s="433"/>
      <c r="O518" s="433"/>
      <c r="P518" s="342"/>
    </row>
    <row r="519" spans="1:16" s="54" customFormat="1" ht="15" customHeight="1">
      <c r="A519" s="146"/>
      <c r="B519" s="47" t="s">
        <v>641</v>
      </c>
      <c r="C519" s="41" t="s">
        <v>642</v>
      </c>
      <c r="D519" s="114">
        <v>9365</v>
      </c>
      <c r="E519" s="114">
        <v>0</v>
      </c>
      <c r="F519" s="341">
        <f>E519/D519</f>
        <v>0</v>
      </c>
      <c r="G519" s="114">
        <f t="shared" si="113"/>
        <v>0</v>
      </c>
      <c r="H519" s="114"/>
      <c r="I519" s="201">
        <f t="shared" si="114"/>
        <v>0</v>
      </c>
      <c r="J519" s="202"/>
      <c r="K519" s="202"/>
      <c r="L519" s="202"/>
      <c r="M519" s="205"/>
      <c r="N519" s="433"/>
      <c r="O519" s="433"/>
      <c r="P519" s="342"/>
    </row>
    <row r="520" spans="1:16" s="54" customFormat="1" ht="15" customHeight="1">
      <c r="A520" s="146"/>
      <c r="B520" s="47" t="s">
        <v>862</v>
      </c>
      <c r="C520" s="40" t="s">
        <v>157</v>
      </c>
      <c r="D520" s="114">
        <v>1000</v>
      </c>
      <c r="E520" s="114">
        <v>0</v>
      </c>
      <c r="F520" s="341">
        <f>E520/D520</f>
        <v>0</v>
      </c>
      <c r="G520" s="114">
        <f t="shared" si="113"/>
        <v>0</v>
      </c>
      <c r="H520" s="114"/>
      <c r="I520" s="201">
        <f t="shared" si="114"/>
        <v>0</v>
      </c>
      <c r="J520" s="202"/>
      <c r="K520" s="202"/>
      <c r="L520" s="202"/>
      <c r="M520" s="205"/>
      <c r="N520" s="433"/>
      <c r="O520" s="433"/>
      <c r="P520" s="342"/>
    </row>
    <row r="521" spans="1:16" s="54" customFormat="1" ht="15.75" customHeight="1">
      <c r="A521" s="144" t="s">
        <v>733</v>
      </c>
      <c r="B521" s="161"/>
      <c r="C521" s="96" t="s">
        <v>848</v>
      </c>
      <c r="D521" s="199">
        <f>SUM(D522:D527)</f>
        <v>1090342</v>
      </c>
      <c r="E521" s="199">
        <f>SUM(E522:E527)</f>
        <v>1141200</v>
      </c>
      <c r="F521" s="417">
        <f>E521/D521</f>
        <v>1.04664408048117</v>
      </c>
      <c r="G521" s="199">
        <f>SUM(G522:G527)</f>
        <v>1141200</v>
      </c>
      <c r="H521" s="199">
        <f aca="true" t="shared" si="115" ref="H521:P521">SUM(H522:H527)</f>
        <v>159632</v>
      </c>
      <c r="I521" s="199">
        <f t="shared" si="115"/>
        <v>16470</v>
      </c>
      <c r="J521" s="199">
        <f t="shared" si="115"/>
        <v>42149</v>
      </c>
      <c r="K521" s="199">
        <f t="shared" si="115"/>
        <v>922949</v>
      </c>
      <c r="L521" s="199">
        <f t="shared" si="115"/>
        <v>0</v>
      </c>
      <c r="M521" s="199">
        <f t="shared" si="115"/>
        <v>0</v>
      </c>
      <c r="N521" s="199">
        <f t="shared" si="115"/>
        <v>0</v>
      </c>
      <c r="O521" s="199">
        <f t="shared" si="115"/>
        <v>0</v>
      </c>
      <c r="P521" s="200">
        <f t="shared" si="115"/>
        <v>0</v>
      </c>
    </row>
    <row r="522" spans="1:16" s="54" customFormat="1" ht="15.75" customHeight="1">
      <c r="A522" s="158"/>
      <c r="B522" s="47" t="s">
        <v>808</v>
      </c>
      <c r="C522" s="40" t="s">
        <v>1022</v>
      </c>
      <c r="D522" s="114">
        <v>40941</v>
      </c>
      <c r="E522" s="114">
        <v>42149</v>
      </c>
      <c r="F522" s="341">
        <f aca="true" t="shared" si="116" ref="F522:F606">E522/D522</f>
        <v>1.0295058743069294</v>
      </c>
      <c r="G522" s="114">
        <f aca="true" t="shared" si="117" ref="G522:G527">E522</f>
        <v>42149</v>
      </c>
      <c r="H522" s="114"/>
      <c r="I522" s="114"/>
      <c r="J522" s="205">
        <f>G522</f>
        <v>42149</v>
      </c>
      <c r="K522" s="205"/>
      <c r="L522" s="205"/>
      <c r="M522" s="205"/>
      <c r="N522" s="433"/>
      <c r="O522" s="433"/>
      <c r="P522" s="342"/>
    </row>
    <row r="523" spans="1:16" s="54" customFormat="1" ht="13.5" customHeight="1">
      <c r="A523" s="158"/>
      <c r="B523" s="47" t="s">
        <v>841</v>
      </c>
      <c r="C523" s="40" t="s">
        <v>842</v>
      </c>
      <c r="D523" s="114">
        <v>875889</v>
      </c>
      <c r="E523" s="114">
        <v>922949</v>
      </c>
      <c r="F523" s="341">
        <f t="shared" si="116"/>
        <v>1.0537282692213283</v>
      </c>
      <c r="G523" s="114">
        <f t="shared" si="117"/>
        <v>922949</v>
      </c>
      <c r="H523" s="114"/>
      <c r="I523" s="201"/>
      <c r="J523" s="202"/>
      <c r="K523" s="202">
        <f>G523</f>
        <v>922949</v>
      </c>
      <c r="L523" s="202"/>
      <c r="M523" s="205"/>
      <c r="N523" s="433"/>
      <c r="O523" s="433"/>
      <c r="P523" s="342"/>
    </row>
    <row r="524" spans="1:16" s="54" customFormat="1" ht="13.5" customHeight="1">
      <c r="A524" s="158"/>
      <c r="B524" s="47" t="s">
        <v>652</v>
      </c>
      <c r="C524" s="40" t="s">
        <v>697</v>
      </c>
      <c r="D524" s="114">
        <v>17474</v>
      </c>
      <c r="E524" s="114">
        <v>16205</v>
      </c>
      <c r="F524" s="341">
        <f t="shared" si="116"/>
        <v>0.9273778184731601</v>
      </c>
      <c r="G524" s="114">
        <f t="shared" si="117"/>
        <v>16205</v>
      </c>
      <c r="H524" s="114">
        <f>G524</f>
        <v>16205</v>
      </c>
      <c r="I524" s="201"/>
      <c r="J524" s="202"/>
      <c r="K524" s="202"/>
      <c r="L524" s="202"/>
      <c r="M524" s="205"/>
      <c r="N524" s="433"/>
      <c r="O524" s="433"/>
      <c r="P524" s="342"/>
    </row>
    <row r="525" spans="1:16" s="54" customFormat="1" ht="13.5" customHeight="1">
      <c r="A525" s="158"/>
      <c r="B525" s="47" t="s">
        <v>627</v>
      </c>
      <c r="C525" s="41" t="s">
        <v>628</v>
      </c>
      <c r="D525" s="114">
        <v>3002</v>
      </c>
      <c r="E525" s="114">
        <v>2784</v>
      </c>
      <c r="F525" s="341">
        <f t="shared" si="116"/>
        <v>0.927381745502998</v>
      </c>
      <c r="G525" s="114">
        <f t="shared" si="117"/>
        <v>2784</v>
      </c>
      <c r="H525" s="114">
        <f>G525</f>
        <v>2784</v>
      </c>
      <c r="I525" s="201"/>
      <c r="J525" s="202"/>
      <c r="K525" s="202"/>
      <c r="L525" s="202"/>
      <c r="M525" s="205"/>
      <c r="N525" s="433"/>
      <c r="O525" s="433"/>
      <c r="P525" s="342"/>
    </row>
    <row r="526" spans="1:16" s="54" customFormat="1" ht="16.5" customHeight="1">
      <c r="A526" s="158"/>
      <c r="B526" s="47" t="s">
        <v>52</v>
      </c>
      <c r="C526" s="41" t="s">
        <v>53</v>
      </c>
      <c r="D526" s="114">
        <v>137641</v>
      </c>
      <c r="E526" s="114">
        <v>140643</v>
      </c>
      <c r="F526" s="341">
        <f t="shared" si="116"/>
        <v>1.0218103617381449</v>
      </c>
      <c r="G526" s="114">
        <f t="shared" si="117"/>
        <v>140643</v>
      </c>
      <c r="H526" s="114">
        <f>G526</f>
        <v>140643</v>
      </c>
      <c r="I526" s="201"/>
      <c r="J526" s="202"/>
      <c r="K526" s="202"/>
      <c r="L526" s="202"/>
      <c r="M526" s="205"/>
      <c r="N526" s="433"/>
      <c r="O526" s="433"/>
      <c r="P526" s="342"/>
    </row>
    <row r="527" spans="1:16" s="54" customFormat="1" ht="16.5" customHeight="1">
      <c r="A527" s="158"/>
      <c r="B527" s="47" t="s">
        <v>629</v>
      </c>
      <c r="C527" s="41" t="s">
        <v>755</v>
      </c>
      <c r="D527" s="114">
        <v>15395</v>
      </c>
      <c r="E527" s="114">
        <v>16470</v>
      </c>
      <c r="F527" s="341">
        <f t="shared" si="116"/>
        <v>1.0698278661903216</v>
      </c>
      <c r="G527" s="114">
        <f t="shared" si="117"/>
        <v>16470</v>
      </c>
      <c r="H527" s="114"/>
      <c r="I527" s="201">
        <f>G527</f>
        <v>16470</v>
      </c>
      <c r="J527" s="202"/>
      <c r="K527" s="202"/>
      <c r="L527" s="202"/>
      <c r="M527" s="205"/>
      <c r="N527" s="433"/>
      <c r="O527" s="433"/>
      <c r="P527" s="342"/>
    </row>
    <row r="528" spans="1:16" s="54" customFormat="1" ht="29.25" customHeight="1">
      <c r="A528" s="144" t="s">
        <v>449</v>
      </c>
      <c r="B528" s="161"/>
      <c r="C528" s="531" t="s">
        <v>447</v>
      </c>
      <c r="D528" s="340">
        <f>SUM(D529:D542)</f>
        <v>0</v>
      </c>
      <c r="E528" s="340">
        <f>SUM(E529:E542)</f>
        <v>370500</v>
      </c>
      <c r="F528" s="417">
        <v>0</v>
      </c>
      <c r="G528" s="340">
        <f>SUM(G529:G542)</f>
        <v>370500</v>
      </c>
      <c r="H528" s="340">
        <f aca="true" t="shared" si="118" ref="H528:P528">SUM(H529:H542)</f>
        <v>344000</v>
      </c>
      <c r="I528" s="340">
        <f t="shared" si="118"/>
        <v>26500</v>
      </c>
      <c r="J528" s="340">
        <f t="shared" si="118"/>
        <v>0</v>
      </c>
      <c r="K528" s="340">
        <f t="shared" si="118"/>
        <v>0</v>
      </c>
      <c r="L528" s="340">
        <f t="shared" si="118"/>
        <v>0</v>
      </c>
      <c r="M528" s="340">
        <f t="shared" si="118"/>
        <v>0</v>
      </c>
      <c r="N528" s="340">
        <f t="shared" si="118"/>
        <v>0</v>
      </c>
      <c r="O528" s="340">
        <f t="shared" si="118"/>
        <v>0</v>
      </c>
      <c r="P528" s="415">
        <f t="shared" si="118"/>
        <v>0</v>
      </c>
    </row>
    <row r="529" spans="1:16" s="54" customFormat="1" ht="16.5" customHeight="1">
      <c r="A529" s="158"/>
      <c r="B529" s="47" t="s">
        <v>621</v>
      </c>
      <c r="C529" s="40" t="s">
        <v>918</v>
      </c>
      <c r="D529" s="114">
        <v>0</v>
      </c>
      <c r="E529" s="114">
        <v>270066</v>
      </c>
      <c r="F529" s="341">
        <v>0</v>
      </c>
      <c r="G529" s="114">
        <f>E529</f>
        <v>270066</v>
      </c>
      <c r="H529" s="114">
        <f>G529</f>
        <v>270066</v>
      </c>
      <c r="I529" s="201"/>
      <c r="J529" s="202"/>
      <c r="K529" s="202"/>
      <c r="L529" s="202"/>
      <c r="M529" s="205"/>
      <c r="N529" s="433"/>
      <c r="O529" s="433"/>
      <c r="P529" s="342"/>
    </row>
    <row r="530" spans="1:16" s="54" customFormat="1" ht="16.5" customHeight="1">
      <c r="A530" s="158"/>
      <c r="B530" s="47" t="s">
        <v>625</v>
      </c>
      <c r="C530" s="40" t="s">
        <v>626</v>
      </c>
      <c r="D530" s="114">
        <v>0</v>
      </c>
      <c r="E530" s="114">
        <v>22103</v>
      </c>
      <c r="F530" s="341">
        <v>0</v>
      </c>
      <c r="G530" s="114">
        <f aca="true" t="shared" si="119" ref="G530:G542">E530</f>
        <v>22103</v>
      </c>
      <c r="H530" s="114">
        <f>G530</f>
        <v>22103</v>
      </c>
      <c r="I530" s="201"/>
      <c r="J530" s="202"/>
      <c r="K530" s="202"/>
      <c r="L530" s="202"/>
      <c r="M530" s="205"/>
      <c r="N530" s="433"/>
      <c r="O530" s="433"/>
      <c r="P530" s="342"/>
    </row>
    <row r="531" spans="1:16" s="54" customFormat="1" ht="16.5" customHeight="1">
      <c r="A531" s="158"/>
      <c r="B531" s="47" t="s">
        <v>652</v>
      </c>
      <c r="C531" s="40" t="s">
        <v>697</v>
      </c>
      <c r="D531" s="114">
        <v>0</v>
      </c>
      <c r="E531" s="114">
        <v>44673</v>
      </c>
      <c r="F531" s="341">
        <v>0</v>
      </c>
      <c r="G531" s="114">
        <f t="shared" si="119"/>
        <v>44673</v>
      </c>
      <c r="H531" s="114">
        <f>G531</f>
        <v>44673</v>
      </c>
      <c r="I531" s="201"/>
      <c r="J531" s="202"/>
      <c r="K531" s="202"/>
      <c r="L531" s="202"/>
      <c r="M531" s="205"/>
      <c r="N531" s="433"/>
      <c r="O531" s="433"/>
      <c r="P531" s="342"/>
    </row>
    <row r="532" spans="1:16" s="54" customFormat="1" ht="16.5" customHeight="1">
      <c r="A532" s="158"/>
      <c r="B532" s="47" t="s">
        <v>627</v>
      </c>
      <c r="C532" s="41" t="s">
        <v>628</v>
      </c>
      <c r="D532" s="114">
        <v>0</v>
      </c>
      <c r="E532" s="114">
        <v>7158</v>
      </c>
      <c r="F532" s="341">
        <v>0</v>
      </c>
      <c r="G532" s="114">
        <f t="shared" si="119"/>
        <v>7158</v>
      </c>
      <c r="H532" s="114">
        <f>G532</f>
        <v>7158</v>
      </c>
      <c r="I532" s="201"/>
      <c r="J532" s="202"/>
      <c r="K532" s="202"/>
      <c r="L532" s="202"/>
      <c r="M532" s="205"/>
      <c r="N532" s="433"/>
      <c r="O532" s="433"/>
      <c r="P532" s="342"/>
    </row>
    <row r="533" spans="1:16" s="54" customFormat="1" ht="16.5" customHeight="1">
      <c r="A533" s="158"/>
      <c r="B533" s="47" t="s">
        <v>629</v>
      </c>
      <c r="C533" s="41" t="s">
        <v>858</v>
      </c>
      <c r="D533" s="114">
        <v>0</v>
      </c>
      <c r="E533" s="114">
        <v>2100</v>
      </c>
      <c r="F533" s="341">
        <v>0</v>
      </c>
      <c r="G533" s="114">
        <f t="shared" si="119"/>
        <v>2100</v>
      </c>
      <c r="H533" s="114"/>
      <c r="I533" s="201">
        <f>G533</f>
        <v>2100</v>
      </c>
      <c r="J533" s="202"/>
      <c r="K533" s="202"/>
      <c r="L533" s="202"/>
      <c r="M533" s="205"/>
      <c r="N533" s="433"/>
      <c r="O533" s="433"/>
      <c r="P533" s="342"/>
    </row>
    <row r="534" spans="1:16" s="54" customFormat="1" ht="16.5" customHeight="1">
      <c r="A534" s="158"/>
      <c r="B534" s="47" t="s">
        <v>846</v>
      </c>
      <c r="C534" s="41" t="s">
        <v>158</v>
      </c>
      <c r="D534" s="114">
        <v>0</v>
      </c>
      <c r="E534" s="114">
        <v>200</v>
      </c>
      <c r="F534" s="341">
        <v>0</v>
      </c>
      <c r="G534" s="114">
        <f t="shared" si="119"/>
        <v>200</v>
      </c>
      <c r="H534" s="114"/>
      <c r="I534" s="201">
        <f aca="true" t="shared" si="120" ref="I534:I542">G534</f>
        <v>200</v>
      </c>
      <c r="J534" s="202"/>
      <c r="K534" s="202"/>
      <c r="L534" s="202"/>
      <c r="M534" s="205"/>
      <c r="N534" s="433"/>
      <c r="O534" s="433"/>
      <c r="P534" s="342"/>
    </row>
    <row r="535" spans="1:16" s="54" customFormat="1" ht="16.5" customHeight="1">
      <c r="A535" s="158"/>
      <c r="B535" s="47" t="s">
        <v>631</v>
      </c>
      <c r="C535" s="41" t="s">
        <v>718</v>
      </c>
      <c r="D535" s="114">
        <v>0</v>
      </c>
      <c r="E535" s="114">
        <v>6086</v>
      </c>
      <c r="F535" s="341">
        <v>0</v>
      </c>
      <c r="G535" s="114">
        <f t="shared" si="119"/>
        <v>6086</v>
      </c>
      <c r="H535" s="114"/>
      <c r="I535" s="201">
        <f t="shared" si="120"/>
        <v>6086</v>
      </c>
      <c r="J535" s="202"/>
      <c r="K535" s="202"/>
      <c r="L535" s="202"/>
      <c r="M535" s="205"/>
      <c r="N535" s="433"/>
      <c r="O535" s="433"/>
      <c r="P535" s="342"/>
    </row>
    <row r="536" spans="1:16" s="54" customFormat="1" ht="16.5" customHeight="1">
      <c r="A536" s="158"/>
      <c r="B536" s="47" t="s">
        <v>703</v>
      </c>
      <c r="C536" s="41" t="s">
        <v>704</v>
      </c>
      <c r="D536" s="114">
        <v>0</v>
      </c>
      <c r="E536" s="114">
        <v>80</v>
      </c>
      <c r="F536" s="341">
        <v>0</v>
      </c>
      <c r="G536" s="114">
        <f t="shared" si="119"/>
        <v>80</v>
      </c>
      <c r="H536" s="114"/>
      <c r="I536" s="201">
        <f t="shared" si="120"/>
        <v>80</v>
      </c>
      <c r="J536" s="202"/>
      <c r="K536" s="202"/>
      <c r="L536" s="202"/>
      <c r="M536" s="205"/>
      <c r="N536" s="433"/>
      <c r="O536" s="433"/>
      <c r="P536" s="342"/>
    </row>
    <row r="537" spans="1:16" s="54" customFormat="1" ht="16.5" customHeight="1">
      <c r="A537" s="158"/>
      <c r="B537" s="47" t="s">
        <v>635</v>
      </c>
      <c r="C537" s="41" t="s">
        <v>720</v>
      </c>
      <c r="D537" s="114">
        <v>0</v>
      </c>
      <c r="E537" s="114">
        <v>3000</v>
      </c>
      <c r="F537" s="341">
        <v>0</v>
      </c>
      <c r="G537" s="114">
        <f t="shared" si="119"/>
        <v>3000</v>
      </c>
      <c r="H537" s="114"/>
      <c r="I537" s="201">
        <f t="shared" si="120"/>
        <v>3000</v>
      </c>
      <c r="J537" s="202"/>
      <c r="K537" s="202"/>
      <c r="L537" s="202"/>
      <c r="M537" s="205"/>
      <c r="N537" s="433"/>
      <c r="O537" s="433"/>
      <c r="P537" s="342"/>
    </row>
    <row r="538" spans="1:16" s="54" customFormat="1" ht="16.5" customHeight="1">
      <c r="A538" s="158"/>
      <c r="B538" s="47" t="s">
        <v>54</v>
      </c>
      <c r="C538" s="41" t="s">
        <v>55</v>
      </c>
      <c r="D538" s="114">
        <v>0</v>
      </c>
      <c r="E538" s="114">
        <v>396</v>
      </c>
      <c r="F538" s="341">
        <v>0</v>
      </c>
      <c r="G538" s="114">
        <f t="shared" si="119"/>
        <v>396</v>
      </c>
      <c r="H538" s="114"/>
      <c r="I538" s="201">
        <f t="shared" si="120"/>
        <v>396</v>
      </c>
      <c r="J538" s="202"/>
      <c r="K538" s="202"/>
      <c r="L538" s="202"/>
      <c r="M538" s="205"/>
      <c r="N538" s="433"/>
      <c r="O538" s="433"/>
      <c r="P538" s="342"/>
    </row>
    <row r="539" spans="1:16" s="54" customFormat="1" ht="16.5" customHeight="1">
      <c r="A539" s="158"/>
      <c r="B539" s="47" t="s">
        <v>861</v>
      </c>
      <c r="C539" s="40" t="s">
        <v>865</v>
      </c>
      <c r="D539" s="114">
        <v>0</v>
      </c>
      <c r="E539" s="114">
        <v>1000</v>
      </c>
      <c r="F539" s="341">
        <v>0</v>
      </c>
      <c r="G539" s="114">
        <f t="shared" si="119"/>
        <v>1000</v>
      </c>
      <c r="H539" s="114"/>
      <c r="I539" s="201">
        <f t="shared" si="120"/>
        <v>1000</v>
      </c>
      <c r="J539" s="202"/>
      <c r="K539" s="202"/>
      <c r="L539" s="202"/>
      <c r="M539" s="205"/>
      <c r="N539" s="433"/>
      <c r="O539" s="433"/>
      <c r="P539" s="342"/>
    </row>
    <row r="540" spans="1:16" s="54" customFormat="1" ht="16.5" customHeight="1">
      <c r="A540" s="158"/>
      <c r="B540" s="47" t="s">
        <v>637</v>
      </c>
      <c r="C540" s="41" t="s">
        <v>638</v>
      </c>
      <c r="D540" s="114">
        <v>0</v>
      </c>
      <c r="E540" s="114">
        <v>1000</v>
      </c>
      <c r="F540" s="341">
        <v>0</v>
      </c>
      <c r="G540" s="114">
        <f t="shared" si="119"/>
        <v>1000</v>
      </c>
      <c r="H540" s="114"/>
      <c r="I540" s="201">
        <f t="shared" si="120"/>
        <v>1000</v>
      </c>
      <c r="J540" s="202"/>
      <c r="K540" s="202"/>
      <c r="L540" s="202"/>
      <c r="M540" s="205"/>
      <c r="N540" s="433"/>
      <c r="O540" s="433"/>
      <c r="P540" s="342"/>
    </row>
    <row r="541" spans="1:16" s="54" customFormat="1" ht="16.5" customHeight="1">
      <c r="A541" s="158"/>
      <c r="B541" s="47" t="s">
        <v>641</v>
      </c>
      <c r="C541" s="41" t="s">
        <v>642</v>
      </c>
      <c r="D541" s="114">
        <v>0</v>
      </c>
      <c r="E541" s="114">
        <v>11638</v>
      </c>
      <c r="F541" s="341">
        <v>0</v>
      </c>
      <c r="G541" s="114">
        <f t="shared" si="119"/>
        <v>11638</v>
      </c>
      <c r="H541" s="114"/>
      <c r="I541" s="201">
        <f t="shared" si="120"/>
        <v>11638</v>
      </c>
      <c r="J541" s="202"/>
      <c r="K541" s="202"/>
      <c r="L541" s="202"/>
      <c r="M541" s="205"/>
      <c r="N541" s="433"/>
      <c r="O541" s="433"/>
      <c r="P541" s="342"/>
    </row>
    <row r="542" spans="1:16" s="54" customFormat="1" ht="16.5" customHeight="1">
      <c r="A542" s="158"/>
      <c r="B542" s="47" t="s">
        <v>862</v>
      </c>
      <c r="C542" s="40" t="s">
        <v>157</v>
      </c>
      <c r="D542" s="114">
        <v>0</v>
      </c>
      <c r="E542" s="114">
        <v>1000</v>
      </c>
      <c r="F542" s="341">
        <v>0</v>
      </c>
      <c r="G542" s="114">
        <f t="shared" si="119"/>
        <v>1000</v>
      </c>
      <c r="H542" s="114"/>
      <c r="I542" s="201">
        <f t="shared" si="120"/>
        <v>1000</v>
      </c>
      <c r="J542" s="202"/>
      <c r="K542" s="202"/>
      <c r="L542" s="202"/>
      <c r="M542" s="205"/>
      <c r="N542" s="433"/>
      <c r="O542" s="433"/>
      <c r="P542" s="342"/>
    </row>
    <row r="543" spans="1:16" s="54" customFormat="1" ht="26.25" customHeight="1">
      <c r="A543" s="144" t="s">
        <v>729</v>
      </c>
      <c r="B543" s="161"/>
      <c r="C543" s="96" t="s">
        <v>849</v>
      </c>
      <c r="D543" s="199">
        <f>SUM(D544:D561)</f>
        <v>419398</v>
      </c>
      <c r="E543" s="199">
        <f>SUM(E544:E561)</f>
        <v>386910</v>
      </c>
      <c r="F543" s="166">
        <f>E543/D543</f>
        <v>0.9225365881573112</v>
      </c>
      <c r="G543" s="199">
        <f aca="true" t="shared" si="121" ref="G543:P543">SUM(G544:G561)</f>
        <v>386910</v>
      </c>
      <c r="H543" s="199">
        <f t="shared" si="121"/>
        <v>326106</v>
      </c>
      <c r="I543" s="199">
        <f t="shared" si="121"/>
        <v>60804</v>
      </c>
      <c r="J543" s="199">
        <f t="shared" si="121"/>
        <v>0</v>
      </c>
      <c r="K543" s="199">
        <f t="shared" si="121"/>
        <v>0</v>
      </c>
      <c r="L543" s="199">
        <f t="shared" si="121"/>
        <v>0</v>
      </c>
      <c r="M543" s="199">
        <f t="shared" si="121"/>
        <v>0</v>
      </c>
      <c r="N543" s="199">
        <f t="shared" si="121"/>
        <v>0</v>
      </c>
      <c r="O543" s="199">
        <f t="shared" si="121"/>
        <v>0</v>
      </c>
      <c r="P543" s="200">
        <f t="shared" si="121"/>
        <v>0</v>
      </c>
    </row>
    <row r="544" spans="1:16" s="54" customFormat="1" ht="15.75" customHeight="1">
      <c r="A544" s="143"/>
      <c r="B544" s="164" t="s">
        <v>621</v>
      </c>
      <c r="C544" s="40" t="s">
        <v>918</v>
      </c>
      <c r="D544" s="205">
        <v>290475</v>
      </c>
      <c r="E544" s="205">
        <v>250583</v>
      </c>
      <c r="F544" s="341">
        <f t="shared" si="116"/>
        <v>0.8626663224029607</v>
      </c>
      <c r="G544" s="205">
        <f>E544</f>
        <v>250583</v>
      </c>
      <c r="H544" s="205">
        <f>G544</f>
        <v>250583</v>
      </c>
      <c r="I544" s="202"/>
      <c r="J544" s="202"/>
      <c r="K544" s="202"/>
      <c r="L544" s="202"/>
      <c r="M544" s="205"/>
      <c r="N544" s="433"/>
      <c r="O544" s="433"/>
      <c r="P544" s="342"/>
    </row>
    <row r="545" spans="1:16" s="54" customFormat="1" ht="18" customHeight="1">
      <c r="A545" s="143"/>
      <c r="B545" s="164" t="s">
        <v>625</v>
      </c>
      <c r="C545" s="40" t="s">
        <v>697</v>
      </c>
      <c r="D545" s="205">
        <v>18804</v>
      </c>
      <c r="E545" s="205">
        <v>24690</v>
      </c>
      <c r="F545" s="341">
        <f t="shared" si="116"/>
        <v>1.313018506700702</v>
      </c>
      <c r="G545" s="205">
        <f aca="true" t="shared" si="122" ref="G545:G561">E545</f>
        <v>24690</v>
      </c>
      <c r="H545" s="205">
        <f>G545</f>
        <v>24690</v>
      </c>
      <c r="I545" s="202"/>
      <c r="J545" s="202"/>
      <c r="K545" s="202"/>
      <c r="L545" s="202"/>
      <c r="M545" s="205"/>
      <c r="N545" s="433"/>
      <c r="O545" s="433"/>
      <c r="P545" s="342"/>
    </row>
    <row r="546" spans="1:16" s="54" customFormat="1" ht="18" customHeight="1">
      <c r="A546" s="143"/>
      <c r="B546" s="164" t="s">
        <v>652</v>
      </c>
      <c r="C546" s="40" t="s">
        <v>697</v>
      </c>
      <c r="D546" s="205">
        <v>46700</v>
      </c>
      <c r="E546" s="205">
        <v>42089</v>
      </c>
      <c r="F546" s="341">
        <f t="shared" si="116"/>
        <v>0.9012633832976445</v>
      </c>
      <c r="G546" s="205">
        <f t="shared" si="122"/>
        <v>42089</v>
      </c>
      <c r="H546" s="205">
        <f>G546</f>
        <v>42089</v>
      </c>
      <c r="I546" s="202"/>
      <c r="J546" s="202"/>
      <c r="K546" s="202"/>
      <c r="L546" s="202"/>
      <c r="M546" s="205"/>
      <c r="N546" s="433"/>
      <c r="O546" s="433"/>
      <c r="P546" s="342"/>
    </row>
    <row r="547" spans="1:16" s="54" customFormat="1" ht="16.5" customHeight="1">
      <c r="A547" s="143"/>
      <c r="B547" s="164" t="s">
        <v>627</v>
      </c>
      <c r="C547" s="41" t="s">
        <v>628</v>
      </c>
      <c r="D547" s="205">
        <v>7410</v>
      </c>
      <c r="E547" s="205">
        <v>6744</v>
      </c>
      <c r="F547" s="341">
        <f t="shared" si="116"/>
        <v>0.9101214574898785</v>
      </c>
      <c r="G547" s="205">
        <f t="shared" si="122"/>
        <v>6744</v>
      </c>
      <c r="H547" s="205">
        <f>G547</f>
        <v>6744</v>
      </c>
      <c r="I547" s="202"/>
      <c r="J547" s="202"/>
      <c r="K547" s="202"/>
      <c r="L547" s="202"/>
      <c r="M547" s="205"/>
      <c r="N547" s="433"/>
      <c r="O547" s="433"/>
      <c r="P547" s="342"/>
    </row>
    <row r="548" spans="1:16" s="54" customFormat="1" ht="16.5" customHeight="1">
      <c r="A548" s="146"/>
      <c r="B548" s="47" t="s">
        <v>52</v>
      </c>
      <c r="C548" s="41" t="s">
        <v>53</v>
      </c>
      <c r="D548" s="114">
        <v>2000</v>
      </c>
      <c r="E548" s="114">
        <v>2000</v>
      </c>
      <c r="F548" s="341">
        <f t="shared" si="116"/>
        <v>1</v>
      </c>
      <c r="G548" s="205">
        <f t="shared" si="122"/>
        <v>2000</v>
      </c>
      <c r="H548" s="205">
        <f>G548</f>
        <v>2000</v>
      </c>
      <c r="I548" s="202"/>
      <c r="J548" s="202"/>
      <c r="K548" s="202"/>
      <c r="L548" s="202"/>
      <c r="M548" s="205"/>
      <c r="N548" s="433"/>
      <c r="O548" s="433"/>
      <c r="P548" s="342"/>
    </row>
    <row r="549" spans="1:16" s="54" customFormat="1" ht="15.75" customHeight="1">
      <c r="A549" s="146"/>
      <c r="B549" s="47" t="s">
        <v>629</v>
      </c>
      <c r="C549" s="41" t="s">
        <v>755</v>
      </c>
      <c r="D549" s="114">
        <v>9060</v>
      </c>
      <c r="E549" s="114">
        <v>5610</v>
      </c>
      <c r="F549" s="341">
        <f t="shared" si="116"/>
        <v>0.6192052980132451</v>
      </c>
      <c r="G549" s="205">
        <f t="shared" si="122"/>
        <v>5610</v>
      </c>
      <c r="H549" s="114"/>
      <c r="I549" s="202">
        <f>G549</f>
        <v>5610</v>
      </c>
      <c r="J549" s="202"/>
      <c r="K549" s="202"/>
      <c r="L549" s="202"/>
      <c r="M549" s="205"/>
      <c r="N549" s="433"/>
      <c r="O549" s="433"/>
      <c r="P549" s="342"/>
    </row>
    <row r="550" spans="1:16" s="54" customFormat="1" ht="15.75" customHeight="1">
      <c r="A550" s="146"/>
      <c r="B550" s="47" t="s">
        <v>631</v>
      </c>
      <c r="C550" s="41" t="s">
        <v>718</v>
      </c>
      <c r="D550" s="114">
        <v>7954</v>
      </c>
      <c r="E550" s="114">
        <v>15908</v>
      </c>
      <c r="F550" s="341">
        <f t="shared" si="116"/>
        <v>2</v>
      </c>
      <c r="G550" s="205">
        <f t="shared" si="122"/>
        <v>15908</v>
      </c>
      <c r="H550" s="114"/>
      <c r="I550" s="202">
        <f aca="true" t="shared" si="123" ref="I550:I561">G550</f>
        <v>15908</v>
      </c>
      <c r="J550" s="202"/>
      <c r="K550" s="202"/>
      <c r="L550" s="202"/>
      <c r="M550" s="205"/>
      <c r="N550" s="433"/>
      <c r="O550" s="433"/>
      <c r="P550" s="342"/>
    </row>
    <row r="551" spans="1:16" s="54" customFormat="1" ht="15.75" customHeight="1">
      <c r="A551" s="146"/>
      <c r="B551" s="47" t="s">
        <v>703</v>
      </c>
      <c r="C551" s="41" t="s">
        <v>704</v>
      </c>
      <c r="D551" s="114">
        <v>400</v>
      </c>
      <c r="E551" s="114">
        <v>160</v>
      </c>
      <c r="F551" s="341">
        <f t="shared" si="116"/>
        <v>0.4</v>
      </c>
      <c r="G551" s="205">
        <f t="shared" si="122"/>
        <v>160</v>
      </c>
      <c r="H551" s="114"/>
      <c r="I551" s="202">
        <f t="shared" si="123"/>
        <v>160</v>
      </c>
      <c r="J551" s="202"/>
      <c r="K551" s="202"/>
      <c r="L551" s="202"/>
      <c r="M551" s="205"/>
      <c r="N551" s="433"/>
      <c r="O551" s="433"/>
      <c r="P551" s="342"/>
    </row>
    <row r="552" spans="1:16" s="54" customFormat="1" ht="15.75" customHeight="1">
      <c r="A552" s="146"/>
      <c r="B552" s="47" t="s">
        <v>635</v>
      </c>
      <c r="C552" s="41" t="s">
        <v>720</v>
      </c>
      <c r="D552" s="114">
        <v>15452</v>
      </c>
      <c r="E552" s="114">
        <v>15760</v>
      </c>
      <c r="F552" s="341">
        <f t="shared" si="116"/>
        <v>1.0199326947967902</v>
      </c>
      <c r="G552" s="205">
        <f t="shared" si="122"/>
        <v>15760</v>
      </c>
      <c r="H552" s="114"/>
      <c r="I552" s="202">
        <f t="shared" si="123"/>
        <v>15760</v>
      </c>
      <c r="J552" s="202"/>
      <c r="K552" s="202"/>
      <c r="L552" s="202"/>
      <c r="M552" s="205"/>
      <c r="N552" s="433"/>
      <c r="O552" s="433"/>
      <c r="P552" s="342"/>
    </row>
    <row r="553" spans="1:16" s="54" customFormat="1" ht="15.75" customHeight="1">
      <c r="A553" s="146"/>
      <c r="B553" s="47" t="s">
        <v>54</v>
      </c>
      <c r="C553" s="41" t="s">
        <v>55</v>
      </c>
      <c r="D553" s="114">
        <v>396</v>
      </c>
      <c r="E553" s="114">
        <v>396</v>
      </c>
      <c r="F553" s="341">
        <f t="shared" si="116"/>
        <v>1</v>
      </c>
      <c r="G553" s="205">
        <f t="shared" si="122"/>
        <v>396</v>
      </c>
      <c r="H553" s="114"/>
      <c r="I553" s="202">
        <f t="shared" si="123"/>
        <v>396</v>
      </c>
      <c r="J553" s="202"/>
      <c r="K553" s="202"/>
      <c r="L553" s="202"/>
      <c r="M553" s="205"/>
      <c r="N553" s="433"/>
      <c r="O553" s="433"/>
      <c r="P553" s="342"/>
    </row>
    <row r="554" spans="1:16" s="54" customFormat="1" ht="15.75" customHeight="1">
      <c r="A554" s="146"/>
      <c r="B554" s="47" t="s">
        <v>869</v>
      </c>
      <c r="C554" s="40" t="s">
        <v>871</v>
      </c>
      <c r="D554" s="114">
        <v>2040</v>
      </c>
      <c r="E554" s="114">
        <v>1757</v>
      </c>
      <c r="F554" s="341">
        <f t="shared" si="116"/>
        <v>0.8612745098039216</v>
      </c>
      <c r="G554" s="205">
        <f t="shared" si="122"/>
        <v>1757</v>
      </c>
      <c r="H554" s="114"/>
      <c r="I554" s="202">
        <f t="shared" si="123"/>
        <v>1757</v>
      </c>
      <c r="J554" s="202"/>
      <c r="K554" s="202"/>
      <c r="L554" s="202"/>
      <c r="M554" s="205"/>
      <c r="N554" s="433"/>
      <c r="O554" s="433"/>
      <c r="P554" s="342"/>
    </row>
    <row r="555" spans="1:16" s="54" customFormat="1" ht="15.75" customHeight="1">
      <c r="A555" s="146"/>
      <c r="B555" s="47" t="s">
        <v>861</v>
      </c>
      <c r="C555" s="40" t="s">
        <v>865</v>
      </c>
      <c r="D555" s="114">
        <v>3770</v>
      </c>
      <c r="E555" s="114">
        <v>4363</v>
      </c>
      <c r="F555" s="341">
        <f t="shared" si="116"/>
        <v>1.1572944297082228</v>
      </c>
      <c r="G555" s="205">
        <f t="shared" si="122"/>
        <v>4363</v>
      </c>
      <c r="H555" s="114"/>
      <c r="I555" s="202">
        <f t="shared" si="123"/>
        <v>4363</v>
      </c>
      <c r="J555" s="202"/>
      <c r="K555" s="202"/>
      <c r="L555" s="202"/>
      <c r="M555" s="205"/>
      <c r="N555" s="433"/>
      <c r="O555" s="433"/>
      <c r="P555" s="342"/>
    </row>
    <row r="556" spans="1:16" s="54" customFormat="1" ht="15" customHeight="1">
      <c r="A556" s="146"/>
      <c r="B556" s="47" t="s">
        <v>637</v>
      </c>
      <c r="C556" s="41" t="s">
        <v>638</v>
      </c>
      <c r="D556" s="114">
        <v>1200</v>
      </c>
      <c r="E556" s="114">
        <v>1200</v>
      </c>
      <c r="F556" s="341">
        <f t="shared" si="116"/>
        <v>1</v>
      </c>
      <c r="G556" s="205">
        <f t="shared" si="122"/>
        <v>1200</v>
      </c>
      <c r="H556" s="114"/>
      <c r="I556" s="202">
        <f t="shared" si="123"/>
        <v>1200</v>
      </c>
      <c r="J556" s="202"/>
      <c r="K556" s="202"/>
      <c r="L556" s="202"/>
      <c r="M556" s="205"/>
      <c r="N556" s="433"/>
      <c r="O556" s="433"/>
      <c r="P556" s="342"/>
    </row>
    <row r="557" spans="1:16" s="54" customFormat="1" ht="15" customHeight="1">
      <c r="A557" s="146"/>
      <c r="B557" s="47" t="s">
        <v>641</v>
      </c>
      <c r="C557" s="41" t="s">
        <v>642</v>
      </c>
      <c r="D557" s="114">
        <v>8767</v>
      </c>
      <c r="E557" s="114">
        <v>8800</v>
      </c>
      <c r="F557" s="341">
        <f t="shared" si="116"/>
        <v>1.0037641154328734</v>
      </c>
      <c r="G557" s="205">
        <f t="shared" si="122"/>
        <v>8800</v>
      </c>
      <c r="H557" s="114"/>
      <c r="I557" s="202">
        <f t="shared" si="123"/>
        <v>8800</v>
      </c>
      <c r="J557" s="202"/>
      <c r="K557" s="202"/>
      <c r="L557" s="202"/>
      <c r="M557" s="205"/>
      <c r="N557" s="433"/>
      <c r="O557" s="433"/>
      <c r="P557" s="342"/>
    </row>
    <row r="558" spans="1:16" s="54" customFormat="1" ht="14.25" customHeight="1">
      <c r="A558" s="146"/>
      <c r="B558" s="47" t="s">
        <v>65</v>
      </c>
      <c r="C558" s="41" t="s">
        <v>1015</v>
      </c>
      <c r="D558" s="114">
        <v>120</v>
      </c>
      <c r="E558" s="114">
        <v>0</v>
      </c>
      <c r="F558" s="341">
        <f t="shared" si="116"/>
        <v>0</v>
      </c>
      <c r="G558" s="205">
        <f t="shared" si="122"/>
        <v>0</v>
      </c>
      <c r="H558" s="114"/>
      <c r="I558" s="202">
        <f t="shared" si="123"/>
        <v>0</v>
      </c>
      <c r="J558" s="202"/>
      <c r="K558" s="202"/>
      <c r="L558" s="202"/>
      <c r="M558" s="205"/>
      <c r="N558" s="433"/>
      <c r="O558" s="433"/>
      <c r="P558" s="342"/>
    </row>
    <row r="559" spans="1:16" s="54" customFormat="1" ht="14.25" customHeight="1">
      <c r="A559" s="146"/>
      <c r="B559" s="47" t="s">
        <v>862</v>
      </c>
      <c r="C559" s="40" t="s">
        <v>157</v>
      </c>
      <c r="D559" s="114">
        <v>2400</v>
      </c>
      <c r="E559" s="114">
        <v>2400</v>
      </c>
      <c r="F559" s="341">
        <f t="shared" si="116"/>
        <v>1</v>
      </c>
      <c r="G559" s="205">
        <f t="shared" si="122"/>
        <v>2400</v>
      </c>
      <c r="H559" s="114"/>
      <c r="I559" s="202">
        <f t="shared" si="123"/>
        <v>2400</v>
      </c>
      <c r="J559" s="202"/>
      <c r="K559" s="202"/>
      <c r="L559" s="202"/>
      <c r="M559" s="205"/>
      <c r="N559" s="433"/>
      <c r="O559" s="433"/>
      <c r="P559" s="342"/>
    </row>
    <row r="560" spans="1:16" s="54" customFormat="1" ht="14.25" customHeight="1">
      <c r="A560" s="146"/>
      <c r="B560" s="47" t="s">
        <v>863</v>
      </c>
      <c r="C560" s="40" t="s">
        <v>867</v>
      </c>
      <c r="D560" s="114">
        <v>600</v>
      </c>
      <c r="E560" s="114">
        <v>600</v>
      </c>
      <c r="F560" s="341">
        <f t="shared" si="116"/>
        <v>1</v>
      </c>
      <c r="G560" s="205">
        <f t="shared" si="122"/>
        <v>600</v>
      </c>
      <c r="H560" s="114"/>
      <c r="I560" s="202">
        <f t="shared" si="123"/>
        <v>600</v>
      </c>
      <c r="J560" s="202"/>
      <c r="K560" s="202"/>
      <c r="L560" s="202"/>
      <c r="M560" s="205"/>
      <c r="N560" s="433"/>
      <c r="O560" s="433"/>
      <c r="P560" s="342"/>
    </row>
    <row r="561" spans="1:16" s="54" customFormat="1" ht="14.25" customHeight="1">
      <c r="A561" s="146"/>
      <c r="B561" s="47" t="s">
        <v>864</v>
      </c>
      <c r="C561" s="40" t="s">
        <v>868</v>
      </c>
      <c r="D561" s="114">
        <v>1850</v>
      </c>
      <c r="E561" s="114">
        <v>3850</v>
      </c>
      <c r="F561" s="341">
        <f t="shared" si="116"/>
        <v>2.081081081081081</v>
      </c>
      <c r="G561" s="205">
        <f t="shared" si="122"/>
        <v>3850</v>
      </c>
      <c r="H561" s="114"/>
      <c r="I561" s="202">
        <f t="shared" si="123"/>
        <v>3850</v>
      </c>
      <c r="J561" s="202"/>
      <c r="K561" s="202"/>
      <c r="L561" s="202"/>
      <c r="M561" s="205"/>
      <c r="N561" s="433"/>
      <c r="O561" s="433"/>
      <c r="P561" s="342"/>
    </row>
    <row r="562" spans="1:16" s="53" customFormat="1" ht="37.5" customHeight="1">
      <c r="A562" s="144" t="s">
        <v>916</v>
      </c>
      <c r="B562" s="162"/>
      <c r="C562" s="95" t="s">
        <v>919</v>
      </c>
      <c r="D562" s="199">
        <f>SUM(D563:D569)</f>
        <v>25631</v>
      </c>
      <c r="E562" s="199">
        <f>SUM(E563:E569)</f>
        <v>33145</v>
      </c>
      <c r="F562" s="166">
        <f>E562/D562</f>
        <v>1.2931606258046897</v>
      </c>
      <c r="G562" s="199">
        <f>SUM(G563:G569)</f>
        <v>33145</v>
      </c>
      <c r="H562" s="199">
        <f>SUM(H563:H569)</f>
        <v>21647</v>
      </c>
      <c r="I562" s="199">
        <f>SUM(I563:I569)</f>
        <v>11498</v>
      </c>
      <c r="J562" s="199">
        <f>SUM(J563:J569)</f>
        <v>0</v>
      </c>
      <c r="K562" s="199">
        <f aca="true" t="shared" si="124" ref="K562:P562">SUM(K563:K569)</f>
        <v>0</v>
      </c>
      <c r="L562" s="199">
        <f t="shared" si="124"/>
        <v>0</v>
      </c>
      <c r="M562" s="199">
        <f t="shared" si="124"/>
        <v>0</v>
      </c>
      <c r="N562" s="199">
        <f t="shared" si="124"/>
        <v>0</v>
      </c>
      <c r="O562" s="199">
        <f t="shared" si="124"/>
        <v>0</v>
      </c>
      <c r="P562" s="200">
        <f t="shared" si="124"/>
        <v>0</v>
      </c>
    </row>
    <row r="563" spans="1:16" s="53" customFormat="1" ht="18.75" customHeight="1">
      <c r="A563" s="158"/>
      <c r="B563" s="47" t="s">
        <v>621</v>
      </c>
      <c r="C563" s="40" t="s">
        <v>918</v>
      </c>
      <c r="D563" s="114">
        <v>11536</v>
      </c>
      <c r="E563" s="114">
        <v>18386</v>
      </c>
      <c r="F563" s="341">
        <f t="shared" si="116"/>
        <v>1.5937933425797504</v>
      </c>
      <c r="G563" s="114">
        <f>E563</f>
        <v>18386</v>
      </c>
      <c r="H563" s="114">
        <f>G563</f>
        <v>18386</v>
      </c>
      <c r="I563" s="114"/>
      <c r="J563" s="205"/>
      <c r="K563" s="205"/>
      <c r="L563" s="205"/>
      <c r="M563" s="205"/>
      <c r="N563" s="433"/>
      <c r="O563" s="433"/>
      <c r="P563" s="342"/>
    </row>
    <row r="564" spans="1:16" s="53" customFormat="1" ht="14.25" customHeight="1">
      <c r="A564" s="158"/>
      <c r="B564" s="47" t="s">
        <v>652</v>
      </c>
      <c r="C564" s="40" t="s">
        <v>653</v>
      </c>
      <c r="D564" s="114">
        <v>1785</v>
      </c>
      <c r="E564" s="114">
        <v>2811</v>
      </c>
      <c r="F564" s="341">
        <f t="shared" si="116"/>
        <v>1.5747899159663865</v>
      </c>
      <c r="G564" s="114">
        <f aca="true" t="shared" si="125" ref="G564:G569">E564</f>
        <v>2811</v>
      </c>
      <c r="H564" s="114">
        <f>G564</f>
        <v>2811</v>
      </c>
      <c r="I564" s="114"/>
      <c r="J564" s="205"/>
      <c r="K564" s="205"/>
      <c r="L564" s="205"/>
      <c r="M564" s="205"/>
      <c r="N564" s="433"/>
      <c r="O564" s="433"/>
      <c r="P564" s="342"/>
    </row>
    <row r="565" spans="1:16" s="53" customFormat="1" ht="13.5" customHeight="1">
      <c r="A565" s="158"/>
      <c r="B565" s="47" t="s">
        <v>627</v>
      </c>
      <c r="C565" s="40" t="s">
        <v>628</v>
      </c>
      <c r="D565" s="114">
        <v>283</v>
      </c>
      <c r="E565" s="114">
        <v>450</v>
      </c>
      <c r="F565" s="341">
        <f t="shared" si="116"/>
        <v>1.5901060070671378</v>
      </c>
      <c r="G565" s="114">
        <f t="shared" si="125"/>
        <v>450</v>
      </c>
      <c r="H565" s="114">
        <f>G565</f>
        <v>450</v>
      </c>
      <c r="I565" s="114"/>
      <c r="J565" s="205"/>
      <c r="K565" s="205"/>
      <c r="L565" s="205"/>
      <c r="M565" s="205"/>
      <c r="N565" s="433"/>
      <c r="O565" s="433"/>
      <c r="P565" s="342"/>
    </row>
    <row r="566" spans="1:16" s="54" customFormat="1" ht="14.25" customHeight="1">
      <c r="A566" s="146"/>
      <c r="B566" s="47" t="s">
        <v>629</v>
      </c>
      <c r="C566" s="41" t="s">
        <v>630</v>
      </c>
      <c r="D566" s="114">
        <v>1500</v>
      </c>
      <c r="E566" s="114">
        <v>500</v>
      </c>
      <c r="F566" s="341">
        <f t="shared" si="116"/>
        <v>0.3333333333333333</v>
      </c>
      <c r="G566" s="114">
        <f t="shared" si="125"/>
        <v>500</v>
      </c>
      <c r="H566" s="114"/>
      <c r="I566" s="114">
        <f>G566</f>
        <v>500</v>
      </c>
      <c r="J566" s="205"/>
      <c r="K566" s="205"/>
      <c r="L566" s="205"/>
      <c r="M566" s="205"/>
      <c r="N566" s="433"/>
      <c r="O566" s="433"/>
      <c r="P566" s="342"/>
    </row>
    <row r="567" spans="1:16" s="54" customFormat="1" ht="14.25" customHeight="1">
      <c r="A567" s="146"/>
      <c r="B567" s="47" t="s">
        <v>631</v>
      </c>
      <c r="C567" s="41" t="s">
        <v>718</v>
      </c>
      <c r="D567" s="114">
        <v>4800</v>
      </c>
      <c r="E567" s="114">
        <v>4848</v>
      </c>
      <c r="F567" s="341">
        <f t="shared" si="116"/>
        <v>1.01</v>
      </c>
      <c r="G567" s="114">
        <f t="shared" si="125"/>
        <v>4848</v>
      </c>
      <c r="H567" s="114"/>
      <c r="I567" s="114">
        <f>G567</f>
        <v>4848</v>
      </c>
      <c r="J567" s="205"/>
      <c r="K567" s="205"/>
      <c r="L567" s="205"/>
      <c r="M567" s="205"/>
      <c r="N567" s="433"/>
      <c r="O567" s="433"/>
      <c r="P567" s="342"/>
    </row>
    <row r="568" spans="1:16" s="54" customFormat="1" ht="14.25" customHeight="1">
      <c r="A568" s="146"/>
      <c r="B568" s="47" t="s">
        <v>635</v>
      </c>
      <c r="C568" s="41" t="s">
        <v>720</v>
      </c>
      <c r="D568" s="114">
        <v>5274</v>
      </c>
      <c r="E568" s="114">
        <v>5325</v>
      </c>
      <c r="F568" s="341">
        <f t="shared" si="116"/>
        <v>1.00967007963595</v>
      </c>
      <c r="G568" s="114">
        <f t="shared" si="125"/>
        <v>5325</v>
      </c>
      <c r="H568" s="114"/>
      <c r="I568" s="114">
        <f>G568</f>
        <v>5325</v>
      </c>
      <c r="J568" s="205"/>
      <c r="K568" s="205"/>
      <c r="L568" s="205"/>
      <c r="M568" s="205"/>
      <c r="N568" s="433"/>
      <c r="O568" s="433"/>
      <c r="P568" s="342"/>
    </row>
    <row r="569" spans="1:16" s="54" customFormat="1" ht="14.25" customHeight="1">
      <c r="A569" s="146"/>
      <c r="B569" s="47" t="s">
        <v>641</v>
      </c>
      <c r="C569" s="41" t="s">
        <v>642</v>
      </c>
      <c r="D569" s="114">
        <v>453</v>
      </c>
      <c r="E569" s="114">
        <v>825</v>
      </c>
      <c r="F569" s="341">
        <f t="shared" si="116"/>
        <v>1.8211920529801324</v>
      </c>
      <c r="G569" s="114">
        <f t="shared" si="125"/>
        <v>825</v>
      </c>
      <c r="H569" s="114"/>
      <c r="I569" s="114">
        <f>G569</f>
        <v>825</v>
      </c>
      <c r="J569" s="205"/>
      <c r="K569" s="205"/>
      <c r="L569" s="205"/>
      <c r="M569" s="205"/>
      <c r="N569" s="433"/>
      <c r="O569" s="433"/>
      <c r="P569" s="342"/>
    </row>
    <row r="570" spans="1:16" s="54" customFormat="1" ht="18.75" customHeight="1">
      <c r="A570" s="144" t="s">
        <v>731</v>
      </c>
      <c r="B570" s="167"/>
      <c r="C570" s="96" t="s">
        <v>699</v>
      </c>
      <c r="D570" s="199">
        <f>SUM(D571:D581)</f>
        <v>107662</v>
      </c>
      <c r="E570" s="199">
        <f>SUM(E571:E581)</f>
        <v>20132</v>
      </c>
      <c r="F570" s="417">
        <f t="shared" si="116"/>
        <v>0.18699262506734038</v>
      </c>
      <c r="G570" s="199">
        <f aca="true" t="shared" si="126" ref="G570:P570">SUM(G571:G581)</f>
        <v>20132</v>
      </c>
      <c r="H570" s="199">
        <f t="shared" si="126"/>
        <v>0</v>
      </c>
      <c r="I570" s="199">
        <f t="shared" si="126"/>
        <v>20132</v>
      </c>
      <c r="J570" s="199">
        <f t="shared" si="126"/>
        <v>0</v>
      </c>
      <c r="K570" s="199">
        <f t="shared" si="126"/>
        <v>0</v>
      </c>
      <c r="L570" s="199">
        <f t="shared" si="126"/>
        <v>0</v>
      </c>
      <c r="M570" s="199">
        <f t="shared" si="126"/>
        <v>0</v>
      </c>
      <c r="N570" s="199">
        <f t="shared" si="126"/>
        <v>0</v>
      </c>
      <c r="O570" s="199">
        <f t="shared" si="126"/>
        <v>0</v>
      </c>
      <c r="P570" s="200">
        <f t="shared" si="126"/>
        <v>0</v>
      </c>
    </row>
    <row r="571" spans="1:16" s="54" customFormat="1" ht="14.25" customHeight="1">
      <c r="A571" s="143"/>
      <c r="B571" s="47" t="s">
        <v>621</v>
      </c>
      <c r="C571" s="40" t="s">
        <v>918</v>
      </c>
      <c r="D571" s="210">
        <v>2660</v>
      </c>
      <c r="E571" s="210">
        <v>0</v>
      </c>
      <c r="F571" s="360">
        <f t="shared" si="116"/>
        <v>0</v>
      </c>
      <c r="G571" s="210">
        <f>E571</f>
        <v>0</v>
      </c>
      <c r="H571" s="210">
        <f>G571</f>
        <v>0</v>
      </c>
      <c r="I571" s="210"/>
      <c r="J571" s="210"/>
      <c r="K571" s="210"/>
      <c r="L571" s="210"/>
      <c r="M571" s="210"/>
      <c r="N571" s="210"/>
      <c r="O571" s="210"/>
      <c r="P571" s="235"/>
    </row>
    <row r="572" spans="1:16" s="54" customFormat="1" ht="14.25" customHeight="1">
      <c r="A572" s="143"/>
      <c r="B572" s="47" t="s">
        <v>652</v>
      </c>
      <c r="C572" s="40" t="s">
        <v>653</v>
      </c>
      <c r="D572" s="210">
        <v>1324</v>
      </c>
      <c r="E572" s="210">
        <v>0</v>
      </c>
      <c r="F572" s="360">
        <f t="shared" si="116"/>
        <v>0</v>
      </c>
      <c r="G572" s="210">
        <f aca="true" t="shared" si="127" ref="G572:G581">E572</f>
        <v>0</v>
      </c>
      <c r="H572" s="210">
        <f>G572</f>
        <v>0</v>
      </c>
      <c r="I572" s="210"/>
      <c r="J572" s="210"/>
      <c r="K572" s="210"/>
      <c r="L572" s="210"/>
      <c r="M572" s="210"/>
      <c r="N572" s="210"/>
      <c r="O572" s="210"/>
      <c r="P572" s="235"/>
    </row>
    <row r="573" spans="1:16" s="54" customFormat="1" ht="15.75" customHeight="1">
      <c r="A573" s="143"/>
      <c r="B573" s="47" t="s">
        <v>627</v>
      </c>
      <c r="C573" s="40" t="s">
        <v>628</v>
      </c>
      <c r="D573" s="210">
        <v>209</v>
      </c>
      <c r="E573" s="210">
        <v>0</v>
      </c>
      <c r="F573" s="360">
        <f t="shared" si="116"/>
        <v>0</v>
      </c>
      <c r="G573" s="210">
        <f t="shared" si="127"/>
        <v>0</v>
      </c>
      <c r="H573" s="210">
        <f>G573</f>
        <v>0</v>
      </c>
      <c r="I573" s="210"/>
      <c r="J573" s="210"/>
      <c r="K573" s="210"/>
      <c r="L573" s="210"/>
      <c r="M573" s="210"/>
      <c r="N573" s="210"/>
      <c r="O573" s="210"/>
      <c r="P573" s="235"/>
    </row>
    <row r="574" spans="1:16" s="54" customFormat="1" ht="15.75" customHeight="1">
      <c r="A574" s="143"/>
      <c r="B574" s="211" t="s">
        <v>52</v>
      </c>
      <c r="C574" s="40" t="s">
        <v>53</v>
      </c>
      <c r="D574" s="210">
        <v>21995</v>
      </c>
      <c r="E574" s="210">
        <v>0</v>
      </c>
      <c r="F574" s="360">
        <f t="shared" si="116"/>
        <v>0</v>
      </c>
      <c r="G574" s="210">
        <f t="shared" si="127"/>
        <v>0</v>
      </c>
      <c r="H574" s="210">
        <f>G574</f>
        <v>0</v>
      </c>
      <c r="I574" s="210"/>
      <c r="J574" s="210"/>
      <c r="K574" s="210"/>
      <c r="L574" s="210"/>
      <c r="M574" s="210"/>
      <c r="N574" s="210"/>
      <c r="O574" s="210"/>
      <c r="P574" s="235"/>
    </row>
    <row r="575" spans="1:16" s="54" customFormat="1" ht="14.25" customHeight="1">
      <c r="A575" s="158"/>
      <c r="B575" s="45" t="s">
        <v>629</v>
      </c>
      <c r="C575" s="40" t="s">
        <v>656</v>
      </c>
      <c r="D575" s="114">
        <v>40054</v>
      </c>
      <c r="E575" s="114">
        <v>2000</v>
      </c>
      <c r="F575" s="360">
        <f t="shared" si="116"/>
        <v>0.0499325910021471</v>
      </c>
      <c r="G575" s="210">
        <f t="shared" si="127"/>
        <v>2000</v>
      </c>
      <c r="H575" s="114"/>
      <c r="I575" s="114">
        <f>G575</f>
        <v>2000</v>
      </c>
      <c r="J575" s="205"/>
      <c r="K575" s="205"/>
      <c r="L575" s="205"/>
      <c r="M575" s="205"/>
      <c r="N575" s="433"/>
      <c r="O575" s="433"/>
      <c r="P575" s="342"/>
    </row>
    <row r="576" spans="1:16" s="54" customFormat="1" ht="14.25" customHeight="1">
      <c r="A576" s="158"/>
      <c r="B576" s="45" t="s">
        <v>631</v>
      </c>
      <c r="C576" s="41" t="s">
        <v>718</v>
      </c>
      <c r="D576" s="114">
        <v>18400</v>
      </c>
      <c r="E576" s="114">
        <v>14952</v>
      </c>
      <c r="F576" s="360">
        <f t="shared" si="116"/>
        <v>0.8126086956521739</v>
      </c>
      <c r="G576" s="210">
        <f t="shared" si="127"/>
        <v>14952</v>
      </c>
      <c r="H576" s="114"/>
      <c r="I576" s="114">
        <f aca="true" t="shared" si="128" ref="I576:I581">G576</f>
        <v>14952</v>
      </c>
      <c r="J576" s="205"/>
      <c r="K576" s="205"/>
      <c r="L576" s="205"/>
      <c r="M576" s="205"/>
      <c r="N576" s="433"/>
      <c r="O576" s="433"/>
      <c r="P576" s="342"/>
    </row>
    <row r="577" spans="1:16" s="54" customFormat="1" ht="14.25" customHeight="1">
      <c r="A577" s="158"/>
      <c r="B577" s="45" t="s">
        <v>635</v>
      </c>
      <c r="C577" s="41" t="s">
        <v>720</v>
      </c>
      <c r="D577" s="114">
        <v>13320</v>
      </c>
      <c r="E577" s="114">
        <v>3180</v>
      </c>
      <c r="F577" s="360">
        <f t="shared" si="116"/>
        <v>0.23873873873873874</v>
      </c>
      <c r="G577" s="210">
        <f t="shared" si="127"/>
        <v>3180</v>
      </c>
      <c r="H577" s="114"/>
      <c r="I577" s="114">
        <f t="shared" si="128"/>
        <v>3180</v>
      </c>
      <c r="J577" s="205"/>
      <c r="K577" s="205"/>
      <c r="L577" s="205"/>
      <c r="M577" s="205"/>
      <c r="N577" s="433"/>
      <c r="O577" s="433"/>
      <c r="P577" s="342"/>
    </row>
    <row r="578" spans="1:16" s="54" customFormat="1" ht="14.25" customHeight="1">
      <c r="A578" s="158"/>
      <c r="B578" s="45" t="s">
        <v>861</v>
      </c>
      <c r="C578" s="40" t="s">
        <v>865</v>
      </c>
      <c r="D578" s="114">
        <v>1100</v>
      </c>
      <c r="E578" s="114">
        <v>0</v>
      </c>
      <c r="F578" s="360">
        <f t="shared" si="116"/>
        <v>0</v>
      </c>
      <c r="G578" s="210">
        <f t="shared" si="127"/>
        <v>0</v>
      </c>
      <c r="H578" s="114"/>
      <c r="I578" s="114">
        <f t="shared" si="128"/>
        <v>0</v>
      </c>
      <c r="J578" s="205"/>
      <c r="K578" s="205"/>
      <c r="L578" s="205"/>
      <c r="M578" s="205"/>
      <c r="N578" s="433"/>
      <c r="O578" s="433"/>
      <c r="P578" s="342"/>
    </row>
    <row r="579" spans="1:16" s="54" customFormat="1" ht="14.25" customHeight="1">
      <c r="A579" s="158"/>
      <c r="B579" s="47" t="s">
        <v>862</v>
      </c>
      <c r="C579" s="40" t="s">
        <v>157</v>
      </c>
      <c r="D579" s="114">
        <v>5600</v>
      </c>
      <c r="E579" s="114">
        <v>0</v>
      </c>
      <c r="F579" s="360">
        <f t="shared" si="116"/>
        <v>0</v>
      </c>
      <c r="G579" s="210">
        <f t="shared" si="127"/>
        <v>0</v>
      </c>
      <c r="H579" s="114"/>
      <c r="I579" s="114">
        <f t="shared" si="128"/>
        <v>0</v>
      </c>
      <c r="J579" s="205"/>
      <c r="K579" s="205"/>
      <c r="L579" s="205"/>
      <c r="M579" s="205"/>
      <c r="N579" s="433"/>
      <c r="O579" s="433"/>
      <c r="P579" s="342"/>
    </row>
    <row r="580" spans="1:16" s="54" customFormat="1" ht="14.25" customHeight="1">
      <c r="A580" s="158"/>
      <c r="B580" s="47" t="s">
        <v>863</v>
      </c>
      <c r="C580" s="40" t="s">
        <v>867</v>
      </c>
      <c r="D580" s="114">
        <v>1000</v>
      </c>
      <c r="E580" s="114">
        <v>0</v>
      </c>
      <c r="F580" s="360">
        <f t="shared" si="116"/>
        <v>0</v>
      </c>
      <c r="G580" s="210">
        <f t="shared" si="127"/>
        <v>0</v>
      </c>
      <c r="H580" s="114"/>
      <c r="I580" s="114">
        <f t="shared" si="128"/>
        <v>0</v>
      </c>
      <c r="J580" s="205"/>
      <c r="K580" s="205"/>
      <c r="L580" s="205"/>
      <c r="M580" s="205"/>
      <c r="N580" s="433"/>
      <c r="O580" s="433"/>
      <c r="P580" s="342"/>
    </row>
    <row r="581" spans="1:16" s="54" customFormat="1" ht="14.25" customHeight="1">
      <c r="A581" s="158"/>
      <c r="B581" s="47" t="s">
        <v>864</v>
      </c>
      <c r="C581" s="40" t="s">
        <v>868</v>
      </c>
      <c r="D581" s="114">
        <v>2000</v>
      </c>
      <c r="E581" s="114">
        <v>0</v>
      </c>
      <c r="F581" s="360">
        <f t="shared" si="116"/>
        <v>0</v>
      </c>
      <c r="G581" s="210">
        <f t="shared" si="127"/>
        <v>0</v>
      </c>
      <c r="H581" s="114"/>
      <c r="I581" s="114">
        <f t="shared" si="128"/>
        <v>0</v>
      </c>
      <c r="J581" s="205"/>
      <c r="K581" s="205"/>
      <c r="L581" s="205"/>
      <c r="M581" s="205"/>
      <c r="N581" s="433"/>
      <c r="O581" s="433"/>
      <c r="P581" s="342"/>
    </row>
    <row r="582" spans="1:16" s="54" customFormat="1" ht="30" customHeight="1">
      <c r="A582" s="160" t="s">
        <v>840</v>
      </c>
      <c r="B582" s="165"/>
      <c r="C582" s="84" t="s">
        <v>344</v>
      </c>
      <c r="D582" s="203">
        <f>D583+D586+D597+D622</f>
        <v>1927628</v>
      </c>
      <c r="E582" s="203">
        <f>E583+E586+E597+E622</f>
        <v>2336545</v>
      </c>
      <c r="F582" s="416">
        <f t="shared" si="116"/>
        <v>1.2121348102434701</v>
      </c>
      <c r="G582" s="203">
        <f>G583+G586+G597+G622</f>
        <v>2324795</v>
      </c>
      <c r="H582" s="203">
        <f>H583+H586+H597+H622</f>
        <v>1253697</v>
      </c>
      <c r="I582" s="203">
        <f>I583+I586+I597+I622</f>
        <v>162705</v>
      </c>
      <c r="J582" s="203">
        <f>J583+J586+J597+J622</f>
        <v>34770</v>
      </c>
      <c r="K582" s="203">
        <f aca="true" t="shared" si="129" ref="K582:P582">K583+K586+K597+K622</f>
        <v>3000</v>
      </c>
      <c r="L582" s="203">
        <f t="shared" si="129"/>
        <v>870623</v>
      </c>
      <c r="M582" s="203">
        <f t="shared" si="129"/>
        <v>0</v>
      </c>
      <c r="N582" s="203">
        <f t="shared" si="129"/>
        <v>11750</v>
      </c>
      <c r="O582" s="203">
        <f t="shared" si="129"/>
        <v>11750</v>
      </c>
      <c r="P582" s="204">
        <f t="shared" si="129"/>
        <v>0</v>
      </c>
    </row>
    <row r="583" spans="1:16" s="54" customFormat="1" ht="29.25" customHeight="1">
      <c r="A583" s="144" t="s">
        <v>856</v>
      </c>
      <c r="B583" s="167"/>
      <c r="C583" s="96" t="s">
        <v>343</v>
      </c>
      <c r="D583" s="199">
        <f>SUM(D584:D585)</f>
        <v>28770</v>
      </c>
      <c r="E583" s="199">
        <f>SUM(E584:E585)</f>
        <v>34770</v>
      </c>
      <c r="F583" s="417">
        <f t="shared" si="116"/>
        <v>1.2085505735140771</v>
      </c>
      <c r="G583" s="199">
        <f>SUM(G584:G585)</f>
        <v>34770</v>
      </c>
      <c r="H583" s="199">
        <f aca="true" t="shared" si="130" ref="H583:P583">SUM(H584:H585)</f>
        <v>0</v>
      </c>
      <c r="I583" s="199">
        <f t="shared" si="130"/>
        <v>0</v>
      </c>
      <c r="J583" s="199">
        <f t="shared" si="130"/>
        <v>34770</v>
      </c>
      <c r="K583" s="199">
        <f t="shared" si="130"/>
        <v>0</v>
      </c>
      <c r="L583" s="199">
        <f t="shared" si="130"/>
        <v>0</v>
      </c>
      <c r="M583" s="199">
        <f t="shared" si="130"/>
        <v>0</v>
      </c>
      <c r="N583" s="199">
        <f t="shared" si="130"/>
        <v>0</v>
      </c>
      <c r="O583" s="199">
        <f t="shared" si="130"/>
        <v>0</v>
      </c>
      <c r="P583" s="200">
        <f t="shared" si="130"/>
        <v>0</v>
      </c>
    </row>
    <row r="584" spans="1:16" s="54" customFormat="1" ht="35.25" customHeight="1">
      <c r="A584" s="143"/>
      <c r="B584" s="154" t="s">
        <v>680</v>
      </c>
      <c r="C584" s="40" t="s">
        <v>409</v>
      </c>
      <c r="D584" s="205">
        <v>0</v>
      </c>
      <c r="E584" s="205">
        <v>34770</v>
      </c>
      <c r="F584" s="360">
        <v>0</v>
      </c>
      <c r="G584" s="205">
        <f>E584</f>
        <v>34770</v>
      </c>
      <c r="H584" s="208"/>
      <c r="I584" s="208"/>
      <c r="J584" s="205">
        <f>G584</f>
        <v>34770</v>
      </c>
      <c r="K584" s="205"/>
      <c r="L584" s="205"/>
      <c r="M584" s="205"/>
      <c r="N584" s="433"/>
      <c r="O584" s="433"/>
      <c r="P584" s="342"/>
    </row>
    <row r="585" spans="1:16" s="54" customFormat="1" ht="34.5" customHeight="1">
      <c r="A585" s="143"/>
      <c r="B585" s="154" t="s">
        <v>309</v>
      </c>
      <c r="C585" s="40" t="s">
        <v>408</v>
      </c>
      <c r="D585" s="205">
        <v>28770</v>
      </c>
      <c r="E585" s="205">
        <v>0</v>
      </c>
      <c r="F585" s="360">
        <v>0</v>
      </c>
      <c r="G585" s="205"/>
      <c r="H585" s="208"/>
      <c r="I585" s="208"/>
      <c r="J585" s="205">
        <f>G585</f>
        <v>0</v>
      </c>
      <c r="K585" s="205"/>
      <c r="L585" s="205"/>
      <c r="M585" s="205"/>
      <c r="N585" s="433"/>
      <c r="O585" s="433"/>
      <c r="P585" s="342"/>
    </row>
    <row r="586" spans="1:16" s="54" customFormat="1" ht="17.25" customHeight="1">
      <c r="A586" s="144" t="s">
        <v>850</v>
      </c>
      <c r="B586" s="167"/>
      <c r="C586" s="93" t="s">
        <v>19</v>
      </c>
      <c r="D586" s="199">
        <f>SUM(D587:D596)</f>
        <v>29672</v>
      </c>
      <c r="E586" s="199">
        <f>SUM(E587:E596)</f>
        <v>40865</v>
      </c>
      <c r="F586" s="166">
        <f>E586/D586</f>
        <v>1.3772243192235103</v>
      </c>
      <c r="G586" s="199">
        <f>SUM(G587:G596)</f>
        <v>40865</v>
      </c>
      <c r="H586" s="199">
        <f>SUM(H587:H596)</f>
        <v>36800</v>
      </c>
      <c r="I586" s="199">
        <f aca="true" t="shared" si="131" ref="I586:P586">SUM(I587:I596)</f>
        <v>4065</v>
      </c>
      <c r="J586" s="199">
        <f t="shared" si="131"/>
        <v>0</v>
      </c>
      <c r="K586" s="199">
        <f t="shared" si="131"/>
        <v>0</v>
      </c>
      <c r="L586" s="199">
        <f t="shared" si="131"/>
        <v>0</v>
      </c>
      <c r="M586" s="199">
        <f t="shared" si="131"/>
        <v>0</v>
      </c>
      <c r="N586" s="199">
        <f t="shared" si="131"/>
        <v>0</v>
      </c>
      <c r="O586" s="199">
        <f t="shared" si="131"/>
        <v>0</v>
      </c>
      <c r="P586" s="200">
        <f t="shared" si="131"/>
        <v>0</v>
      </c>
    </row>
    <row r="587" spans="1:16" s="54" customFormat="1" ht="16.5" customHeight="1">
      <c r="A587" s="146"/>
      <c r="B587" s="45" t="s">
        <v>621</v>
      </c>
      <c r="C587" s="40" t="s">
        <v>622</v>
      </c>
      <c r="D587" s="114">
        <v>18876</v>
      </c>
      <c r="E587" s="114">
        <v>30000</v>
      </c>
      <c r="F587" s="341">
        <f t="shared" si="116"/>
        <v>1.589319771137953</v>
      </c>
      <c r="G587" s="114">
        <f aca="true" t="shared" si="132" ref="G587:G596">E587</f>
        <v>30000</v>
      </c>
      <c r="H587" s="114">
        <f>G587</f>
        <v>30000</v>
      </c>
      <c r="I587" s="201"/>
      <c r="J587" s="202"/>
      <c r="K587" s="202"/>
      <c r="L587" s="202"/>
      <c r="M587" s="205"/>
      <c r="N587" s="433"/>
      <c r="O587" s="433"/>
      <c r="P587" s="342"/>
    </row>
    <row r="588" spans="1:16" s="54" customFormat="1" ht="13.5" customHeight="1">
      <c r="A588" s="146"/>
      <c r="B588" s="45" t="s">
        <v>625</v>
      </c>
      <c r="C588" s="40" t="s">
        <v>626</v>
      </c>
      <c r="D588" s="114">
        <v>1275</v>
      </c>
      <c r="E588" s="114">
        <v>1275</v>
      </c>
      <c r="F588" s="341">
        <f t="shared" si="116"/>
        <v>1</v>
      </c>
      <c r="G588" s="114">
        <f t="shared" si="132"/>
        <v>1275</v>
      </c>
      <c r="H588" s="114">
        <f>G588</f>
        <v>1275</v>
      </c>
      <c r="I588" s="201"/>
      <c r="J588" s="202"/>
      <c r="K588" s="202"/>
      <c r="L588" s="202"/>
      <c r="M588" s="205"/>
      <c r="N588" s="433"/>
      <c r="O588" s="433"/>
      <c r="P588" s="342"/>
    </row>
    <row r="589" spans="1:16" s="54" customFormat="1" ht="14.25" customHeight="1">
      <c r="A589" s="146"/>
      <c r="B589" s="155" t="s">
        <v>652</v>
      </c>
      <c r="C589" s="40" t="s">
        <v>851</v>
      </c>
      <c r="D589" s="114">
        <v>3042</v>
      </c>
      <c r="E589" s="114">
        <v>4760</v>
      </c>
      <c r="F589" s="341">
        <f t="shared" si="116"/>
        <v>1.5647600262984878</v>
      </c>
      <c r="G589" s="114">
        <f t="shared" si="132"/>
        <v>4760</v>
      </c>
      <c r="H589" s="114">
        <f>G589</f>
        <v>4760</v>
      </c>
      <c r="I589" s="201"/>
      <c r="J589" s="202"/>
      <c r="K589" s="202"/>
      <c r="L589" s="202"/>
      <c r="M589" s="205"/>
      <c r="N589" s="433"/>
      <c r="O589" s="433"/>
      <c r="P589" s="342"/>
    </row>
    <row r="590" spans="1:16" s="54" customFormat="1" ht="13.5" customHeight="1">
      <c r="A590" s="146"/>
      <c r="B590" s="155" t="s">
        <v>627</v>
      </c>
      <c r="C590" s="40" t="s">
        <v>628</v>
      </c>
      <c r="D590" s="114">
        <v>491</v>
      </c>
      <c r="E590" s="114">
        <v>765</v>
      </c>
      <c r="F590" s="341">
        <f t="shared" si="116"/>
        <v>1.5580448065173116</v>
      </c>
      <c r="G590" s="114">
        <f t="shared" si="132"/>
        <v>765</v>
      </c>
      <c r="H590" s="114">
        <f>G590</f>
        <v>765</v>
      </c>
      <c r="I590" s="201"/>
      <c r="J590" s="202"/>
      <c r="K590" s="202"/>
      <c r="L590" s="202"/>
      <c r="M590" s="205"/>
      <c r="N590" s="433"/>
      <c r="O590" s="433"/>
      <c r="P590" s="342"/>
    </row>
    <row r="591" spans="1:16" s="54" customFormat="1" ht="13.5" customHeight="1">
      <c r="A591" s="146"/>
      <c r="B591" s="45" t="s">
        <v>629</v>
      </c>
      <c r="C591" s="40" t="s">
        <v>656</v>
      </c>
      <c r="D591" s="114">
        <v>550</v>
      </c>
      <c r="E591" s="114">
        <v>500</v>
      </c>
      <c r="F591" s="341">
        <f t="shared" si="116"/>
        <v>0.9090909090909091</v>
      </c>
      <c r="G591" s="114">
        <f t="shared" si="132"/>
        <v>500</v>
      </c>
      <c r="H591" s="114"/>
      <c r="I591" s="201">
        <f aca="true" t="shared" si="133" ref="I591:I596">G591</f>
        <v>500</v>
      </c>
      <c r="J591" s="202"/>
      <c r="K591" s="202"/>
      <c r="L591" s="202"/>
      <c r="M591" s="205"/>
      <c r="N591" s="433"/>
      <c r="O591" s="433"/>
      <c r="P591" s="342"/>
    </row>
    <row r="592" spans="1:16" s="54" customFormat="1" ht="14.25" customHeight="1">
      <c r="A592" s="146"/>
      <c r="B592" s="45" t="s">
        <v>635</v>
      </c>
      <c r="C592" s="40" t="s">
        <v>720</v>
      </c>
      <c r="D592" s="114">
        <v>1190</v>
      </c>
      <c r="E592" s="114">
        <v>690</v>
      </c>
      <c r="F592" s="341">
        <f t="shared" si="116"/>
        <v>0.5798319327731093</v>
      </c>
      <c r="G592" s="114">
        <f t="shared" si="132"/>
        <v>690</v>
      </c>
      <c r="H592" s="114"/>
      <c r="I592" s="201">
        <f t="shared" si="133"/>
        <v>690</v>
      </c>
      <c r="J592" s="202"/>
      <c r="K592" s="202"/>
      <c r="L592" s="202"/>
      <c r="M592" s="205"/>
      <c r="N592" s="433"/>
      <c r="O592" s="433"/>
      <c r="P592" s="342"/>
    </row>
    <row r="593" spans="1:16" s="54" customFormat="1" ht="14.25" customHeight="1">
      <c r="A593" s="146"/>
      <c r="B593" s="45" t="s">
        <v>861</v>
      </c>
      <c r="C593" s="40" t="s">
        <v>865</v>
      </c>
      <c r="D593" s="114">
        <v>550</v>
      </c>
      <c r="E593" s="114">
        <v>0</v>
      </c>
      <c r="F593" s="341">
        <f t="shared" si="116"/>
        <v>0</v>
      </c>
      <c r="G593" s="114">
        <f t="shared" si="132"/>
        <v>0</v>
      </c>
      <c r="H593" s="114"/>
      <c r="I593" s="201">
        <f t="shared" si="133"/>
        <v>0</v>
      </c>
      <c r="J593" s="202"/>
      <c r="K593" s="202"/>
      <c r="L593" s="202"/>
      <c r="M593" s="205"/>
      <c r="N593" s="433"/>
      <c r="O593" s="433"/>
      <c r="P593" s="342"/>
    </row>
    <row r="594" spans="1:16" s="54" customFormat="1" ht="12.75" customHeight="1">
      <c r="A594" s="146"/>
      <c r="B594" s="45" t="s">
        <v>641</v>
      </c>
      <c r="C594" s="40" t="s">
        <v>642</v>
      </c>
      <c r="D594" s="114">
        <v>472</v>
      </c>
      <c r="E594" s="114">
        <v>1650</v>
      </c>
      <c r="F594" s="341">
        <f t="shared" si="116"/>
        <v>3.4957627118644066</v>
      </c>
      <c r="G594" s="114">
        <f t="shared" si="132"/>
        <v>1650</v>
      </c>
      <c r="H594" s="114"/>
      <c r="I594" s="201">
        <f t="shared" si="133"/>
        <v>1650</v>
      </c>
      <c r="J594" s="202"/>
      <c r="K594" s="202"/>
      <c r="L594" s="202"/>
      <c r="M594" s="205"/>
      <c r="N594" s="433"/>
      <c r="O594" s="433"/>
      <c r="P594" s="342"/>
    </row>
    <row r="595" spans="1:16" s="54" customFormat="1" ht="12.75" customHeight="1">
      <c r="A595" s="146"/>
      <c r="B595" s="45" t="s">
        <v>863</v>
      </c>
      <c r="C595" s="40" t="s">
        <v>867</v>
      </c>
      <c r="D595" s="114">
        <v>400</v>
      </c>
      <c r="E595" s="114">
        <v>400</v>
      </c>
      <c r="F595" s="341">
        <f t="shared" si="116"/>
        <v>1</v>
      </c>
      <c r="G595" s="114">
        <f t="shared" si="132"/>
        <v>400</v>
      </c>
      <c r="H595" s="114"/>
      <c r="I595" s="201">
        <f t="shared" si="133"/>
        <v>400</v>
      </c>
      <c r="J595" s="202"/>
      <c r="K595" s="202"/>
      <c r="L595" s="202"/>
      <c r="M595" s="205"/>
      <c r="N595" s="433"/>
      <c r="O595" s="433"/>
      <c r="P595" s="342"/>
    </row>
    <row r="596" spans="1:16" s="54" customFormat="1" ht="12.75" customHeight="1">
      <c r="A596" s="146"/>
      <c r="B596" s="45" t="s">
        <v>864</v>
      </c>
      <c r="C596" s="40" t="s">
        <v>868</v>
      </c>
      <c r="D596" s="114">
        <v>2826</v>
      </c>
      <c r="E596" s="114">
        <v>825</v>
      </c>
      <c r="F596" s="341">
        <f t="shared" si="116"/>
        <v>0.291932059447983</v>
      </c>
      <c r="G596" s="114">
        <f t="shared" si="132"/>
        <v>825</v>
      </c>
      <c r="H596" s="114"/>
      <c r="I596" s="201">
        <f t="shared" si="133"/>
        <v>825</v>
      </c>
      <c r="J596" s="202"/>
      <c r="K596" s="202"/>
      <c r="L596" s="202"/>
      <c r="M596" s="205"/>
      <c r="N596" s="433"/>
      <c r="O596" s="433"/>
      <c r="P596" s="342"/>
    </row>
    <row r="597" spans="1:16" s="54" customFormat="1" ht="15.75" customHeight="1">
      <c r="A597" s="144" t="s">
        <v>879</v>
      </c>
      <c r="B597" s="168"/>
      <c r="C597" s="93" t="s">
        <v>880</v>
      </c>
      <c r="D597" s="199">
        <f>SUM(D598:D621)</f>
        <v>1291809</v>
      </c>
      <c r="E597" s="199">
        <f>SUM(E598:E621)</f>
        <v>1448456</v>
      </c>
      <c r="F597" s="166">
        <f>E597/D597</f>
        <v>1.121261734513384</v>
      </c>
      <c r="G597" s="199">
        <f aca="true" t="shared" si="134" ref="G597:P597">SUM(G598:G621)</f>
        <v>1436706</v>
      </c>
      <c r="H597" s="199">
        <f t="shared" si="134"/>
        <v>1216897</v>
      </c>
      <c r="I597" s="199">
        <f t="shared" si="134"/>
        <v>158640</v>
      </c>
      <c r="J597" s="199">
        <f t="shared" si="134"/>
        <v>0</v>
      </c>
      <c r="K597" s="199">
        <f t="shared" si="134"/>
        <v>3000</v>
      </c>
      <c r="L597" s="199">
        <f t="shared" si="134"/>
        <v>58169</v>
      </c>
      <c r="M597" s="199">
        <f t="shared" si="134"/>
        <v>0</v>
      </c>
      <c r="N597" s="199">
        <f t="shared" si="134"/>
        <v>11750</v>
      </c>
      <c r="O597" s="199">
        <f t="shared" si="134"/>
        <v>11750</v>
      </c>
      <c r="P597" s="200">
        <f t="shared" si="134"/>
        <v>0</v>
      </c>
    </row>
    <row r="598" spans="1:16" s="54" customFormat="1" ht="15.75" customHeight="1">
      <c r="A598" s="158"/>
      <c r="B598" s="45" t="s">
        <v>144</v>
      </c>
      <c r="C598" s="40" t="s">
        <v>920</v>
      </c>
      <c r="D598" s="114">
        <v>3000</v>
      </c>
      <c r="E598" s="114">
        <v>3000</v>
      </c>
      <c r="F598" s="341">
        <f t="shared" si="116"/>
        <v>1</v>
      </c>
      <c r="G598" s="114">
        <f>E598</f>
        <v>3000</v>
      </c>
      <c r="H598" s="225"/>
      <c r="I598" s="114"/>
      <c r="J598" s="126"/>
      <c r="K598" s="225">
        <f>G598</f>
        <v>3000</v>
      </c>
      <c r="L598" s="126"/>
      <c r="M598" s="205"/>
      <c r="N598" s="433"/>
      <c r="O598" s="433"/>
      <c r="P598" s="342"/>
    </row>
    <row r="599" spans="1:16" s="54" customFormat="1" ht="15.75" customHeight="1">
      <c r="A599" s="146"/>
      <c r="B599" s="45" t="s">
        <v>621</v>
      </c>
      <c r="C599" s="40" t="s">
        <v>918</v>
      </c>
      <c r="D599" s="114">
        <v>819745</v>
      </c>
      <c r="E599" s="114">
        <v>947970</v>
      </c>
      <c r="F599" s="341">
        <f t="shared" si="116"/>
        <v>1.1564205942091748</v>
      </c>
      <c r="G599" s="114">
        <f aca="true" t="shared" si="135" ref="G599:G620">E599</f>
        <v>947970</v>
      </c>
      <c r="H599" s="114">
        <f>G599</f>
        <v>947970</v>
      </c>
      <c r="I599" s="114"/>
      <c r="J599" s="201"/>
      <c r="K599" s="201"/>
      <c r="L599" s="201"/>
      <c r="M599" s="205"/>
      <c r="N599" s="433"/>
      <c r="O599" s="433"/>
      <c r="P599" s="342"/>
    </row>
    <row r="600" spans="1:16" s="54" customFormat="1" ht="15.75" customHeight="1">
      <c r="A600" s="146"/>
      <c r="B600" s="45" t="s">
        <v>852</v>
      </c>
      <c r="C600" s="40" t="s">
        <v>918</v>
      </c>
      <c r="D600" s="114">
        <v>33783</v>
      </c>
      <c r="E600" s="114">
        <v>38400</v>
      </c>
      <c r="F600" s="341">
        <f t="shared" si="116"/>
        <v>1.1366663706597993</v>
      </c>
      <c r="G600" s="114">
        <f t="shared" si="135"/>
        <v>38400</v>
      </c>
      <c r="H600" s="114"/>
      <c r="I600" s="114"/>
      <c r="J600" s="201"/>
      <c r="K600" s="201"/>
      <c r="L600" s="201">
        <f>G600</f>
        <v>38400</v>
      </c>
      <c r="M600" s="205"/>
      <c r="N600" s="433"/>
      <c r="O600" s="433"/>
      <c r="P600" s="342"/>
    </row>
    <row r="601" spans="1:16" s="54" customFormat="1" ht="15" customHeight="1">
      <c r="A601" s="146"/>
      <c r="B601" s="45" t="s">
        <v>625</v>
      </c>
      <c r="C601" s="40" t="s">
        <v>626</v>
      </c>
      <c r="D601" s="114">
        <v>60579</v>
      </c>
      <c r="E601" s="114">
        <v>71803</v>
      </c>
      <c r="F601" s="341">
        <f t="shared" si="116"/>
        <v>1.1852787269515839</v>
      </c>
      <c r="G601" s="114">
        <f t="shared" si="135"/>
        <v>71803</v>
      </c>
      <c r="H601" s="114">
        <f aca="true" t="shared" si="136" ref="H601:H607">G601</f>
        <v>71803</v>
      </c>
      <c r="I601" s="114"/>
      <c r="J601" s="201"/>
      <c r="K601" s="201"/>
      <c r="L601" s="201"/>
      <c r="M601" s="205"/>
      <c r="N601" s="433"/>
      <c r="O601" s="433"/>
      <c r="P601" s="342"/>
    </row>
    <row r="602" spans="1:16" s="54" customFormat="1" ht="15" customHeight="1">
      <c r="A602" s="146"/>
      <c r="B602" s="45" t="s">
        <v>546</v>
      </c>
      <c r="C602" s="40" t="s">
        <v>626</v>
      </c>
      <c r="D602" s="114">
        <v>1390</v>
      </c>
      <c r="E602" s="114">
        <v>2870</v>
      </c>
      <c r="F602" s="341">
        <f t="shared" si="116"/>
        <v>2.064748201438849</v>
      </c>
      <c r="G602" s="114">
        <f t="shared" si="135"/>
        <v>2870</v>
      </c>
      <c r="H602" s="114"/>
      <c r="I602" s="114"/>
      <c r="J602" s="201"/>
      <c r="K602" s="201"/>
      <c r="L602" s="201">
        <f>G602</f>
        <v>2870</v>
      </c>
      <c r="M602" s="205"/>
      <c r="N602" s="433"/>
      <c r="O602" s="433"/>
      <c r="P602" s="342"/>
    </row>
    <row r="603" spans="1:16" s="54" customFormat="1" ht="15" customHeight="1">
      <c r="A603" s="146"/>
      <c r="B603" s="155" t="s">
        <v>674</v>
      </c>
      <c r="C603" s="40" t="s">
        <v>697</v>
      </c>
      <c r="D603" s="114">
        <v>135559</v>
      </c>
      <c r="E603" s="114">
        <v>161210</v>
      </c>
      <c r="F603" s="341">
        <f t="shared" si="116"/>
        <v>1.18922388037681</v>
      </c>
      <c r="G603" s="114">
        <f t="shared" si="135"/>
        <v>161210</v>
      </c>
      <c r="H603" s="114">
        <f t="shared" si="136"/>
        <v>161210</v>
      </c>
      <c r="I603" s="114"/>
      <c r="J603" s="201"/>
      <c r="K603" s="201"/>
      <c r="L603" s="201"/>
      <c r="M603" s="205"/>
      <c r="N603" s="433"/>
      <c r="O603" s="433"/>
      <c r="P603" s="342"/>
    </row>
    <row r="604" spans="1:16" s="54" customFormat="1" ht="15" customHeight="1">
      <c r="A604" s="146"/>
      <c r="B604" s="155" t="s">
        <v>853</v>
      </c>
      <c r="C604" s="40" t="s">
        <v>697</v>
      </c>
      <c r="D604" s="114">
        <v>6583</v>
      </c>
      <c r="E604" s="114">
        <v>7527</v>
      </c>
      <c r="F604" s="341">
        <f t="shared" si="116"/>
        <v>1.1433996658058636</v>
      </c>
      <c r="G604" s="114">
        <f t="shared" si="135"/>
        <v>7527</v>
      </c>
      <c r="H604" s="114"/>
      <c r="I604" s="114"/>
      <c r="J604" s="201"/>
      <c r="K604" s="201"/>
      <c r="L604" s="201">
        <f>G604</f>
        <v>7527</v>
      </c>
      <c r="M604" s="205"/>
      <c r="N604" s="433"/>
      <c r="O604" s="433"/>
      <c r="P604" s="342"/>
    </row>
    <row r="605" spans="1:16" s="54" customFormat="1" ht="15" customHeight="1">
      <c r="A605" s="146"/>
      <c r="B605" s="155" t="s">
        <v>627</v>
      </c>
      <c r="C605" s="40" t="s">
        <v>628</v>
      </c>
      <c r="D605" s="114">
        <v>22717</v>
      </c>
      <c r="E605" s="114">
        <v>27914</v>
      </c>
      <c r="F605" s="341">
        <f t="shared" si="116"/>
        <v>1.228771404674913</v>
      </c>
      <c r="G605" s="114">
        <f t="shared" si="135"/>
        <v>27914</v>
      </c>
      <c r="H605" s="114">
        <f t="shared" si="136"/>
        <v>27914</v>
      </c>
      <c r="I605" s="114"/>
      <c r="J605" s="201"/>
      <c r="K605" s="201"/>
      <c r="L605" s="201"/>
      <c r="M605" s="205"/>
      <c r="N605" s="433"/>
      <c r="O605" s="433"/>
      <c r="P605" s="342"/>
    </row>
    <row r="606" spans="1:16" s="54" customFormat="1" ht="15" customHeight="1">
      <c r="A606" s="146"/>
      <c r="B606" s="155" t="s">
        <v>854</v>
      </c>
      <c r="C606" s="40" t="s">
        <v>628</v>
      </c>
      <c r="D606" s="114">
        <v>1062</v>
      </c>
      <c r="E606" s="114">
        <v>1212</v>
      </c>
      <c r="F606" s="341">
        <f t="shared" si="116"/>
        <v>1.1412429378531073</v>
      </c>
      <c r="G606" s="114">
        <f t="shared" si="135"/>
        <v>1212</v>
      </c>
      <c r="H606" s="114"/>
      <c r="I606" s="114"/>
      <c r="J606" s="201"/>
      <c r="K606" s="201"/>
      <c r="L606" s="201">
        <f>G606</f>
        <v>1212</v>
      </c>
      <c r="M606" s="205"/>
      <c r="N606" s="433"/>
      <c r="O606" s="433"/>
      <c r="P606" s="342"/>
    </row>
    <row r="607" spans="1:16" s="54" customFormat="1" ht="14.25" customHeight="1">
      <c r="A607" s="146"/>
      <c r="B607" s="45" t="s">
        <v>52</v>
      </c>
      <c r="C607" s="40" t="s">
        <v>53</v>
      </c>
      <c r="D607" s="114">
        <v>7200</v>
      </c>
      <c r="E607" s="114">
        <v>8000</v>
      </c>
      <c r="F607" s="341">
        <f aca="true" t="shared" si="137" ref="F607:F621">E607/D607</f>
        <v>1.1111111111111112</v>
      </c>
      <c r="G607" s="114">
        <f t="shared" si="135"/>
        <v>8000</v>
      </c>
      <c r="H607" s="114">
        <f t="shared" si="136"/>
        <v>8000</v>
      </c>
      <c r="I607" s="114"/>
      <c r="J607" s="201"/>
      <c r="K607" s="201"/>
      <c r="L607" s="201"/>
      <c r="M607" s="205"/>
      <c r="N607" s="433"/>
      <c r="O607" s="433"/>
      <c r="P607" s="342"/>
    </row>
    <row r="608" spans="1:16" s="54" customFormat="1" ht="14.25" customHeight="1">
      <c r="A608" s="146"/>
      <c r="B608" s="45" t="s">
        <v>910</v>
      </c>
      <c r="C608" s="40" t="s">
        <v>53</v>
      </c>
      <c r="D608" s="114">
        <v>8160</v>
      </c>
      <c r="E608" s="114">
        <v>8160</v>
      </c>
      <c r="F608" s="341">
        <f t="shared" si="137"/>
        <v>1</v>
      </c>
      <c r="G608" s="114">
        <f t="shared" si="135"/>
        <v>8160</v>
      </c>
      <c r="H608" s="114"/>
      <c r="I608" s="114"/>
      <c r="J608" s="201"/>
      <c r="K608" s="201"/>
      <c r="L608" s="201">
        <f>G608</f>
        <v>8160</v>
      </c>
      <c r="M608" s="205"/>
      <c r="N608" s="433"/>
      <c r="O608" s="433"/>
      <c r="P608" s="342"/>
    </row>
    <row r="609" spans="1:16" s="54" customFormat="1" ht="14.25" customHeight="1">
      <c r="A609" s="146"/>
      <c r="B609" s="45" t="s">
        <v>629</v>
      </c>
      <c r="C609" s="40" t="s">
        <v>755</v>
      </c>
      <c r="D609" s="114">
        <v>48930</v>
      </c>
      <c r="E609" s="114">
        <v>52300</v>
      </c>
      <c r="F609" s="341">
        <f t="shared" si="137"/>
        <v>1.0688739014919273</v>
      </c>
      <c r="G609" s="114">
        <f t="shared" si="135"/>
        <v>52300</v>
      </c>
      <c r="H609" s="114"/>
      <c r="I609" s="114">
        <f>G609</f>
        <v>52300</v>
      </c>
      <c r="J609" s="201"/>
      <c r="K609" s="201"/>
      <c r="L609" s="201"/>
      <c r="M609" s="205"/>
      <c r="N609" s="433"/>
      <c r="O609" s="433"/>
      <c r="P609" s="342"/>
    </row>
    <row r="610" spans="1:16" s="54" customFormat="1" ht="13.5" customHeight="1">
      <c r="A610" s="146"/>
      <c r="B610" s="45" t="s">
        <v>631</v>
      </c>
      <c r="C610" s="40" t="s">
        <v>718</v>
      </c>
      <c r="D610" s="114">
        <v>23000</v>
      </c>
      <c r="E610" s="114">
        <v>23000</v>
      </c>
      <c r="F610" s="341">
        <f t="shared" si="137"/>
        <v>1</v>
      </c>
      <c r="G610" s="114">
        <f t="shared" si="135"/>
        <v>23000</v>
      </c>
      <c r="H610" s="114"/>
      <c r="I610" s="114">
        <f aca="true" t="shared" si="138" ref="I610:I620">G610</f>
        <v>23000</v>
      </c>
      <c r="J610" s="201"/>
      <c r="K610" s="201"/>
      <c r="L610" s="201"/>
      <c r="M610" s="205"/>
      <c r="N610" s="433"/>
      <c r="O610" s="433"/>
      <c r="P610" s="342"/>
    </row>
    <row r="611" spans="1:16" s="54" customFormat="1" ht="13.5" customHeight="1">
      <c r="A611" s="146"/>
      <c r="B611" s="45" t="s">
        <v>633</v>
      </c>
      <c r="C611" s="41" t="s">
        <v>719</v>
      </c>
      <c r="D611" s="114">
        <v>3000</v>
      </c>
      <c r="E611" s="114">
        <v>3000</v>
      </c>
      <c r="F611" s="341">
        <f t="shared" si="137"/>
        <v>1</v>
      </c>
      <c r="G611" s="114">
        <f t="shared" si="135"/>
        <v>3000</v>
      </c>
      <c r="H611" s="114"/>
      <c r="I611" s="114">
        <f t="shared" si="138"/>
        <v>3000</v>
      </c>
      <c r="J611" s="201"/>
      <c r="K611" s="201"/>
      <c r="L611" s="201"/>
      <c r="M611" s="205"/>
      <c r="N611" s="433"/>
      <c r="O611" s="433"/>
      <c r="P611" s="342"/>
    </row>
    <row r="612" spans="1:16" s="54" customFormat="1" ht="13.5" customHeight="1">
      <c r="A612" s="146"/>
      <c r="B612" s="45" t="s">
        <v>703</v>
      </c>
      <c r="C612" s="41" t="s">
        <v>704</v>
      </c>
      <c r="D612" s="114">
        <v>1400</v>
      </c>
      <c r="E612" s="114">
        <v>1400</v>
      </c>
      <c r="F612" s="341">
        <f t="shared" si="137"/>
        <v>1</v>
      </c>
      <c r="G612" s="114">
        <f t="shared" si="135"/>
        <v>1400</v>
      </c>
      <c r="H612" s="114"/>
      <c r="I612" s="114">
        <f t="shared" si="138"/>
        <v>1400</v>
      </c>
      <c r="J612" s="201"/>
      <c r="K612" s="201"/>
      <c r="L612" s="201"/>
      <c r="M612" s="205"/>
      <c r="N612" s="433"/>
      <c r="O612" s="433"/>
      <c r="P612" s="342"/>
    </row>
    <row r="613" spans="1:16" s="54" customFormat="1" ht="15" customHeight="1">
      <c r="A613" s="146"/>
      <c r="B613" s="45" t="s">
        <v>635</v>
      </c>
      <c r="C613" s="40" t="s">
        <v>720</v>
      </c>
      <c r="D613" s="114">
        <v>13200</v>
      </c>
      <c r="E613" s="114">
        <v>24100</v>
      </c>
      <c r="F613" s="341">
        <f t="shared" si="137"/>
        <v>1.8257575757575757</v>
      </c>
      <c r="G613" s="114">
        <f t="shared" si="135"/>
        <v>24100</v>
      </c>
      <c r="H613" s="114"/>
      <c r="I613" s="114">
        <f t="shared" si="138"/>
        <v>24100</v>
      </c>
      <c r="J613" s="201"/>
      <c r="K613" s="201"/>
      <c r="L613" s="201"/>
      <c r="M613" s="205"/>
      <c r="N613" s="433"/>
      <c r="O613" s="433"/>
      <c r="P613" s="342"/>
    </row>
    <row r="614" spans="1:16" s="54" customFormat="1" ht="15" customHeight="1">
      <c r="A614" s="146"/>
      <c r="B614" s="45" t="s">
        <v>869</v>
      </c>
      <c r="C614" s="40" t="s">
        <v>871</v>
      </c>
      <c r="D614" s="114">
        <v>1100</v>
      </c>
      <c r="E614" s="114">
        <v>1200</v>
      </c>
      <c r="F614" s="341">
        <f t="shared" si="137"/>
        <v>1.0909090909090908</v>
      </c>
      <c r="G614" s="114">
        <f t="shared" si="135"/>
        <v>1200</v>
      </c>
      <c r="H614" s="114"/>
      <c r="I614" s="114">
        <f t="shared" si="138"/>
        <v>1200</v>
      </c>
      <c r="J614" s="201"/>
      <c r="K614" s="201"/>
      <c r="L614" s="201"/>
      <c r="M614" s="205"/>
      <c r="N614" s="433"/>
      <c r="O614" s="433"/>
      <c r="P614" s="342"/>
    </row>
    <row r="615" spans="1:16" s="54" customFormat="1" ht="15" customHeight="1">
      <c r="A615" s="146"/>
      <c r="B615" s="45" t="s">
        <v>861</v>
      </c>
      <c r="C615" s="40" t="s">
        <v>865</v>
      </c>
      <c r="D615" s="114">
        <v>2700</v>
      </c>
      <c r="E615" s="114">
        <v>2900</v>
      </c>
      <c r="F615" s="341">
        <f t="shared" si="137"/>
        <v>1.0740740740740742</v>
      </c>
      <c r="G615" s="114">
        <f t="shared" si="135"/>
        <v>2900</v>
      </c>
      <c r="H615" s="114"/>
      <c r="I615" s="114">
        <f t="shared" si="138"/>
        <v>2900</v>
      </c>
      <c r="J615" s="201"/>
      <c r="K615" s="201"/>
      <c r="L615" s="201"/>
      <c r="M615" s="205"/>
      <c r="N615" s="433"/>
      <c r="O615" s="433"/>
      <c r="P615" s="342"/>
    </row>
    <row r="616" spans="1:16" s="54" customFormat="1" ht="14.25" customHeight="1">
      <c r="A616" s="146"/>
      <c r="B616" s="45" t="s">
        <v>637</v>
      </c>
      <c r="C616" s="40" t="s">
        <v>638</v>
      </c>
      <c r="D616" s="114">
        <v>2000</v>
      </c>
      <c r="E616" s="114">
        <v>2000</v>
      </c>
      <c r="F616" s="341">
        <f t="shared" si="137"/>
        <v>1</v>
      </c>
      <c r="G616" s="114">
        <f t="shared" si="135"/>
        <v>2000</v>
      </c>
      <c r="H616" s="114"/>
      <c r="I616" s="114">
        <f t="shared" si="138"/>
        <v>2000</v>
      </c>
      <c r="J616" s="201"/>
      <c r="K616" s="201"/>
      <c r="L616" s="201"/>
      <c r="M616" s="205"/>
      <c r="N616" s="433"/>
      <c r="O616" s="433"/>
      <c r="P616" s="342"/>
    </row>
    <row r="617" spans="1:16" s="54" customFormat="1" ht="14.25" customHeight="1">
      <c r="A617" s="146"/>
      <c r="B617" s="45" t="s">
        <v>641</v>
      </c>
      <c r="C617" s="40" t="s">
        <v>642</v>
      </c>
      <c r="D617" s="114">
        <v>37201</v>
      </c>
      <c r="E617" s="114">
        <v>38340</v>
      </c>
      <c r="F617" s="341">
        <f t="shared" si="137"/>
        <v>1.030617456519986</v>
      </c>
      <c r="G617" s="114">
        <f t="shared" si="135"/>
        <v>38340</v>
      </c>
      <c r="H617" s="114"/>
      <c r="I617" s="114">
        <f t="shared" si="138"/>
        <v>38340</v>
      </c>
      <c r="J617" s="201"/>
      <c r="K617" s="201"/>
      <c r="L617" s="201"/>
      <c r="M617" s="205"/>
      <c r="N617" s="433"/>
      <c r="O617" s="433"/>
      <c r="P617" s="342"/>
    </row>
    <row r="618" spans="1:16" s="54" customFormat="1" ht="14.25" customHeight="1">
      <c r="A618" s="146"/>
      <c r="B618" s="45" t="s">
        <v>657</v>
      </c>
      <c r="C618" s="40" t="s">
        <v>658</v>
      </c>
      <c r="D618" s="114">
        <v>3300</v>
      </c>
      <c r="E618" s="114">
        <v>3600</v>
      </c>
      <c r="F618" s="341">
        <f t="shared" si="137"/>
        <v>1.0909090909090908</v>
      </c>
      <c r="G618" s="114">
        <f t="shared" si="135"/>
        <v>3600</v>
      </c>
      <c r="H618" s="114"/>
      <c r="I618" s="114">
        <f t="shared" si="138"/>
        <v>3600</v>
      </c>
      <c r="J618" s="201"/>
      <c r="K618" s="201"/>
      <c r="L618" s="201"/>
      <c r="M618" s="205"/>
      <c r="N618" s="433"/>
      <c r="O618" s="433"/>
      <c r="P618" s="342"/>
    </row>
    <row r="619" spans="1:16" s="54" customFormat="1" ht="14.25" customHeight="1">
      <c r="A619" s="146"/>
      <c r="B619" s="45" t="s">
        <v>723</v>
      </c>
      <c r="C619" s="40" t="s">
        <v>1016</v>
      </c>
      <c r="D619" s="114">
        <v>2700</v>
      </c>
      <c r="E619" s="114">
        <v>3300</v>
      </c>
      <c r="F619" s="341">
        <f t="shared" si="137"/>
        <v>1.2222222222222223</v>
      </c>
      <c r="G619" s="114">
        <f t="shared" si="135"/>
        <v>3300</v>
      </c>
      <c r="H619" s="114"/>
      <c r="I619" s="114">
        <f t="shared" si="138"/>
        <v>3300</v>
      </c>
      <c r="J619" s="201"/>
      <c r="K619" s="201"/>
      <c r="L619" s="201"/>
      <c r="M619" s="205"/>
      <c r="N619" s="433"/>
      <c r="O619" s="433"/>
      <c r="P619" s="342"/>
    </row>
    <row r="620" spans="1:16" s="54" customFormat="1" ht="14.25" customHeight="1">
      <c r="A620" s="146"/>
      <c r="B620" s="45" t="s">
        <v>862</v>
      </c>
      <c r="C620" s="40" t="s">
        <v>157</v>
      </c>
      <c r="D620" s="114">
        <v>3500</v>
      </c>
      <c r="E620" s="114">
        <v>3500</v>
      </c>
      <c r="F620" s="341">
        <f t="shared" si="137"/>
        <v>1</v>
      </c>
      <c r="G620" s="114">
        <f t="shared" si="135"/>
        <v>3500</v>
      </c>
      <c r="H620" s="114"/>
      <c r="I620" s="114">
        <f t="shared" si="138"/>
        <v>3500</v>
      </c>
      <c r="J620" s="201"/>
      <c r="K620" s="201"/>
      <c r="L620" s="201"/>
      <c r="M620" s="205"/>
      <c r="N620" s="433"/>
      <c r="O620" s="433"/>
      <c r="P620" s="342"/>
    </row>
    <row r="621" spans="1:16" s="54" customFormat="1" ht="15" customHeight="1">
      <c r="A621" s="146"/>
      <c r="B621" s="45" t="s">
        <v>659</v>
      </c>
      <c r="C621" s="40" t="s">
        <v>410</v>
      </c>
      <c r="D621" s="114">
        <v>50000</v>
      </c>
      <c r="E621" s="114">
        <v>11750</v>
      </c>
      <c r="F621" s="341">
        <f t="shared" si="137"/>
        <v>0.235</v>
      </c>
      <c r="G621" s="114"/>
      <c r="H621" s="114"/>
      <c r="I621" s="114"/>
      <c r="J621" s="201"/>
      <c r="K621" s="201"/>
      <c r="L621" s="201"/>
      <c r="M621" s="205"/>
      <c r="N621" s="433">
        <f>E621</f>
        <v>11750</v>
      </c>
      <c r="O621" s="433">
        <f>N621</f>
        <v>11750</v>
      </c>
      <c r="P621" s="342"/>
    </row>
    <row r="622" spans="1:16" s="54" customFormat="1" ht="15" customHeight="1">
      <c r="A622" s="350" t="s">
        <v>597</v>
      </c>
      <c r="B622" s="339"/>
      <c r="C622" s="531" t="s">
        <v>699</v>
      </c>
      <c r="D622" s="340">
        <f>SUM(D623:D649)</f>
        <v>577377</v>
      </c>
      <c r="E622" s="340">
        <f>SUM(E623:E649)</f>
        <v>812454</v>
      </c>
      <c r="F622" s="417">
        <f>E622/D622</f>
        <v>1.4071464571675005</v>
      </c>
      <c r="G622" s="340">
        <f aca="true" t="shared" si="139" ref="G622:P622">SUM(G623:G649)</f>
        <v>812454</v>
      </c>
      <c r="H622" s="340">
        <f t="shared" si="139"/>
        <v>0</v>
      </c>
      <c r="I622" s="340">
        <f t="shared" si="139"/>
        <v>0</v>
      </c>
      <c r="J622" s="340">
        <f t="shared" si="139"/>
        <v>0</v>
      </c>
      <c r="K622" s="340">
        <f t="shared" si="139"/>
        <v>0</v>
      </c>
      <c r="L622" s="340">
        <f t="shared" si="139"/>
        <v>812454</v>
      </c>
      <c r="M622" s="340">
        <f t="shared" si="139"/>
        <v>0</v>
      </c>
      <c r="N622" s="340">
        <f t="shared" si="139"/>
        <v>0</v>
      </c>
      <c r="O622" s="340">
        <f t="shared" si="139"/>
        <v>0</v>
      </c>
      <c r="P622" s="415">
        <f t="shared" si="139"/>
        <v>0</v>
      </c>
    </row>
    <row r="623" spans="1:16" s="54" customFormat="1" ht="15" customHeight="1">
      <c r="A623" s="146"/>
      <c r="B623" s="45" t="s">
        <v>411</v>
      </c>
      <c r="C623" s="40" t="s">
        <v>842</v>
      </c>
      <c r="D623" s="114">
        <v>12004</v>
      </c>
      <c r="E623" s="114">
        <v>0</v>
      </c>
      <c r="F623" s="360">
        <f>E623/D623</f>
        <v>0</v>
      </c>
      <c r="G623" s="114">
        <f>E623</f>
        <v>0</v>
      </c>
      <c r="H623" s="114"/>
      <c r="I623" s="201"/>
      <c r="J623" s="201"/>
      <c r="K623" s="201">
        <f>G623</f>
        <v>0</v>
      </c>
      <c r="L623" s="201"/>
      <c r="M623" s="205"/>
      <c r="N623" s="433"/>
      <c r="O623" s="433"/>
      <c r="P623" s="342"/>
    </row>
    <row r="624" spans="1:16" s="54" customFormat="1" ht="15" customHeight="1">
      <c r="A624" s="146"/>
      <c r="B624" s="45" t="s">
        <v>852</v>
      </c>
      <c r="C624" s="40" t="s">
        <v>918</v>
      </c>
      <c r="D624" s="114">
        <v>42992</v>
      </c>
      <c r="E624" s="114">
        <v>26010</v>
      </c>
      <c r="F624" s="360">
        <f aca="true" t="shared" si="140" ref="F624:F649">E624/D624</f>
        <v>0.6049962783773726</v>
      </c>
      <c r="G624" s="114">
        <f>E624</f>
        <v>26010</v>
      </c>
      <c r="H624" s="114"/>
      <c r="I624" s="201"/>
      <c r="J624" s="201"/>
      <c r="K624" s="201"/>
      <c r="L624" s="201">
        <f>G624</f>
        <v>26010</v>
      </c>
      <c r="M624" s="205"/>
      <c r="N624" s="433"/>
      <c r="O624" s="433"/>
      <c r="P624" s="342"/>
    </row>
    <row r="625" spans="1:16" s="54" customFormat="1" ht="15" customHeight="1">
      <c r="A625" s="146"/>
      <c r="B625" s="45" t="s">
        <v>434</v>
      </c>
      <c r="C625" s="40" t="s">
        <v>918</v>
      </c>
      <c r="D625" s="114">
        <v>6158</v>
      </c>
      <c r="E625" s="114">
        <v>4590</v>
      </c>
      <c r="F625" s="360">
        <f t="shared" si="140"/>
        <v>0.7453718739850601</v>
      </c>
      <c r="G625" s="114">
        <f>E625</f>
        <v>4590</v>
      </c>
      <c r="H625" s="114"/>
      <c r="I625" s="201"/>
      <c r="J625" s="201"/>
      <c r="K625" s="201"/>
      <c r="L625" s="201">
        <f aca="true" t="shared" si="141" ref="L625:L631">G625</f>
        <v>4590</v>
      </c>
      <c r="M625" s="205"/>
      <c r="N625" s="433"/>
      <c r="O625" s="433"/>
      <c r="P625" s="342"/>
    </row>
    <row r="626" spans="1:16" s="54" customFormat="1" ht="15" customHeight="1">
      <c r="A626" s="146"/>
      <c r="B626" s="45" t="s">
        <v>853</v>
      </c>
      <c r="C626" s="40" t="s">
        <v>697</v>
      </c>
      <c r="D626" s="114">
        <v>25032</v>
      </c>
      <c r="E626" s="114">
        <v>25133</v>
      </c>
      <c r="F626" s="360">
        <f t="shared" si="140"/>
        <v>1.0040348354106743</v>
      </c>
      <c r="G626" s="114">
        <f aca="true" t="shared" si="142" ref="G626:G649">E626</f>
        <v>25133</v>
      </c>
      <c r="H626" s="114"/>
      <c r="I626" s="201"/>
      <c r="J626" s="201"/>
      <c r="K626" s="201"/>
      <c r="L626" s="201">
        <f t="shared" si="141"/>
        <v>25133</v>
      </c>
      <c r="M626" s="205"/>
      <c r="N626" s="433"/>
      <c r="O626" s="433"/>
      <c r="P626" s="342"/>
    </row>
    <row r="627" spans="1:16" s="54" customFormat="1" ht="15" customHeight="1">
      <c r="A627" s="146"/>
      <c r="B627" s="45" t="s">
        <v>435</v>
      </c>
      <c r="C627" s="40" t="s">
        <v>697</v>
      </c>
      <c r="D627" s="114">
        <v>4173</v>
      </c>
      <c r="E627" s="114">
        <v>4429</v>
      </c>
      <c r="F627" s="360">
        <f t="shared" si="140"/>
        <v>1.061346752935538</v>
      </c>
      <c r="G627" s="114">
        <f t="shared" si="142"/>
        <v>4429</v>
      </c>
      <c r="H627" s="114"/>
      <c r="I627" s="201"/>
      <c r="J627" s="201"/>
      <c r="K627" s="201"/>
      <c r="L627" s="201">
        <f t="shared" si="141"/>
        <v>4429</v>
      </c>
      <c r="M627" s="205"/>
      <c r="N627" s="433"/>
      <c r="O627" s="433"/>
      <c r="P627" s="342"/>
    </row>
    <row r="628" spans="1:16" s="54" customFormat="1" ht="15" customHeight="1">
      <c r="A628" s="146"/>
      <c r="B628" s="45" t="s">
        <v>854</v>
      </c>
      <c r="C628" s="40" t="s">
        <v>628</v>
      </c>
      <c r="D628" s="114">
        <v>4025</v>
      </c>
      <c r="E628" s="114">
        <v>4058</v>
      </c>
      <c r="F628" s="360">
        <f t="shared" si="140"/>
        <v>1.008198757763975</v>
      </c>
      <c r="G628" s="114">
        <f t="shared" si="142"/>
        <v>4058</v>
      </c>
      <c r="H628" s="114"/>
      <c r="I628" s="201"/>
      <c r="J628" s="201"/>
      <c r="K628" s="201"/>
      <c r="L628" s="201">
        <f t="shared" si="141"/>
        <v>4058</v>
      </c>
      <c r="M628" s="205"/>
      <c r="N628" s="433"/>
      <c r="O628" s="433"/>
      <c r="P628" s="342"/>
    </row>
    <row r="629" spans="1:16" s="54" customFormat="1" ht="15" customHeight="1">
      <c r="A629" s="146"/>
      <c r="B629" s="45" t="s">
        <v>436</v>
      </c>
      <c r="C629" s="40" t="s">
        <v>628</v>
      </c>
      <c r="D629" s="114">
        <v>671</v>
      </c>
      <c r="E629" s="114">
        <v>730</v>
      </c>
      <c r="F629" s="360">
        <f t="shared" si="140"/>
        <v>1.0879284649776453</v>
      </c>
      <c r="G629" s="114">
        <f t="shared" si="142"/>
        <v>730</v>
      </c>
      <c r="H629" s="114"/>
      <c r="I629" s="201"/>
      <c r="J629" s="201"/>
      <c r="K629" s="201"/>
      <c r="L629" s="201">
        <f t="shared" si="141"/>
        <v>730</v>
      </c>
      <c r="M629" s="205"/>
      <c r="N629" s="433"/>
      <c r="O629" s="433"/>
      <c r="P629" s="342"/>
    </row>
    <row r="630" spans="1:16" s="54" customFormat="1" ht="15" customHeight="1">
      <c r="A630" s="146"/>
      <c r="B630" s="45" t="s">
        <v>910</v>
      </c>
      <c r="C630" s="40" t="s">
        <v>53</v>
      </c>
      <c r="D630" s="114">
        <v>192347</v>
      </c>
      <c r="E630" s="114">
        <v>158142</v>
      </c>
      <c r="F630" s="360">
        <f t="shared" si="140"/>
        <v>0.822170348380791</v>
      </c>
      <c r="G630" s="114">
        <f t="shared" si="142"/>
        <v>158142</v>
      </c>
      <c r="H630" s="114"/>
      <c r="I630" s="201"/>
      <c r="J630" s="201"/>
      <c r="K630" s="201"/>
      <c r="L630" s="201">
        <f t="shared" si="141"/>
        <v>158142</v>
      </c>
      <c r="M630" s="205"/>
      <c r="N630" s="433"/>
      <c r="O630" s="433"/>
      <c r="P630" s="342"/>
    </row>
    <row r="631" spans="1:16" s="54" customFormat="1" ht="15" customHeight="1">
      <c r="A631" s="146"/>
      <c r="B631" s="45" t="s">
        <v>437</v>
      </c>
      <c r="C631" s="40" t="s">
        <v>53</v>
      </c>
      <c r="D631" s="114">
        <v>33735</v>
      </c>
      <c r="E631" s="114">
        <v>27908</v>
      </c>
      <c r="F631" s="360">
        <f t="shared" si="140"/>
        <v>0.827271379872536</v>
      </c>
      <c r="G631" s="114">
        <f t="shared" si="142"/>
        <v>27908</v>
      </c>
      <c r="H631" s="114"/>
      <c r="I631" s="201"/>
      <c r="J631" s="201"/>
      <c r="K631" s="201"/>
      <c r="L631" s="201">
        <f t="shared" si="141"/>
        <v>27908</v>
      </c>
      <c r="M631" s="205"/>
      <c r="N631" s="433"/>
      <c r="O631" s="433"/>
      <c r="P631" s="342"/>
    </row>
    <row r="632" spans="1:16" s="54" customFormat="1" ht="15" customHeight="1">
      <c r="A632" s="146"/>
      <c r="B632" s="45" t="s">
        <v>911</v>
      </c>
      <c r="C632" s="40" t="s">
        <v>755</v>
      </c>
      <c r="D632" s="114">
        <v>31523</v>
      </c>
      <c r="E632" s="114">
        <v>2074</v>
      </c>
      <c r="F632" s="360">
        <f t="shared" si="140"/>
        <v>0.06579323033975193</v>
      </c>
      <c r="G632" s="114">
        <f t="shared" si="142"/>
        <v>2074</v>
      </c>
      <c r="H632" s="114"/>
      <c r="I632" s="201"/>
      <c r="J632" s="201"/>
      <c r="K632" s="201"/>
      <c r="L632" s="201">
        <f aca="true" t="shared" si="143" ref="L632:L649">G632</f>
        <v>2074</v>
      </c>
      <c r="M632" s="205"/>
      <c r="N632" s="433"/>
      <c r="O632" s="433"/>
      <c r="P632" s="342"/>
    </row>
    <row r="633" spans="1:16" s="54" customFormat="1" ht="15" customHeight="1">
      <c r="A633" s="146"/>
      <c r="B633" s="45" t="s">
        <v>913</v>
      </c>
      <c r="C633" s="40" t="s">
        <v>755</v>
      </c>
      <c r="D633" s="114">
        <v>3228</v>
      </c>
      <c r="E633" s="114">
        <v>366</v>
      </c>
      <c r="F633" s="360">
        <f t="shared" si="140"/>
        <v>0.11338289962825279</v>
      </c>
      <c r="G633" s="114">
        <f t="shared" si="142"/>
        <v>366</v>
      </c>
      <c r="H633" s="114"/>
      <c r="I633" s="201"/>
      <c r="J633" s="201"/>
      <c r="K633" s="201"/>
      <c r="L633" s="201">
        <f t="shared" si="143"/>
        <v>366</v>
      </c>
      <c r="M633" s="205"/>
      <c r="N633" s="433"/>
      <c r="O633" s="433"/>
      <c r="P633" s="342"/>
    </row>
    <row r="634" spans="1:16" s="54" customFormat="1" ht="15" customHeight="1">
      <c r="A634" s="146"/>
      <c r="B634" s="45" t="s">
        <v>438</v>
      </c>
      <c r="C634" s="40" t="s">
        <v>704</v>
      </c>
      <c r="D634" s="114">
        <v>4301</v>
      </c>
      <c r="E634" s="114">
        <v>0</v>
      </c>
      <c r="F634" s="360">
        <f t="shared" si="140"/>
        <v>0</v>
      </c>
      <c r="G634" s="114">
        <f t="shared" si="142"/>
        <v>0</v>
      </c>
      <c r="H634" s="114"/>
      <c r="I634" s="201"/>
      <c r="J634" s="201"/>
      <c r="K634" s="201"/>
      <c r="L634" s="201">
        <f t="shared" si="143"/>
        <v>0</v>
      </c>
      <c r="M634" s="205"/>
      <c r="N634" s="433"/>
      <c r="O634" s="433"/>
      <c r="P634" s="342"/>
    </row>
    <row r="635" spans="1:16" s="54" customFormat="1" ht="15" customHeight="1">
      <c r="A635" s="146"/>
      <c r="B635" s="45" t="s">
        <v>439</v>
      </c>
      <c r="C635" s="40" t="s">
        <v>704</v>
      </c>
      <c r="D635" s="114">
        <v>759</v>
      </c>
      <c r="E635" s="114">
        <v>0</v>
      </c>
      <c r="F635" s="360">
        <f t="shared" si="140"/>
        <v>0</v>
      </c>
      <c r="G635" s="114">
        <f t="shared" si="142"/>
        <v>0</v>
      </c>
      <c r="H635" s="114"/>
      <c r="I635" s="201"/>
      <c r="J635" s="201"/>
      <c r="K635" s="201"/>
      <c r="L635" s="201">
        <f t="shared" si="143"/>
        <v>0</v>
      </c>
      <c r="M635" s="205"/>
      <c r="N635" s="433"/>
      <c r="O635" s="433"/>
      <c r="P635" s="342"/>
    </row>
    <row r="636" spans="1:16" s="54" customFormat="1" ht="15" customHeight="1">
      <c r="A636" s="146"/>
      <c r="B636" s="45" t="s">
        <v>912</v>
      </c>
      <c r="C636" s="40" t="s">
        <v>720</v>
      </c>
      <c r="D636" s="114">
        <v>168193</v>
      </c>
      <c r="E636" s="114">
        <v>458882</v>
      </c>
      <c r="F636" s="360">
        <f t="shared" si="140"/>
        <v>2.728306172076127</v>
      </c>
      <c r="G636" s="114">
        <f t="shared" si="142"/>
        <v>458882</v>
      </c>
      <c r="H636" s="114"/>
      <c r="I636" s="201"/>
      <c r="J636" s="201"/>
      <c r="K636" s="201"/>
      <c r="L636" s="201">
        <f t="shared" si="143"/>
        <v>458882</v>
      </c>
      <c r="M636" s="205"/>
      <c r="N636" s="433"/>
      <c r="O636" s="433"/>
      <c r="P636" s="342"/>
    </row>
    <row r="637" spans="1:16" s="54" customFormat="1" ht="15" customHeight="1">
      <c r="A637" s="146"/>
      <c r="B637" s="45" t="s">
        <v>440</v>
      </c>
      <c r="C637" s="40" t="s">
        <v>720</v>
      </c>
      <c r="D637" s="114">
        <v>27159</v>
      </c>
      <c r="E637" s="114">
        <v>80980</v>
      </c>
      <c r="F637" s="360">
        <f t="shared" si="140"/>
        <v>2.981700357156007</v>
      </c>
      <c r="G637" s="114">
        <f t="shared" si="142"/>
        <v>80980</v>
      </c>
      <c r="H637" s="114"/>
      <c r="I637" s="201"/>
      <c r="J637" s="201"/>
      <c r="K637" s="201"/>
      <c r="L637" s="201">
        <f t="shared" si="143"/>
        <v>80980</v>
      </c>
      <c r="M637" s="205"/>
      <c r="N637" s="433"/>
      <c r="O637" s="433"/>
      <c r="P637" s="342"/>
    </row>
    <row r="638" spans="1:16" s="54" customFormat="1" ht="15" customHeight="1">
      <c r="A638" s="146"/>
      <c r="B638" s="45" t="s">
        <v>421</v>
      </c>
      <c r="C638" s="40" t="s">
        <v>1009</v>
      </c>
      <c r="D638" s="114">
        <v>2295</v>
      </c>
      <c r="E638" s="114">
        <v>5100</v>
      </c>
      <c r="F638" s="360">
        <f t="shared" si="140"/>
        <v>2.2222222222222223</v>
      </c>
      <c r="G638" s="114">
        <f t="shared" si="142"/>
        <v>5100</v>
      </c>
      <c r="H638" s="114"/>
      <c r="I638" s="201"/>
      <c r="J638" s="201"/>
      <c r="K638" s="201"/>
      <c r="L638" s="201">
        <f t="shared" si="143"/>
        <v>5100</v>
      </c>
      <c r="M638" s="205"/>
      <c r="N638" s="433"/>
      <c r="O638" s="433"/>
      <c r="P638" s="342"/>
    </row>
    <row r="639" spans="1:16" s="54" customFormat="1" ht="15" customHeight="1">
      <c r="A639" s="146"/>
      <c r="B639" s="45" t="s">
        <v>422</v>
      </c>
      <c r="C639" s="40" t="s">
        <v>1009</v>
      </c>
      <c r="D639" s="114">
        <v>405</v>
      </c>
      <c r="E639" s="114">
        <v>900</v>
      </c>
      <c r="F639" s="360">
        <f t="shared" si="140"/>
        <v>2.2222222222222223</v>
      </c>
      <c r="G639" s="114">
        <f t="shared" si="142"/>
        <v>900</v>
      </c>
      <c r="H639" s="114"/>
      <c r="I639" s="201"/>
      <c r="J639" s="201"/>
      <c r="K639" s="201"/>
      <c r="L639" s="201">
        <f t="shared" si="143"/>
        <v>900</v>
      </c>
      <c r="M639" s="205"/>
      <c r="N639" s="433"/>
      <c r="O639" s="433"/>
      <c r="P639" s="342"/>
    </row>
    <row r="640" spans="1:16" s="54" customFormat="1" ht="15" customHeight="1">
      <c r="A640" s="146"/>
      <c r="B640" s="45" t="s">
        <v>441</v>
      </c>
      <c r="C640" s="40" t="s">
        <v>865</v>
      </c>
      <c r="D640" s="114">
        <v>1744</v>
      </c>
      <c r="E640" s="114">
        <v>1326</v>
      </c>
      <c r="F640" s="360">
        <f t="shared" si="140"/>
        <v>0.7603211009174312</v>
      </c>
      <c r="G640" s="114">
        <f t="shared" si="142"/>
        <v>1326</v>
      </c>
      <c r="H640" s="114"/>
      <c r="I640" s="201"/>
      <c r="J640" s="201"/>
      <c r="K640" s="201"/>
      <c r="L640" s="201">
        <f t="shared" si="143"/>
        <v>1326</v>
      </c>
      <c r="M640" s="205"/>
      <c r="N640" s="433"/>
      <c r="O640" s="433"/>
      <c r="P640" s="342"/>
    </row>
    <row r="641" spans="1:16" s="54" customFormat="1" ht="15" customHeight="1">
      <c r="A641" s="146"/>
      <c r="B641" s="45" t="s">
        <v>442</v>
      </c>
      <c r="C641" s="40" t="s">
        <v>865</v>
      </c>
      <c r="D641" s="114">
        <v>201</v>
      </c>
      <c r="E641" s="114">
        <v>234</v>
      </c>
      <c r="F641" s="360">
        <f t="shared" si="140"/>
        <v>1.164179104477612</v>
      </c>
      <c r="G641" s="114">
        <f t="shared" si="142"/>
        <v>234</v>
      </c>
      <c r="H641" s="114"/>
      <c r="I641" s="201"/>
      <c r="J641" s="201"/>
      <c r="K641" s="201"/>
      <c r="L641" s="201">
        <f t="shared" si="143"/>
        <v>234</v>
      </c>
      <c r="M641" s="205"/>
      <c r="N641" s="433"/>
      <c r="O641" s="433"/>
      <c r="P641" s="342"/>
    </row>
    <row r="642" spans="1:16" s="54" customFormat="1" ht="15" customHeight="1">
      <c r="A642" s="146"/>
      <c r="B642" s="45" t="s">
        <v>441</v>
      </c>
      <c r="C642" s="40" t="s">
        <v>876</v>
      </c>
      <c r="D642" s="114">
        <v>4438</v>
      </c>
      <c r="E642" s="114">
        <v>5100</v>
      </c>
      <c r="F642" s="360">
        <f t="shared" si="140"/>
        <v>1.149166291122127</v>
      </c>
      <c r="G642" s="114">
        <f t="shared" si="142"/>
        <v>5100</v>
      </c>
      <c r="H642" s="114"/>
      <c r="I642" s="201"/>
      <c r="J642" s="201"/>
      <c r="K642" s="201"/>
      <c r="L642" s="201">
        <f t="shared" si="143"/>
        <v>5100</v>
      </c>
      <c r="M642" s="205"/>
      <c r="N642" s="433"/>
      <c r="O642" s="433"/>
      <c r="P642" s="342"/>
    </row>
    <row r="643" spans="1:16" s="54" customFormat="1" ht="15" customHeight="1">
      <c r="A643" s="146"/>
      <c r="B643" s="45" t="s">
        <v>442</v>
      </c>
      <c r="C643" s="40" t="s">
        <v>876</v>
      </c>
      <c r="D643" s="114">
        <v>783</v>
      </c>
      <c r="E643" s="114">
        <v>900</v>
      </c>
      <c r="F643" s="360">
        <f t="shared" si="140"/>
        <v>1.1494252873563218</v>
      </c>
      <c r="G643" s="114">
        <f t="shared" si="142"/>
        <v>900</v>
      </c>
      <c r="H643" s="114"/>
      <c r="I643" s="201"/>
      <c r="J643" s="201"/>
      <c r="K643" s="201"/>
      <c r="L643" s="201">
        <f t="shared" si="143"/>
        <v>900</v>
      </c>
      <c r="M643" s="205"/>
      <c r="N643" s="433"/>
      <c r="O643" s="433"/>
      <c r="P643" s="342"/>
    </row>
    <row r="644" spans="1:16" s="54" customFormat="1" ht="15" customHeight="1">
      <c r="A644" s="146"/>
      <c r="B644" s="45" t="s">
        <v>412</v>
      </c>
      <c r="C644" s="40" t="s">
        <v>638</v>
      </c>
      <c r="D644" s="114">
        <v>136</v>
      </c>
      <c r="E644" s="114">
        <v>408</v>
      </c>
      <c r="F644" s="360">
        <f t="shared" si="140"/>
        <v>3</v>
      </c>
      <c r="G644" s="114">
        <f t="shared" si="142"/>
        <v>408</v>
      </c>
      <c r="H644" s="114"/>
      <c r="I644" s="201"/>
      <c r="J644" s="201"/>
      <c r="K644" s="201"/>
      <c r="L644" s="201">
        <f t="shared" si="143"/>
        <v>408</v>
      </c>
      <c r="M644" s="205"/>
      <c r="N644" s="433"/>
      <c r="O644" s="433"/>
      <c r="P644" s="342"/>
    </row>
    <row r="645" spans="1:16" s="54" customFormat="1" ht="15" customHeight="1">
      <c r="A645" s="146"/>
      <c r="B645" s="45" t="s">
        <v>413</v>
      </c>
      <c r="C645" s="40" t="s">
        <v>638</v>
      </c>
      <c r="D645" s="114">
        <v>24</v>
      </c>
      <c r="E645" s="114">
        <v>72</v>
      </c>
      <c r="F645" s="360">
        <f t="shared" si="140"/>
        <v>3</v>
      </c>
      <c r="G645" s="114">
        <f t="shared" si="142"/>
        <v>72</v>
      </c>
      <c r="H645" s="114"/>
      <c r="I645" s="201"/>
      <c r="J645" s="201"/>
      <c r="K645" s="201"/>
      <c r="L645" s="201">
        <f t="shared" si="143"/>
        <v>72</v>
      </c>
      <c r="M645" s="205"/>
      <c r="N645" s="433"/>
      <c r="O645" s="433"/>
      <c r="P645" s="342"/>
    </row>
    <row r="646" spans="1:16" s="54" customFormat="1" ht="15" customHeight="1">
      <c r="A646" s="146"/>
      <c r="B646" s="45" t="s">
        <v>878</v>
      </c>
      <c r="C646" s="40" t="s">
        <v>867</v>
      </c>
      <c r="D646" s="114">
        <v>737</v>
      </c>
      <c r="E646" s="114">
        <v>265</v>
      </c>
      <c r="F646" s="360">
        <f t="shared" si="140"/>
        <v>0.35956580732700133</v>
      </c>
      <c r="G646" s="114">
        <f t="shared" si="142"/>
        <v>265</v>
      </c>
      <c r="H646" s="114"/>
      <c r="I646" s="201"/>
      <c r="J646" s="201"/>
      <c r="K646" s="201"/>
      <c r="L646" s="201">
        <f t="shared" si="143"/>
        <v>265</v>
      </c>
      <c r="M646" s="205"/>
      <c r="N646" s="433"/>
      <c r="O646" s="433"/>
      <c r="P646" s="342"/>
    </row>
    <row r="647" spans="1:16" s="54" customFormat="1" ht="15" customHeight="1">
      <c r="A647" s="146"/>
      <c r="B647" s="45" t="s">
        <v>443</v>
      </c>
      <c r="C647" s="40" t="s">
        <v>867</v>
      </c>
      <c r="D647" s="114">
        <v>130</v>
      </c>
      <c r="E647" s="114">
        <v>47</v>
      </c>
      <c r="F647" s="360">
        <f t="shared" si="140"/>
        <v>0.36153846153846153</v>
      </c>
      <c r="G647" s="114">
        <f t="shared" si="142"/>
        <v>47</v>
      </c>
      <c r="H647" s="114"/>
      <c r="I647" s="201"/>
      <c r="J647" s="201"/>
      <c r="K647" s="201"/>
      <c r="L647" s="201">
        <f t="shared" si="143"/>
        <v>47</v>
      </c>
      <c r="M647" s="205"/>
      <c r="N647" s="433"/>
      <c r="O647" s="433"/>
      <c r="P647" s="342"/>
    </row>
    <row r="648" spans="1:16" s="54" customFormat="1" ht="15" customHeight="1">
      <c r="A648" s="146"/>
      <c r="B648" s="45" t="s">
        <v>590</v>
      </c>
      <c r="C648" s="40" t="s">
        <v>868</v>
      </c>
      <c r="D648" s="114">
        <v>8708</v>
      </c>
      <c r="E648" s="114">
        <v>4080</v>
      </c>
      <c r="F648" s="360">
        <f t="shared" si="140"/>
        <v>0.46853468075333027</v>
      </c>
      <c r="G648" s="114">
        <f t="shared" si="142"/>
        <v>4080</v>
      </c>
      <c r="H648" s="114"/>
      <c r="I648" s="201"/>
      <c r="J648" s="201"/>
      <c r="K648" s="201"/>
      <c r="L648" s="201">
        <f t="shared" si="143"/>
        <v>4080</v>
      </c>
      <c r="M648" s="205"/>
      <c r="N648" s="433"/>
      <c r="O648" s="433"/>
      <c r="P648" s="342"/>
    </row>
    <row r="649" spans="1:16" s="54" customFormat="1" ht="15" customHeight="1">
      <c r="A649" s="146"/>
      <c r="B649" s="45" t="s">
        <v>444</v>
      </c>
      <c r="C649" s="40" t="s">
        <v>868</v>
      </c>
      <c r="D649" s="114">
        <v>1476</v>
      </c>
      <c r="E649" s="114">
        <v>720</v>
      </c>
      <c r="F649" s="360">
        <f t="shared" si="140"/>
        <v>0.4878048780487805</v>
      </c>
      <c r="G649" s="114">
        <f t="shared" si="142"/>
        <v>720</v>
      </c>
      <c r="H649" s="114"/>
      <c r="I649" s="201"/>
      <c r="J649" s="201"/>
      <c r="K649" s="201"/>
      <c r="L649" s="201">
        <f t="shared" si="143"/>
        <v>720</v>
      </c>
      <c r="M649" s="205"/>
      <c r="N649" s="433"/>
      <c r="O649" s="433"/>
      <c r="P649" s="342"/>
    </row>
    <row r="650" spans="1:16" s="53" customFormat="1" ht="24.75" customHeight="1">
      <c r="A650" s="160" t="s">
        <v>882</v>
      </c>
      <c r="B650" s="156"/>
      <c r="C650" s="84" t="s">
        <v>883</v>
      </c>
      <c r="D650" s="203">
        <f>D651+D669+D691+D705+D707+D711+D713</f>
        <v>2816506</v>
      </c>
      <c r="E650" s="203">
        <f>E651+E669+E691+E705+E707+E711+E713</f>
        <v>2948089</v>
      </c>
      <c r="F650" s="140">
        <f aca="true" t="shared" si="144" ref="F650:F679">E650/D650</f>
        <v>1.0467185228790565</v>
      </c>
      <c r="G650" s="203">
        <f>G651+G669+G691+G707+G711+G713+G705</f>
        <v>2797582</v>
      </c>
      <c r="H650" s="203">
        <f>H651+H669+H691+H707+H711+H713+H705</f>
        <v>2119373</v>
      </c>
      <c r="I650" s="203">
        <f>I651+I669+I691+I707+I711+I713+I705</f>
        <v>567149</v>
      </c>
      <c r="J650" s="203">
        <f>J651+J669+J691+J707+J711+J713+J705</f>
        <v>84620</v>
      </c>
      <c r="K650" s="203">
        <f aca="true" t="shared" si="145" ref="K650:P650">K651+K669+K691+K707+K711+K713+K705</f>
        <v>26440</v>
      </c>
      <c r="L650" s="203">
        <f t="shared" si="145"/>
        <v>0</v>
      </c>
      <c r="M650" s="203">
        <f t="shared" si="145"/>
        <v>0</v>
      </c>
      <c r="N650" s="203">
        <f t="shared" si="145"/>
        <v>150507</v>
      </c>
      <c r="O650" s="203">
        <f t="shared" si="145"/>
        <v>150507</v>
      </c>
      <c r="P650" s="204">
        <f t="shared" si="145"/>
        <v>0</v>
      </c>
    </row>
    <row r="651" spans="1:16" s="54" customFormat="1" ht="24" customHeight="1">
      <c r="A651" s="144" t="s">
        <v>884</v>
      </c>
      <c r="B651" s="150"/>
      <c r="C651" s="96" t="s">
        <v>885</v>
      </c>
      <c r="D651" s="199">
        <f>SUM(D652:D668)</f>
        <v>1132421</v>
      </c>
      <c r="E651" s="199">
        <f>SUM(E652:E668)</f>
        <v>1211304</v>
      </c>
      <c r="F651" s="166">
        <f t="shared" si="144"/>
        <v>1.0696587223302993</v>
      </c>
      <c r="G651" s="199">
        <f aca="true" t="shared" si="146" ref="G651:P651">SUM(G652:G668)</f>
        <v>1211304</v>
      </c>
      <c r="H651" s="199">
        <f t="shared" si="146"/>
        <v>929044</v>
      </c>
      <c r="I651" s="199">
        <f t="shared" si="146"/>
        <v>282260</v>
      </c>
      <c r="J651" s="199">
        <f t="shared" si="146"/>
        <v>0</v>
      </c>
      <c r="K651" s="199">
        <f t="shared" si="146"/>
        <v>0</v>
      </c>
      <c r="L651" s="199">
        <f t="shared" si="146"/>
        <v>0</v>
      </c>
      <c r="M651" s="199">
        <f t="shared" si="146"/>
        <v>0</v>
      </c>
      <c r="N651" s="199">
        <f t="shared" si="146"/>
        <v>0</v>
      </c>
      <c r="O651" s="199">
        <f t="shared" si="146"/>
        <v>0</v>
      </c>
      <c r="P651" s="200">
        <f t="shared" si="146"/>
        <v>0</v>
      </c>
    </row>
    <row r="652" spans="1:16" s="54" customFormat="1" ht="15.75" customHeight="1">
      <c r="A652" s="146"/>
      <c r="B652" s="45" t="s">
        <v>621</v>
      </c>
      <c r="C652" s="40" t="s">
        <v>918</v>
      </c>
      <c r="D652" s="114">
        <v>681124</v>
      </c>
      <c r="E652" s="114">
        <v>742861</v>
      </c>
      <c r="F652" s="341">
        <f t="shared" si="144"/>
        <v>1.0906398834867073</v>
      </c>
      <c r="G652" s="114">
        <f aca="true" t="shared" si="147" ref="G652:G668">E652</f>
        <v>742861</v>
      </c>
      <c r="H652" s="114">
        <f>G652</f>
        <v>742861</v>
      </c>
      <c r="I652" s="201"/>
      <c r="J652" s="202"/>
      <c r="K652" s="202"/>
      <c r="L652" s="202"/>
      <c r="M652" s="205"/>
      <c r="N652" s="433"/>
      <c r="O652" s="433"/>
      <c r="P652" s="342"/>
    </row>
    <row r="653" spans="1:16" s="54" customFormat="1" ht="15.75" customHeight="1">
      <c r="A653" s="146"/>
      <c r="B653" s="45" t="s">
        <v>625</v>
      </c>
      <c r="C653" s="40" t="s">
        <v>626</v>
      </c>
      <c r="D653" s="114">
        <v>53073</v>
      </c>
      <c r="E653" s="114">
        <v>51883</v>
      </c>
      <c r="F653" s="341">
        <f t="shared" si="144"/>
        <v>0.9775780528705745</v>
      </c>
      <c r="G653" s="114">
        <f t="shared" si="147"/>
        <v>51883</v>
      </c>
      <c r="H653" s="114">
        <f>G653</f>
        <v>51883</v>
      </c>
      <c r="I653" s="201"/>
      <c r="J653" s="202"/>
      <c r="K653" s="202"/>
      <c r="L653" s="202"/>
      <c r="M653" s="205"/>
      <c r="N653" s="433"/>
      <c r="O653" s="433"/>
      <c r="P653" s="342"/>
    </row>
    <row r="654" spans="1:16" s="54" customFormat="1" ht="15" customHeight="1">
      <c r="A654" s="146"/>
      <c r="B654" s="155" t="s">
        <v>652</v>
      </c>
      <c r="C654" s="40" t="s">
        <v>697</v>
      </c>
      <c r="D654" s="114">
        <v>119184</v>
      </c>
      <c r="E654" s="114">
        <v>123697</v>
      </c>
      <c r="F654" s="341">
        <f t="shared" si="144"/>
        <v>1.0378658209155591</v>
      </c>
      <c r="G654" s="114">
        <f t="shared" si="147"/>
        <v>123697</v>
      </c>
      <c r="H654" s="114">
        <f>G654</f>
        <v>123697</v>
      </c>
      <c r="I654" s="201"/>
      <c r="J654" s="202"/>
      <c r="K654" s="202"/>
      <c r="L654" s="202"/>
      <c r="M654" s="205"/>
      <c r="N654" s="433"/>
      <c r="O654" s="433"/>
      <c r="P654" s="342"/>
    </row>
    <row r="655" spans="1:16" s="54" customFormat="1" ht="16.5" customHeight="1">
      <c r="A655" s="146"/>
      <c r="B655" s="155" t="s">
        <v>627</v>
      </c>
      <c r="C655" s="40" t="s">
        <v>628</v>
      </c>
      <c r="D655" s="114">
        <v>19188</v>
      </c>
      <c r="E655" s="114">
        <v>10603</v>
      </c>
      <c r="F655" s="341">
        <f t="shared" si="144"/>
        <v>0.5525849489264123</v>
      </c>
      <c r="G655" s="114">
        <f t="shared" si="147"/>
        <v>10603</v>
      </c>
      <c r="H655" s="114">
        <f>G655</f>
        <v>10603</v>
      </c>
      <c r="I655" s="201"/>
      <c r="J655" s="202"/>
      <c r="K655" s="202"/>
      <c r="L655" s="202"/>
      <c r="M655" s="205"/>
      <c r="N655" s="433"/>
      <c r="O655" s="433"/>
      <c r="P655" s="342"/>
    </row>
    <row r="656" spans="1:16" s="54" customFormat="1" ht="16.5" customHeight="1">
      <c r="A656" s="146"/>
      <c r="B656" s="155" t="s">
        <v>629</v>
      </c>
      <c r="C656" s="40" t="s">
        <v>755</v>
      </c>
      <c r="D656" s="114">
        <v>95571</v>
      </c>
      <c r="E656" s="114">
        <v>43027</v>
      </c>
      <c r="F656" s="341">
        <f t="shared" si="144"/>
        <v>0.4502097916732063</v>
      </c>
      <c r="G656" s="114">
        <f t="shared" si="147"/>
        <v>43027</v>
      </c>
      <c r="H656" s="114"/>
      <c r="I656" s="201">
        <f>G656</f>
        <v>43027</v>
      </c>
      <c r="J656" s="202"/>
      <c r="K656" s="202"/>
      <c r="L656" s="202"/>
      <c r="M656" s="205"/>
      <c r="N656" s="433"/>
      <c r="O656" s="433"/>
      <c r="P656" s="342"/>
    </row>
    <row r="657" spans="1:16" s="54" customFormat="1" ht="14.25" customHeight="1">
      <c r="A657" s="146"/>
      <c r="B657" s="155" t="s">
        <v>631</v>
      </c>
      <c r="C657" s="40" t="s">
        <v>718</v>
      </c>
      <c r="D657" s="114">
        <v>6720</v>
      </c>
      <c r="E657" s="114">
        <v>6787</v>
      </c>
      <c r="F657" s="341">
        <f t="shared" si="144"/>
        <v>1.009970238095238</v>
      </c>
      <c r="G657" s="114">
        <f t="shared" si="147"/>
        <v>6787</v>
      </c>
      <c r="H657" s="114"/>
      <c r="I657" s="201">
        <f aca="true" t="shared" si="148" ref="I657:I668">G657</f>
        <v>6787</v>
      </c>
      <c r="J657" s="202"/>
      <c r="K657" s="202"/>
      <c r="L657" s="202"/>
      <c r="M657" s="205"/>
      <c r="N657" s="433"/>
      <c r="O657" s="433"/>
      <c r="P657" s="342"/>
    </row>
    <row r="658" spans="1:16" s="54" customFormat="1" ht="15.75" customHeight="1">
      <c r="A658" s="146"/>
      <c r="B658" s="155" t="s">
        <v>633</v>
      </c>
      <c r="C658" s="40" t="s">
        <v>719</v>
      </c>
      <c r="D658" s="114">
        <v>84000</v>
      </c>
      <c r="E658" s="114">
        <v>155822</v>
      </c>
      <c r="F658" s="341">
        <f t="shared" si="144"/>
        <v>1.8550238095238096</v>
      </c>
      <c r="G658" s="114">
        <f t="shared" si="147"/>
        <v>155822</v>
      </c>
      <c r="H658" s="114"/>
      <c r="I658" s="201">
        <f t="shared" si="148"/>
        <v>155822</v>
      </c>
      <c r="J658" s="202"/>
      <c r="K658" s="202"/>
      <c r="L658" s="202"/>
      <c r="M658" s="205"/>
      <c r="N658" s="433"/>
      <c r="O658" s="433"/>
      <c r="P658" s="342"/>
    </row>
    <row r="659" spans="1:16" s="54" customFormat="1" ht="15.75" customHeight="1">
      <c r="A659" s="146"/>
      <c r="B659" s="155" t="s">
        <v>703</v>
      </c>
      <c r="C659" s="40" t="s">
        <v>704</v>
      </c>
      <c r="D659" s="114">
        <v>744</v>
      </c>
      <c r="E659" s="114">
        <v>1559</v>
      </c>
      <c r="F659" s="341">
        <f t="shared" si="144"/>
        <v>2.0954301075268815</v>
      </c>
      <c r="G659" s="114">
        <f t="shared" si="147"/>
        <v>1559</v>
      </c>
      <c r="H659" s="114"/>
      <c r="I659" s="201">
        <f t="shared" si="148"/>
        <v>1559</v>
      </c>
      <c r="J659" s="202"/>
      <c r="K659" s="202"/>
      <c r="L659" s="202"/>
      <c r="M659" s="205"/>
      <c r="N659" s="433"/>
      <c r="O659" s="433"/>
      <c r="P659" s="342"/>
    </row>
    <row r="660" spans="1:16" s="54" customFormat="1" ht="15" customHeight="1">
      <c r="A660" s="146"/>
      <c r="B660" s="155" t="s">
        <v>635</v>
      </c>
      <c r="C660" s="40" t="s">
        <v>720</v>
      </c>
      <c r="D660" s="114">
        <v>13536</v>
      </c>
      <c r="E660" s="114">
        <v>13671</v>
      </c>
      <c r="F660" s="341">
        <f t="shared" si="144"/>
        <v>1.0099734042553192</v>
      </c>
      <c r="G660" s="114">
        <f t="shared" si="147"/>
        <v>13671</v>
      </c>
      <c r="H660" s="114"/>
      <c r="I660" s="201">
        <f t="shared" si="148"/>
        <v>13671</v>
      </c>
      <c r="J660" s="202"/>
      <c r="K660" s="202"/>
      <c r="L660" s="202"/>
      <c r="M660" s="205"/>
      <c r="N660" s="433"/>
      <c r="O660" s="433"/>
      <c r="P660" s="342"/>
    </row>
    <row r="661" spans="1:16" s="54" customFormat="1" ht="15" customHeight="1">
      <c r="A661" s="146"/>
      <c r="B661" s="155" t="s">
        <v>54</v>
      </c>
      <c r="C661" s="41" t="s">
        <v>55</v>
      </c>
      <c r="D661" s="114">
        <v>926</v>
      </c>
      <c r="E661" s="114">
        <v>935</v>
      </c>
      <c r="F661" s="341">
        <f t="shared" si="144"/>
        <v>1.009719222462203</v>
      </c>
      <c r="G661" s="114">
        <f t="shared" si="147"/>
        <v>935</v>
      </c>
      <c r="H661" s="114"/>
      <c r="I661" s="201">
        <f t="shared" si="148"/>
        <v>935</v>
      </c>
      <c r="J661" s="202"/>
      <c r="K661" s="202"/>
      <c r="L661" s="202"/>
      <c r="M661" s="205"/>
      <c r="N661" s="433"/>
      <c r="O661" s="433"/>
      <c r="P661" s="342"/>
    </row>
    <row r="662" spans="1:16" s="54" customFormat="1" ht="15" customHeight="1">
      <c r="A662" s="146"/>
      <c r="B662" s="155" t="s">
        <v>861</v>
      </c>
      <c r="C662" s="40" t="s">
        <v>865</v>
      </c>
      <c r="D662" s="114">
        <v>1029</v>
      </c>
      <c r="E662" s="114">
        <v>1039</v>
      </c>
      <c r="F662" s="341">
        <f t="shared" si="144"/>
        <v>1.0097181729834792</v>
      </c>
      <c r="G662" s="114">
        <f t="shared" si="147"/>
        <v>1039</v>
      </c>
      <c r="H662" s="114"/>
      <c r="I662" s="201">
        <f t="shared" si="148"/>
        <v>1039</v>
      </c>
      <c r="J662" s="202"/>
      <c r="K662" s="202"/>
      <c r="L662" s="202"/>
      <c r="M662" s="205"/>
      <c r="N662" s="433"/>
      <c r="O662" s="433"/>
      <c r="P662" s="342"/>
    </row>
    <row r="663" spans="1:16" s="54" customFormat="1" ht="14.25" customHeight="1">
      <c r="A663" s="146"/>
      <c r="B663" s="155" t="s">
        <v>637</v>
      </c>
      <c r="C663" s="40" t="s">
        <v>638</v>
      </c>
      <c r="D663" s="114">
        <v>1344</v>
      </c>
      <c r="E663" s="114">
        <v>3377</v>
      </c>
      <c r="F663" s="341">
        <f t="shared" si="144"/>
        <v>2.5126488095238093</v>
      </c>
      <c r="G663" s="114">
        <f t="shared" si="147"/>
        <v>3377</v>
      </c>
      <c r="H663" s="114"/>
      <c r="I663" s="201">
        <f t="shared" si="148"/>
        <v>3377</v>
      </c>
      <c r="J663" s="202"/>
      <c r="K663" s="202"/>
      <c r="L663" s="202"/>
      <c r="M663" s="205"/>
      <c r="N663" s="433"/>
      <c r="O663" s="433"/>
      <c r="P663" s="342"/>
    </row>
    <row r="664" spans="1:16" s="54" customFormat="1" ht="13.5" customHeight="1">
      <c r="A664" s="146"/>
      <c r="B664" s="155" t="s">
        <v>641</v>
      </c>
      <c r="C664" s="40" t="s">
        <v>642</v>
      </c>
      <c r="D664" s="114">
        <v>40918</v>
      </c>
      <c r="E664" s="114">
        <v>40663</v>
      </c>
      <c r="F664" s="341">
        <f t="shared" si="144"/>
        <v>0.9937680238525832</v>
      </c>
      <c r="G664" s="114">
        <f t="shared" si="147"/>
        <v>40663</v>
      </c>
      <c r="H664" s="114"/>
      <c r="I664" s="201">
        <f t="shared" si="148"/>
        <v>40663</v>
      </c>
      <c r="J664" s="202"/>
      <c r="K664" s="202"/>
      <c r="L664" s="202"/>
      <c r="M664" s="205"/>
      <c r="N664" s="433"/>
      <c r="O664" s="433"/>
      <c r="P664" s="342"/>
    </row>
    <row r="665" spans="1:16" s="54" customFormat="1" ht="13.5" customHeight="1">
      <c r="A665" s="146"/>
      <c r="B665" s="155" t="s">
        <v>657</v>
      </c>
      <c r="C665" s="40" t="s">
        <v>658</v>
      </c>
      <c r="D665" s="114">
        <v>430</v>
      </c>
      <c r="E665" s="114">
        <v>600</v>
      </c>
      <c r="F665" s="341">
        <f t="shared" si="144"/>
        <v>1.3953488372093024</v>
      </c>
      <c r="G665" s="114">
        <f t="shared" si="147"/>
        <v>600</v>
      </c>
      <c r="H665" s="114"/>
      <c r="I665" s="201">
        <f t="shared" si="148"/>
        <v>600</v>
      </c>
      <c r="J665" s="202"/>
      <c r="K665" s="202"/>
      <c r="L665" s="202"/>
      <c r="M665" s="205"/>
      <c r="N665" s="433"/>
      <c r="O665" s="433"/>
      <c r="P665" s="342"/>
    </row>
    <row r="666" spans="1:16" s="54" customFormat="1" ht="13.5" customHeight="1">
      <c r="A666" s="146"/>
      <c r="B666" s="155" t="s">
        <v>723</v>
      </c>
      <c r="C666" s="40" t="s">
        <v>1016</v>
      </c>
      <c r="D666" s="114">
        <v>12000</v>
      </c>
      <c r="E666" s="114">
        <v>12120</v>
      </c>
      <c r="F666" s="341">
        <f t="shared" si="144"/>
        <v>1.01</v>
      </c>
      <c r="G666" s="114">
        <f t="shared" si="147"/>
        <v>12120</v>
      </c>
      <c r="H666" s="114"/>
      <c r="I666" s="201">
        <f t="shared" si="148"/>
        <v>12120</v>
      </c>
      <c r="J666" s="202"/>
      <c r="K666" s="202"/>
      <c r="L666" s="202"/>
      <c r="M666" s="205"/>
      <c r="N666" s="433"/>
      <c r="O666" s="433"/>
      <c r="P666" s="342"/>
    </row>
    <row r="667" spans="1:16" s="54" customFormat="1" ht="16.5" customHeight="1">
      <c r="A667" s="146"/>
      <c r="B667" s="155" t="s">
        <v>862</v>
      </c>
      <c r="C667" s="40" t="s">
        <v>157</v>
      </c>
      <c r="D667" s="114">
        <v>1029</v>
      </c>
      <c r="E667" s="114">
        <v>1040</v>
      </c>
      <c r="F667" s="341">
        <f t="shared" si="144"/>
        <v>1.010689990281827</v>
      </c>
      <c r="G667" s="114">
        <f t="shared" si="147"/>
        <v>1040</v>
      </c>
      <c r="H667" s="114"/>
      <c r="I667" s="201">
        <f t="shared" si="148"/>
        <v>1040</v>
      </c>
      <c r="J667" s="202"/>
      <c r="K667" s="202"/>
      <c r="L667" s="202"/>
      <c r="M667" s="205"/>
      <c r="N667" s="433"/>
      <c r="O667" s="433"/>
      <c r="P667" s="342"/>
    </row>
    <row r="668" spans="1:16" s="54" customFormat="1" ht="15.75" customHeight="1">
      <c r="A668" s="146"/>
      <c r="B668" s="155" t="s">
        <v>863</v>
      </c>
      <c r="C668" s="40" t="s">
        <v>867</v>
      </c>
      <c r="D668" s="114">
        <v>1605</v>
      </c>
      <c r="E668" s="114">
        <v>1620</v>
      </c>
      <c r="F668" s="341">
        <f t="shared" si="144"/>
        <v>1.0093457943925233</v>
      </c>
      <c r="G668" s="114">
        <f t="shared" si="147"/>
        <v>1620</v>
      </c>
      <c r="H668" s="114"/>
      <c r="I668" s="201">
        <f t="shared" si="148"/>
        <v>1620</v>
      </c>
      <c r="J668" s="202"/>
      <c r="K668" s="202"/>
      <c r="L668" s="202"/>
      <c r="M668" s="205"/>
      <c r="N668" s="433"/>
      <c r="O668" s="433"/>
      <c r="P668" s="342"/>
    </row>
    <row r="669" spans="1:16" s="54" customFormat="1" ht="22.5" customHeight="1">
      <c r="A669" s="144" t="s">
        <v>887</v>
      </c>
      <c r="B669" s="150"/>
      <c r="C669" s="95" t="s">
        <v>342</v>
      </c>
      <c r="D669" s="199">
        <f>SUM(D670:D690)</f>
        <v>614532</v>
      </c>
      <c r="E669" s="199">
        <f>SUM(E670:E690)</f>
        <v>763059</v>
      </c>
      <c r="F669" s="166">
        <f t="shared" si="144"/>
        <v>1.2416912382105407</v>
      </c>
      <c r="G669" s="199">
        <f>SUM(G670:G690)</f>
        <v>612552</v>
      </c>
      <c r="H669" s="199">
        <f aca="true" t="shared" si="149" ref="H669:P669">SUM(H670:H690)</f>
        <v>461430</v>
      </c>
      <c r="I669" s="199">
        <f t="shared" si="149"/>
        <v>66062</v>
      </c>
      <c r="J669" s="199">
        <f t="shared" si="149"/>
        <v>84620</v>
      </c>
      <c r="K669" s="199">
        <f t="shared" si="149"/>
        <v>440</v>
      </c>
      <c r="L669" s="199">
        <f t="shared" si="149"/>
        <v>0</v>
      </c>
      <c r="M669" s="199">
        <f t="shared" si="149"/>
        <v>0</v>
      </c>
      <c r="N669" s="199">
        <f t="shared" si="149"/>
        <v>150507</v>
      </c>
      <c r="O669" s="199">
        <f t="shared" si="149"/>
        <v>150507</v>
      </c>
      <c r="P669" s="199">
        <f t="shared" si="149"/>
        <v>0</v>
      </c>
    </row>
    <row r="670" spans="1:16" s="54" customFormat="1" ht="18.75" customHeight="1">
      <c r="A670" s="352"/>
      <c r="B670" s="211" t="s">
        <v>751</v>
      </c>
      <c r="C670" s="40" t="s">
        <v>584</v>
      </c>
      <c r="D670" s="210">
        <v>113169</v>
      </c>
      <c r="E670" s="210">
        <v>84620</v>
      </c>
      <c r="F670" s="341">
        <f t="shared" si="144"/>
        <v>0.7477312691638169</v>
      </c>
      <c r="G670" s="210">
        <f>E670</f>
        <v>84620</v>
      </c>
      <c r="H670" s="210"/>
      <c r="I670" s="210"/>
      <c r="J670" s="210">
        <f>G670</f>
        <v>84620</v>
      </c>
      <c r="K670" s="210"/>
      <c r="L670" s="210"/>
      <c r="M670" s="210"/>
      <c r="N670" s="210"/>
      <c r="O670" s="210"/>
      <c r="P670" s="235"/>
    </row>
    <row r="671" spans="1:16" s="54" customFormat="1" ht="14.25" customHeight="1">
      <c r="A671" s="146"/>
      <c r="B671" s="155" t="s">
        <v>144</v>
      </c>
      <c r="C671" s="40" t="s">
        <v>758</v>
      </c>
      <c r="D671" s="114">
        <v>440</v>
      </c>
      <c r="E671" s="114">
        <v>440</v>
      </c>
      <c r="F671" s="341">
        <f t="shared" si="144"/>
        <v>1</v>
      </c>
      <c r="G671" s="114">
        <f>E671</f>
        <v>440</v>
      </c>
      <c r="H671" s="114"/>
      <c r="I671" s="201"/>
      <c r="J671" s="202"/>
      <c r="K671" s="202">
        <f>G671</f>
        <v>440</v>
      </c>
      <c r="L671" s="202"/>
      <c r="M671" s="205"/>
      <c r="N671" s="433"/>
      <c r="O671" s="433"/>
      <c r="P671" s="342"/>
    </row>
    <row r="672" spans="1:16" s="54" customFormat="1" ht="15" customHeight="1">
      <c r="A672" s="146"/>
      <c r="B672" s="45" t="s">
        <v>621</v>
      </c>
      <c r="C672" s="40" t="s">
        <v>122</v>
      </c>
      <c r="D672" s="114">
        <v>348123</v>
      </c>
      <c r="E672" s="114">
        <v>365329</v>
      </c>
      <c r="F672" s="341">
        <f t="shared" si="144"/>
        <v>1.0494250595335557</v>
      </c>
      <c r="G672" s="114">
        <f aca="true" t="shared" si="150" ref="G672:G689">E672</f>
        <v>365329</v>
      </c>
      <c r="H672" s="114">
        <f>G672</f>
        <v>365329</v>
      </c>
      <c r="I672" s="201"/>
      <c r="J672" s="202"/>
      <c r="K672" s="202"/>
      <c r="L672" s="202"/>
      <c r="M672" s="205"/>
      <c r="N672" s="433"/>
      <c r="O672" s="433"/>
      <c r="P672" s="342"/>
    </row>
    <row r="673" spans="1:16" s="54" customFormat="1" ht="16.5" customHeight="1">
      <c r="A673" s="146"/>
      <c r="B673" s="45" t="s">
        <v>625</v>
      </c>
      <c r="C673" s="40" t="s">
        <v>626</v>
      </c>
      <c r="D673" s="114">
        <v>26695</v>
      </c>
      <c r="E673" s="114">
        <v>28439</v>
      </c>
      <c r="F673" s="341">
        <f t="shared" si="144"/>
        <v>1.0653305862521072</v>
      </c>
      <c r="G673" s="114">
        <f t="shared" si="150"/>
        <v>28439</v>
      </c>
      <c r="H673" s="114">
        <f>G673</f>
        <v>28439</v>
      </c>
      <c r="I673" s="201"/>
      <c r="J673" s="202"/>
      <c r="K673" s="202"/>
      <c r="L673" s="202"/>
      <c r="M673" s="205"/>
      <c r="N673" s="433"/>
      <c r="O673" s="433"/>
      <c r="P673" s="342"/>
    </row>
    <row r="674" spans="1:16" s="54" customFormat="1" ht="15" customHeight="1">
      <c r="A674" s="146"/>
      <c r="B674" s="155" t="s">
        <v>674</v>
      </c>
      <c r="C674" s="40" t="s">
        <v>697</v>
      </c>
      <c r="D674" s="114">
        <v>56844</v>
      </c>
      <c r="E674" s="114">
        <v>59059</v>
      </c>
      <c r="F674" s="341">
        <f t="shared" si="144"/>
        <v>1.0389662937161355</v>
      </c>
      <c r="G674" s="114">
        <f t="shared" si="150"/>
        <v>59059</v>
      </c>
      <c r="H674" s="114">
        <f>G674</f>
        <v>59059</v>
      </c>
      <c r="I674" s="201"/>
      <c r="J674" s="202"/>
      <c r="K674" s="202"/>
      <c r="L674" s="202"/>
      <c r="M674" s="205"/>
      <c r="N674" s="433"/>
      <c r="O674" s="433"/>
      <c r="P674" s="342"/>
    </row>
    <row r="675" spans="1:16" s="54" customFormat="1" ht="14.25" customHeight="1">
      <c r="A675" s="146"/>
      <c r="B675" s="155" t="s">
        <v>627</v>
      </c>
      <c r="C675" s="40" t="s">
        <v>628</v>
      </c>
      <c r="D675" s="114">
        <v>8497</v>
      </c>
      <c r="E675" s="114">
        <v>7603</v>
      </c>
      <c r="F675" s="341">
        <f t="shared" si="144"/>
        <v>0.8947863951983053</v>
      </c>
      <c r="G675" s="114">
        <f t="shared" si="150"/>
        <v>7603</v>
      </c>
      <c r="H675" s="114">
        <f>G675</f>
        <v>7603</v>
      </c>
      <c r="I675" s="201"/>
      <c r="J675" s="202"/>
      <c r="K675" s="202"/>
      <c r="L675" s="202"/>
      <c r="M675" s="205"/>
      <c r="N675" s="433"/>
      <c r="O675" s="433"/>
      <c r="P675" s="342"/>
    </row>
    <row r="676" spans="1:16" s="54" customFormat="1" ht="14.25" customHeight="1">
      <c r="A676" s="146"/>
      <c r="B676" s="155" t="s">
        <v>52</v>
      </c>
      <c r="C676" s="40" t="s">
        <v>53</v>
      </c>
      <c r="D676" s="114">
        <v>1000</v>
      </c>
      <c r="E676" s="114">
        <v>1000</v>
      </c>
      <c r="F676" s="341">
        <f t="shared" si="144"/>
        <v>1</v>
      </c>
      <c r="G676" s="114">
        <f t="shared" si="150"/>
        <v>1000</v>
      </c>
      <c r="H676" s="114">
        <f>G676</f>
        <v>1000</v>
      </c>
      <c r="I676" s="201"/>
      <c r="J676" s="202"/>
      <c r="K676" s="202"/>
      <c r="L676" s="202"/>
      <c r="M676" s="205"/>
      <c r="N676" s="433"/>
      <c r="O676" s="433"/>
      <c r="P676" s="342"/>
    </row>
    <row r="677" spans="1:16" s="54" customFormat="1" ht="14.25" customHeight="1">
      <c r="A677" s="146"/>
      <c r="B677" s="155" t="s">
        <v>629</v>
      </c>
      <c r="C677" s="40" t="s">
        <v>755</v>
      </c>
      <c r="D677" s="114">
        <v>7300</v>
      </c>
      <c r="E677" s="114">
        <v>12300</v>
      </c>
      <c r="F677" s="341">
        <f t="shared" si="144"/>
        <v>1.6849315068493151</v>
      </c>
      <c r="G677" s="114">
        <f t="shared" si="150"/>
        <v>12300</v>
      </c>
      <c r="H677" s="114"/>
      <c r="I677" s="201">
        <f>G677</f>
        <v>12300</v>
      </c>
      <c r="J677" s="202"/>
      <c r="K677" s="202"/>
      <c r="L677" s="202"/>
      <c r="M677" s="205"/>
      <c r="N677" s="433"/>
      <c r="O677" s="433"/>
      <c r="P677" s="342"/>
    </row>
    <row r="678" spans="1:16" s="54" customFormat="1" ht="15" customHeight="1">
      <c r="A678" s="146"/>
      <c r="B678" s="155" t="s">
        <v>749</v>
      </c>
      <c r="C678" s="40" t="s">
        <v>844</v>
      </c>
      <c r="D678" s="114">
        <v>3087</v>
      </c>
      <c r="E678" s="114">
        <v>4000</v>
      </c>
      <c r="F678" s="341">
        <f t="shared" si="144"/>
        <v>1.2957563977972142</v>
      </c>
      <c r="G678" s="114">
        <f t="shared" si="150"/>
        <v>4000</v>
      </c>
      <c r="H678" s="114"/>
      <c r="I678" s="201">
        <f aca="true" t="shared" si="151" ref="I678:I689">G678</f>
        <v>4000</v>
      </c>
      <c r="J678" s="202"/>
      <c r="K678" s="202"/>
      <c r="L678" s="202"/>
      <c r="M678" s="205"/>
      <c r="N678" s="433"/>
      <c r="O678" s="433"/>
      <c r="P678" s="342"/>
    </row>
    <row r="679" spans="1:16" s="54" customFormat="1" ht="15.75" customHeight="1">
      <c r="A679" s="146"/>
      <c r="B679" s="155" t="s">
        <v>631</v>
      </c>
      <c r="C679" s="40" t="s">
        <v>718</v>
      </c>
      <c r="D679" s="114">
        <v>13464</v>
      </c>
      <c r="E679" s="114">
        <v>13970</v>
      </c>
      <c r="F679" s="341">
        <f t="shared" si="144"/>
        <v>1.0375816993464053</v>
      </c>
      <c r="G679" s="114">
        <f t="shared" si="150"/>
        <v>13970</v>
      </c>
      <c r="H679" s="114"/>
      <c r="I679" s="201">
        <f t="shared" si="151"/>
        <v>13970</v>
      </c>
      <c r="J679" s="202"/>
      <c r="K679" s="202"/>
      <c r="L679" s="202"/>
      <c r="M679" s="205"/>
      <c r="N679" s="433"/>
      <c r="O679" s="433"/>
      <c r="P679" s="342"/>
    </row>
    <row r="680" spans="1:16" s="54" customFormat="1" ht="14.25" customHeight="1">
      <c r="A680" s="146"/>
      <c r="B680" s="155" t="s">
        <v>633</v>
      </c>
      <c r="C680" s="40" t="s">
        <v>719</v>
      </c>
      <c r="D680" s="114">
        <v>0</v>
      </c>
      <c r="E680" s="114">
        <v>500</v>
      </c>
      <c r="F680" s="341">
        <v>0</v>
      </c>
      <c r="G680" s="114">
        <f t="shared" si="150"/>
        <v>500</v>
      </c>
      <c r="H680" s="114"/>
      <c r="I680" s="201">
        <f t="shared" si="151"/>
        <v>500</v>
      </c>
      <c r="J680" s="202"/>
      <c r="K680" s="202"/>
      <c r="L680" s="202"/>
      <c r="M680" s="205"/>
      <c r="N680" s="433"/>
      <c r="O680" s="433"/>
      <c r="P680" s="342"/>
    </row>
    <row r="681" spans="1:16" s="54" customFormat="1" ht="15.75" customHeight="1">
      <c r="A681" s="146"/>
      <c r="B681" s="155" t="s">
        <v>703</v>
      </c>
      <c r="C681" s="40" t="s">
        <v>704</v>
      </c>
      <c r="D681" s="114">
        <v>940</v>
      </c>
      <c r="E681" s="114">
        <v>940</v>
      </c>
      <c r="F681" s="341">
        <f>E681/D681</f>
        <v>1</v>
      </c>
      <c r="G681" s="114">
        <f t="shared" si="150"/>
        <v>940</v>
      </c>
      <c r="H681" s="114"/>
      <c r="I681" s="201">
        <f t="shared" si="151"/>
        <v>940</v>
      </c>
      <c r="J681" s="202"/>
      <c r="K681" s="202"/>
      <c r="L681" s="202"/>
      <c r="M681" s="205"/>
      <c r="N681" s="433"/>
      <c r="O681" s="433"/>
      <c r="P681" s="342"/>
    </row>
    <row r="682" spans="1:16" s="54" customFormat="1" ht="15" customHeight="1">
      <c r="A682" s="146"/>
      <c r="B682" s="155" t="s">
        <v>635</v>
      </c>
      <c r="C682" s="40" t="s">
        <v>720</v>
      </c>
      <c r="D682" s="114">
        <v>5289</v>
      </c>
      <c r="E682" s="114">
        <v>3700</v>
      </c>
      <c r="F682" s="341">
        <f>E682/D682</f>
        <v>0.6995651351862355</v>
      </c>
      <c r="G682" s="114">
        <f t="shared" si="150"/>
        <v>3700</v>
      </c>
      <c r="H682" s="114"/>
      <c r="I682" s="201">
        <f t="shared" si="151"/>
        <v>3700</v>
      </c>
      <c r="J682" s="202"/>
      <c r="K682" s="202"/>
      <c r="L682" s="202"/>
      <c r="M682" s="205"/>
      <c r="N682" s="433"/>
      <c r="O682" s="433"/>
      <c r="P682" s="342"/>
    </row>
    <row r="683" spans="1:16" s="54" customFormat="1" ht="15" customHeight="1">
      <c r="A683" s="146"/>
      <c r="B683" s="155" t="s">
        <v>54</v>
      </c>
      <c r="C683" s="40" t="s">
        <v>1009</v>
      </c>
      <c r="D683" s="114">
        <v>672</v>
      </c>
      <c r="E683" s="114">
        <v>768</v>
      </c>
      <c r="F683" s="341">
        <f>E683/D683</f>
        <v>1.1428571428571428</v>
      </c>
      <c r="G683" s="114">
        <f t="shared" si="150"/>
        <v>768</v>
      </c>
      <c r="H683" s="114"/>
      <c r="I683" s="201">
        <f t="shared" si="151"/>
        <v>768</v>
      </c>
      <c r="J683" s="202"/>
      <c r="K683" s="202"/>
      <c r="L683" s="202"/>
      <c r="M683" s="205"/>
      <c r="N683" s="433"/>
      <c r="O683" s="433"/>
      <c r="P683" s="342"/>
    </row>
    <row r="684" spans="1:16" s="54" customFormat="1" ht="15" customHeight="1">
      <c r="A684" s="146"/>
      <c r="B684" s="155" t="s">
        <v>861</v>
      </c>
      <c r="C684" s="40" t="s">
        <v>865</v>
      </c>
      <c r="D684" s="114">
        <v>1834</v>
      </c>
      <c r="E684" s="114">
        <v>1890</v>
      </c>
      <c r="F684" s="341">
        <f aca="true" t="shared" si="152" ref="F684:F732">E684/D684</f>
        <v>1.0305343511450382</v>
      </c>
      <c r="G684" s="114">
        <f t="shared" si="150"/>
        <v>1890</v>
      </c>
      <c r="H684" s="114"/>
      <c r="I684" s="201">
        <f t="shared" si="151"/>
        <v>1890</v>
      </c>
      <c r="J684" s="202"/>
      <c r="K684" s="202"/>
      <c r="L684" s="202"/>
      <c r="M684" s="205"/>
      <c r="N684" s="433"/>
      <c r="O684" s="433"/>
      <c r="P684" s="342"/>
    </row>
    <row r="685" spans="1:16" s="54" customFormat="1" ht="14.25" customHeight="1">
      <c r="A685" s="146"/>
      <c r="B685" s="155" t="s">
        <v>637</v>
      </c>
      <c r="C685" s="40" t="s">
        <v>638</v>
      </c>
      <c r="D685" s="114">
        <v>3000</v>
      </c>
      <c r="E685" s="114">
        <v>3000</v>
      </c>
      <c r="F685" s="341">
        <f t="shared" si="152"/>
        <v>1</v>
      </c>
      <c r="G685" s="114">
        <f t="shared" si="150"/>
        <v>3000</v>
      </c>
      <c r="H685" s="114"/>
      <c r="I685" s="201">
        <f t="shared" si="151"/>
        <v>3000</v>
      </c>
      <c r="J685" s="202"/>
      <c r="K685" s="202"/>
      <c r="L685" s="202"/>
      <c r="M685" s="205"/>
      <c r="N685" s="433"/>
      <c r="O685" s="433"/>
      <c r="P685" s="342"/>
    </row>
    <row r="686" spans="1:16" s="54" customFormat="1" ht="13.5" customHeight="1">
      <c r="A686" s="146"/>
      <c r="B686" s="45" t="s">
        <v>641</v>
      </c>
      <c r="C686" s="40" t="s">
        <v>642</v>
      </c>
      <c r="D686" s="114">
        <v>20367</v>
      </c>
      <c r="E686" s="114">
        <v>21165</v>
      </c>
      <c r="F686" s="341">
        <f t="shared" si="152"/>
        <v>1.0391810281337457</v>
      </c>
      <c r="G686" s="114">
        <f t="shared" si="150"/>
        <v>21165</v>
      </c>
      <c r="H686" s="114"/>
      <c r="I686" s="201">
        <f t="shared" si="151"/>
        <v>21165</v>
      </c>
      <c r="J686" s="202"/>
      <c r="K686" s="202"/>
      <c r="L686" s="202"/>
      <c r="M686" s="205"/>
      <c r="N686" s="433"/>
      <c r="O686" s="433"/>
      <c r="P686" s="342"/>
    </row>
    <row r="687" spans="1:16" s="54" customFormat="1" ht="14.25" customHeight="1">
      <c r="A687" s="146"/>
      <c r="B687" s="45" t="s">
        <v>862</v>
      </c>
      <c r="C687" s="40" t="s">
        <v>157</v>
      </c>
      <c r="D687" s="114">
        <v>1200</v>
      </c>
      <c r="E687" s="114">
        <v>1200</v>
      </c>
      <c r="F687" s="341">
        <f t="shared" si="152"/>
        <v>1</v>
      </c>
      <c r="G687" s="114">
        <f t="shared" si="150"/>
        <v>1200</v>
      </c>
      <c r="H687" s="114"/>
      <c r="I687" s="201">
        <f t="shared" si="151"/>
        <v>1200</v>
      </c>
      <c r="J687" s="202"/>
      <c r="K687" s="202"/>
      <c r="L687" s="202"/>
      <c r="M687" s="205"/>
      <c r="N687" s="433"/>
      <c r="O687" s="433"/>
      <c r="P687" s="342"/>
    </row>
    <row r="688" spans="1:16" s="54" customFormat="1" ht="15" customHeight="1">
      <c r="A688" s="146"/>
      <c r="B688" s="45" t="s">
        <v>863</v>
      </c>
      <c r="C688" s="40" t="s">
        <v>867</v>
      </c>
      <c r="D688" s="114">
        <v>800</v>
      </c>
      <c r="E688" s="114">
        <v>800</v>
      </c>
      <c r="F688" s="341">
        <f t="shared" si="152"/>
        <v>1</v>
      </c>
      <c r="G688" s="114">
        <f t="shared" si="150"/>
        <v>800</v>
      </c>
      <c r="H688" s="114"/>
      <c r="I688" s="201">
        <f t="shared" si="151"/>
        <v>800</v>
      </c>
      <c r="J688" s="202"/>
      <c r="K688" s="202"/>
      <c r="L688" s="202"/>
      <c r="M688" s="205"/>
      <c r="N688" s="433"/>
      <c r="O688" s="433"/>
      <c r="P688" s="342"/>
    </row>
    <row r="689" spans="1:16" s="54" customFormat="1" ht="15" customHeight="1">
      <c r="A689" s="146"/>
      <c r="B689" s="45" t="s">
        <v>864</v>
      </c>
      <c r="C689" s="40" t="s">
        <v>868</v>
      </c>
      <c r="D689" s="114">
        <v>1811</v>
      </c>
      <c r="E689" s="114">
        <v>1829</v>
      </c>
      <c r="F689" s="341">
        <f t="shared" si="152"/>
        <v>1.0099392600773054</v>
      </c>
      <c r="G689" s="114">
        <f t="shared" si="150"/>
        <v>1829</v>
      </c>
      <c r="H689" s="114"/>
      <c r="I689" s="201">
        <f t="shared" si="151"/>
        <v>1829</v>
      </c>
      <c r="J689" s="202"/>
      <c r="K689" s="202"/>
      <c r="L689" s="202"/>
      <c r="M689" s="205"/>
      <c r="N689" s="433"/>
      <c r="O689" s="433"/>
      <c r="P689" s="342"/>
    </row>
    <row r="690" spans="1:16" s="54" customFormat="1" ht="15" customHeight="1">
      <c r="A690" s="146"/>
      <c r="B690" s="45" t="s">
        <v>659</v>
      </c>
      <c r="C690" s="40" t="s">
        <v>410</v>
      </c>
      <c r="D690" s="114">
        <v>0</v>
      </c>
      <c r="E690" s="114">
        <v>150507</v>
      </c>
      <c r="F690" s="341">
        <v>0</v>
      </c>
      <c r="G690" s="114"/>
      <c r="H690" s="114"/>
      <c r="I690" s="201"/>
      <c r="J690" s="202"/>
      <c r="K690" s="202"/>
      <c r="L690" s="202"/>
      <c r="M690" s="205"/>
      <c r="N690" s="202">
        <f>E690</f>
        <v>150507</v>
      </c>
      <c r="O690" s="202">
        <f>N690</f>
        <v>150507</v>
      </c>
      <c r="P690" s="423"/>
    </row>
    <row r="691" spans="1:16" s="54" customFormat="1" ht="20.25" customHeight="1">
      <c r="A691" s="144" t="s">
        <v>888</v>
      </c>
      <c r="B691" s="145"/>
      <c r="C691" s="93" t="s">
        <v>889</v>
      </c>
      <c r="D691" s="199">
        <f>SUM(D692:D704)</f>
        <v>765121</v>
      </c>
      <c r="E691" s="199">
        <f>SUM(E692:E704)</f>
        <v>645093</v>
      </c>
      <c r="F691" s="417">
        <f t="shared" si="152"/>
        <v>0.8431254664294928</v>
      </c>
      <c r="G691" s="199">
        <f>SUM(G692:G704)</f>
        <v>645093</v>
      </c>
      <c r="H691" s="199">
        <f>SUM(H692:H704)</f>
        <v>485528</v>
      </c>
      <c r="I691" s="199">
        <f>SUM(I692:I704)</f>
        <v>159565</v>
      </c>
      <c r="J691" s="199">
        <f>SUM(J692:J704)</f>
        <v>0</v>
      </c>
      <c r="K691" s="199">
        <f aca="true" t="shared" si="153" ref="K691:P691">SUM(K692:K704)</f>
        <v>0</v>
      </c>
      <c r="L691" s="199">
        <f t="shared" si="153"/>
        <v>0</v>
      </c>
      <c r="M691" s="199">
        <f t="shared" si="153"/>
        <v>0</v>
      </c>
      <c r="N691" s="199">
        <f t="shared" si="153"/>
        <v>0</v>
      </c>
      <c r="O691" s="199">
        <f t="shared" si="153"/>
        <v>0</v>
      </c>
      <c r="P691" s="200">
        <f t="shared" si="153"/>
        <v>0</v>
      </c>
    </row>
    <row r="692" spans="1:16" s="54" customFormat="1" ht="15.75" customHeight="1">
      <c r="A692" s="146"/>
      <c r="B692" s="45" t="s">
        <v>621</v>
      </c>
      <c r="C692" s="40" t="s">
        <v>918</v>
      </c>
      <c r="D692" s="114">
        <v>410445</v>
      </c>
      <c r="E692" s="114">
        <v>380313</v>
      </c>
      <c r="F692" s="341">
        <f t="shared" si="152"/>
        <v>0.9265869970397983</v>
      </c>
      <c r="G692" s="114">
        <f aca="true" t="shared" si="154" ref="G692:G704">E692</f>
        <v>380313</v>
      </c>
      <c r="H692" s="114">
        <f>G692</f>
        <v>380313</v>
      </c>
      <c r="I692" s="201"/>
      <c r="J692" s="202"/>
      <c r="K692" s="202"/>
      <c r="L692" s="202"/>
      <c r="M692" s="205"/>
      <c r="N692" s="433"/>
      <c r="O692" s="433"/>
      <c r="P692" s="342"/>
    </row>
    <row r="693" spans="1:16" s="54" customFormat="1" ht="15" customHeight="1">
      <c r="A693" s="146"/>
      <c r="B693" s="45" t="s">
        <v>625</v>
      </c>
      <c r="C693" s="40" t="s">
        <v>626</v>
      </c>
      <c r="D693" s="114">
        <v>30538</v>
      </c>
      <c r="E693" s="114">
        <v>32410</v>
      </c>
      <c r="F693" s="341">
        <f t="shared" si="152"/>
        <v>1.061300674569389</v>
      </c>
      <c r="G693" s="114">
        <f t="shared" si="154"/>
        <v>32410</v>
      </c>
      <c r="H693" s="114">
        <f>G693</f>
        <v>32410</v>
      </c>
      <c r="I693" s="201"/>
      <c r="J693" s="202"/>
      <c r="K693" s="202"/>
      <c r="L693" s="202"/>
      <c r="M693" s="205"/>
      <c r="N693" s="433"/>
      <c r="O693" s="433"/>
      <c r="P693" s="342"/>
    </row>
    <row r="694" spans="1:16" s="54" customFormat="1" ht="16.5" customHeight="1">
      <c r="A694" s="146"/>
      <c r="B694" s="155" t="s">
        <v>674</v>
      </c>
      <c r="C694" s="40" t="s">
        <v>653</v>
      </c>
      <c r="D694" s="114">
        <v>64037</v>
      </c>
      <c r="E694" s="114">
        <v>59226</v>
      </c>
      <c r="F694" s="341">
        <f t="shared" si="152"/>
        <v>0.9248715586301669</v>
      </c>
      <c r="G694" s="114">
        <f t="shared" si="154"/>
        <v>59226</v>
      </c>
      <c r="H694" s="114">
        <f>G694</f>
        <v>59226</v>
      </c>
      <c r="I694" s="201"/>
      <c r="J694" s="202"/>
      <c r="K694" s="202"/>
      <c r="L694" s="202"/>
      <c r="M694" s="205"/>
      <c r="N694" s="433"/>
      <c r="O694" s="433"/>
      <c r="P694" s="342"/>
    </row>
    <row r="695" spans="1:16" s="54" customFormat="1" ht="13.5" customHeight="1">
      <c r="A695" s="146"/>
      <c r="B695" s="155" t="s">
        <v>627</v>
      </c>
      <c r="C695" s="40" t="s">
        <v>628</v>
      </c>
      <c r="D695" s="114">
        <v>10461</v>
      </c>
      <c r="E695" s="114">
        <v>9579</v>
      </c>
      <c r="F695" s="341">
        <f t="shared" si="152"/>
        <v>0.9156868368224835</v>
      </c>
      <c r="G695" s="114">
        <f t="shared" si="154"/>
        <v>9579</v>
      </c>
      <c r="H695" s="114">
        <f>G695</f>
        <v>9579</v>
      </c>
      <c r="I695" s="201"/>
      <c r="J695" s="202"/>
      <c r="K695" s="202"/>
      <c r="L695" s="202"/>
      <c r="M695" s="205"/>
      <c r="N695" s="433"/>
      <c r="O695" s="433"/>
      <c r="P695" s="342"/>
    </row>
    <row r="696" spans="1:16" s="54" customFormat="1" ht="14.25" customHeight="1">
      <c r="A696" s="146"/>
      <c r="B696" s="155" t="s">
        <v>52</v>
      </c>
      <c r="C696" s="40" t="s">
        <v>53</v>
      </c>
      <c r="D696" s="114">
        <v>4000</v>
      </c>
      <c r="E696" s="114">
        <v>4000</v>
      </c>
      <c r="F696" s="341">
        <f t="shared" si="152"/>
        <v>1</v>
      </c>
      <c r="G696" s="114">
        <f t="shared" si="154"/>
        <v>4000</v>
      </c>
      <c r="H696" s="114">
        <f>G696</f>
        <v>4000</v>
      </c>
      <c r="I696" s="201"/>
      <c r="J696" s="202"/>
      <c r="K696" s="202"/>
      <c r="L696" s="202"/>
      <c r="M696" s="205"/>
      <c r="N696" s="433"/>
      <c r="O696" s="433"/>
      <c r="P696" s="342"/>
    </row>
    <row r="697" spans="1:16" s="54" customFormat="1" ht="13.5" customHeight="1">
      <c r="A697" s="146"/>
      <c r="B697" s="155" t="s">
        <v>629</v>
      </c>
      <c r="C697" s="40" t="s">
        <v>656</v>
      </c>
      <c r="D697" s="114">
        <v>58399</v>
      </c>
      <c r="E697" s="114">
        <v>48883</v>
      </c>
      <c r="F697" s="341">
        <f t="shared" si="152"/>
        <v>0.8370520043151424</v>
      </c>
      <c r="G697" s="114">
        <f t="shared" si="154"/>
        <v>48883</v>
      </c>
      <c r="H697" s="114"/>
      <c r="I697" s="201">
        <f>G697</f>
        <v>48883</v>
      </c>
      <c r="J697" s="202"/>
      <c r="K697" s="202"/>
      <c r="L697" s="202"/>
      <c r="M697" s="205"/>
      <c r="N697" s="433"/>
      <c r="O697" s="433"/>
      <c r="P697" s="342"/>
    </row>
    <row r="698" spans="1:16" s="54" customFormat="1" ht="13.5" customHeight="1">
      <c r="A698" s="146"/>
      <c r="B698" s="155" t="s">
        <v>631</v>
      </c>
      <c r="C698" s="40" t="s">
        <v>718</v>
      </c>
      <c r="D698" s="114">
        <v>54200</v>
      </c>
      <c r="E698" s="114">
        <v>57640</v>
      </c>
      <c r="F698" s="341">
        <f t="shared" si="152"/>
        <v>1.063468634686347</v>
      </c>
      <c r="G698" s="114">
        <f t="shared" si="154"/>
        <v>57640</v>
      </c>
      <c r="H698" s="114"/>
      <c r="I698" s="201">
        <f aca="true" t="shared" si="155" ref="I698:I704">G698</f>
        <v>57640</v>
      </c>
      <c r="J698" s="202"/>
      <c r="K698" s="202"/>
      <c r="L698" s="202"/>
      <c r="M698" s="205"/>
      <c r="N698" s="433"/>
      <c r="O698" s="433"/>
      <c r="P698" s="342"/>
    </row>
    <row r="699" spans="1:16" s="54" customFormat="1" ht="13.5" customHeight="1">
      <c r="A699" s="146"/>
      <c r="B699" s="155" t="s">
        <v>633</v>
      </c>
      <c r="C699" s="40" t="s">
        <v>719</v>
      </c>
      <c r="D699" s="114">
        <v>66000</v>
      </c>
      <c r="E699" s="114">
        <v>0</v>
      </c>
      <c r="F699" s="341">
        <f t="shared" si="152"/>
        <v>0</v>
      </c>
      <c r="G699" s="114">
        <f t="shared" si="154"/>
        <v>0</v>
      </c>
      <c r="H699" s="114"/>
      <c r="I699" s="201">
        <f t="shared" si="155"/>
        <v>0</v>
      </c>
      <c r="J699" s="202"/>
      <c r="K699" s="202"/>
      <c r="L699" s="202"/>
      <c r="M699" s="205"/>
      <c r="N699" s="433"/>
      <c r="O699" s="433"/>
      <c r="P699" s="342"/>
    </row>
    <row r="700" spans="1:16" s="54" customFormat="1" ht="13.5" customHeight="1">
      <c r="A700" s="146"/>
      <c r="B700" s="155" t="s">
        <v>635</v>
      </c>
      <c r="C700" s="40" t="s">
        <v>720</v>
      </c>
      <c r="D700" s="114">
        <v>30632</v>
      </c>
      <c r="E700" s="114">
        <v>30938</v>
      </c>
      <c r="F700" s="341">
        <f t="shared" si="152"/>
        <v>1.0099895534082006</v>
      </c>
      <c r="G700" s="114">
        <f t="shared" si="154"/>
        <v>30938</v>
      </c>
      <c r="H700" s="114"/>
      <c r="I700" s="201">
        <f t="shared" si="155"/>
        <v>30938</v>
      </c>
      <c r="J700" s="202"/>
      <c r="K700" s="202"/>
      <c r="L700" s="202"/>
      <c r="M700" s="205"/>
      <c r="N700" s="433"/>
      <c r="O700" s="433"/>
      <c r="P700" s="342"/>
    </row>
    <row r="701" spans="1:16" s="54" customFormat="1" ht="13.5" customHeight="1">
      <c r="A701" s="146"/>
      <c r="B701" s="155" t="s">
        <v>861</v>
      </c>
      <c r="C701" s="40" t="s">
        <v>865</v>
      </c>
      <c r="D701" s="114">
        <v>823</v>
      </c>
      <c r="E701" s="114">
        <v>831</v>
      </c>
      <c r="F701" s="341">
        <f t="shared" si="152"/>
        <v>1.0097205346294047</v>
      </c>
      <c r="G701" s="114">
        <f t="shared" si="154"/>
        <v>831</v>
      </c>
      <c r="H701" s="114"/>
      <c r="I701" s="201">
        <f t="shared" si="155"/>
        <v>831</v>
      </c>
      <c r="J701" s="202"/>
      <c r="K701" s="202"/>
      <c r="L701" s="202"/>
      <c r="M701" s="205"/>
      <c r="N701" s="433"/>
      <c r="O701" s="433"/>
      <c r="P701" s="342"/>
    </row>
    <row r="702" spans="1:16" s="54" customFormat="1" ht="13.5" customHeight="1">
      <c r="A702" s="146"/>
      <c r="B702" s="155" t="s">
        <v>641</v>
      </c>
      <c r="C702" s="40" t="s">
        <v>642</v>
      </c>
      <c r="D702" s="114">
        <v>23986</v>
      </c>
      <c r="E702" s="114">
        <v>21073</v>
      </c>
      <c r="F702" s="341">
        <f t="shared" si="152"/>
        <v>0.878554156591345</v>
      </c>
      <c r="G702" s="114">
        <f t="shared" si="154"/>
        <v>21073</v>
      </c>
      <c r="H702" s="114"/>
      <c r="I702" s="201">
        <f t="shared" si="155"/>
        <v>21073</v>
      </c>
      <c r="J702" s="202"/>
      <c r="K702" s="202"/>
      <c r="L702" s="202"/>
      <c r="M702" s="205"/>
      <c r="N702" s="433"/>
      <c r="O702" s="433"/>
      <c r="P702" s="342"/>
    </row>
    <row r="703" spans="1:16" s="54" customFormat="1" ht="15" customHeight="1">
      <c r="A703" s="146"/>
      <c r="B703" s="155" t="s">
        <v>657</v>
      </c>
      <c r="C703" s="40" t="s">
        <v>658</v>
      </c>
      <c r="D703" s="114">
        <v>11400</v>
      </c>
      <c r="E703" s="114">
        <v>0</v>
      </c>
      <c r="F703" s="341">
        <v>0</v>
      </c>
      <c r="G703" s="114">
        <f t="shared" si="154"/>
        <v>0</v>
      </c>
      <c r="H703" s="114"/>
      <c r="I703" s="201">
        <f t="shared" si="155"/>
        <v>0</v>
      </c>
      <c r="J703" s="202"/>
      <c r="K703" s="202"/>
      <c r="L703" s="202"/>
      <c r="M703" s="205"/>
      <c r="N703" s="433"/>
      <c r="O703" s="433"/>
      <c r="P703" s="342"/>
    </row>
    <row r="704" spans="1:16" s="54" customFormat="1" ht="17.25" customHeight="1">
      <c r="A704" s="146"/>
      <c r="B704" s="155" t="s">
        <v>863</v>
      </c>
      <c r="C704" s="40" t="s">
        <v>867</v>
      </c>
      <c r="D704" s="114">
        <v>200</v>
      </c>
      <c r="E704" s="114">
        <v>200</v>
      </c>
      <c r="F704" s="341">
        <f t="shared" si="152"/>
        <v>1</v>
      </c>
      <c r="G704" s="114">
        <f t="shared" si="154"/>
        <v>200</v>
      </c>
      <c r="H704" s="114"/>
      <c r="I704" s="201">
        <f t="shared" si="155"/>
        <v>200</v>
      </c>
      <c r="J704" s="202"/>
      <c r="K704" s="202"/>
      <c r="L704" s="202"/>
      <c r="M704" s="205"/>
      <c r="N704" s="433"/>
      <c r="O704" s="433"/>
      <c r="P704" s="342"/>
    </row>
    <row r="705" spans="1:16" s="54" customFormat="1" ht="19.5" customHeight="1">
      <c r="A705" s="144" t="s">
        <v>890</v>
      </c>
      <c r="B705" s="523"/>
      <c r="C705" s="96" t="s">
        <v>340</v>
      </c>
      <c r="D705" s="199">
        <f>SUM(D706:D706)</f>
        <v>15000</v>
      </c>
      <c r="E705" s="199">
        <f>SUM(E706:E706)</f>
        <v>26000</v>
      </c>
      <c r="F705" s="417">
        <f t="shared" si="152"/>
        <v>1.7333333333333334</v>
      </c>
      <c r="G705" s="199">
        <f aca="true" t="shared" si="156" ref="G705:P705">SUM(G706:G706)</f>
        <v>26000</v>
      </c>
      <c r="H705" s="199">
        <f t="shared" si="156"/>
        <v>0</v>
      </c>
      <c r="I705" s="199">
        <f t="shared" si="156"/>
        <v>0</v>
      </c>
      <c r="J705" s="199">
        <f t="shared" si="156"/>
        <v>0</v>
      </c>
      <c r="K705" s="199">
        <f t="shared" si="156"/>
        <v>26000</v>
      </c>
      <c r="L705" s="199">
        <f t="shared" si="156"/>
        <v>0</v>
      </c>
      <c r="M705" s="199">
        <f t="shared" si="156"/>
        <v>0</v>
      </c>
      <c r="N705" s="199">
        <f t="shared" si="156"/>
        <v>0</v>
      </c>
      <c r="O705" s="199">
        <f t="shared" si="156"/>
        <v>0</v>
      </c>
      <c r="P705" s="200">
        <f t="shared" si="156"/>
        <v>0</v>
      </c>
    </row>
    <row r="706" spans="1:16" s="54" customFormat="1" ht="18.75" customHeight="1">
      <c r="A706" s="146"/>
      <c r="B706" s="155" t="s">
        <v>137</v>
      </c>
      <c r="C706" s="40" t="s">
        <v>921</v>
      </c>
      <c r="D706" s="114">
        <v>15000</v>
      </c>
      <c r="E706" s="114">
        <v>26000</v>
      </c>
      <c r="F706" s="341">
        <f t="shared" si="152"/>
        <v>1.7333333333333334</v>
      </c>
      <c r="G706" s="114">
        <f>E706</f>
        <v>26000</v>
      </c>
      <c r="H706" s="114"/>
      <c r="I706" s="201"/>
      <c r="J706" s="201"/>
      <c r="K706" s="201">
        <f>G706</f>
        <v>26000</v>
      </c>
      <c r="L706" s="201"/>
      <c r="M706" s="205"/>
      <c r="N706" s="433"/>
      <c r="O706" s="433"/>
      <c r="P706" s="342"/>
    </row>
    <row r="707" spans="1:16" s="54" customFormat="1" ht="23.25" customHeight="1">
      <c r="A707" s="144" t="s">
        <v>891</v>
      </c>
      <c r="B707" s="145"/>
      <c r="C707" s="96" t="s">
        <v>341</v>
      </c>
      <c r="D707" s="199">
        <f>SUM(D708:D710)</f>
        <v>3000</v>
      </c>
      <c r="E707" s="199">
        <f>SUM(E708:E710)</f>
        <v>3000</v>
      </c>
      <c r="F707" s="417">
        <f t="shared" si="152"/>
        <v>1</v>
      </c>
      <c r="G707" s="199">
        <f aca="true" t="shared" si="157" ref="G707:P707">SUM(G708:G710)</f>
        <v>3000</v>
      </c>
      <c r="H707" s="199">
        <f t="shared" si="157"/>
        <v>2000</v>
      </c>
      <c r="I707" s="199">
        <f t="shared" si="157"/>
        <v>1000</v>
      </c>
      <c r="J707" s="199">
        <f t="shared" si="157"/>
        <v>0</v>
      </c>
      <c r="K707" s="199">
        <f t="shared" si="157"/>
        <v>0</v>
      </c>
      <c r="L707" s="199">
        <f t="shared" si="157"/>
        <v>0</v>
      </c>
      <c r="M707" s="199">
        <f t="shared" si="157"/>
        <v>0</v>
      </c>
      <c r="N707" s="199">
        <f t="shared" si="157"/>
        <v>0</v>
      </c>
      <c r="O707" s="199">
        <f t="shared" si="157"/>
        <v>0</v>
      </c>
      <c r="P707" s="200">
        <f t="shared" si="157"/>
        <v>0</v>
      </c>
    </row>
    <row r="708" spans="1:16" s="54" customFormat="1" ht="13.5" customHeight="1">
      <c r="A708" s="146"/>
      <c r="B708" s="45" t="s">
        <v>52</v>
      </c>
      <c r="C708" s="40" t="s">
        <v>53</v>
      </c>
      <c r="D708" s="114">
        <v>2000</v>
      </c>
      <c r="E708" s="114">
        <v>2000</v>
      </c>
      <c r="F708" s="341">
        <f t="shared" si="152"/>
        <v>1</v>
      </c>
      <c r="G708" s="114">
        <f>E708</f>
        <v>2000</v>
      </c>
      <c r="H708" s="114">
        <f>G708</f>
        <v>2000</v>
      </c>
      <c r="I708" s="201"/>
      <c r="J708" s="202">
        <v>0</v>
      </c>
      <c r="K708" s="202"/>
      <c r="L708" s="202"/>
      <c r="M708" s="205"/>
      <c r="N708" s="433"/>
      <c r="O708" s="433"/>
      <c r="P708" s="342"/>
    </row>
    <row r="709" spans="1:16" s="54" customFormat="1" ht="13.5" customHeight="1">
      <c r="A709" s="146"/>
      <c r="B709" s="45" t="s">
        <v>629</v>
      </c>
      <c r="C709" s="40" t="s">
        <v>656</v>
      </c>
      <c r="D709" s="114">
        <v>600</v>
      </c>
      <c r="E709" s="114">
        <v>600</v>
      </c>
      <c r="F709" s="341">
        <f t="shared" si="152"/>
        <v>1</v>
      </c>
      <c r="G709" s="114">
        <f>E709</f>
        <v>600</v>
      </c>
      <c r="H709" s="114">
        <v>0</v>
      </c>
      <c r="I709" s="201">
        <f>G709</f>
        <v>600</v>
      </c>
      <c r="J709" s="202">
        <v>0</v>
      </c>
      <c r="K709" s="202"/>
      <c r="L709" s="202"/>
      <c r="M709" s="205"/>
      <c r="N709" s="433"/>
      <c r="O709" s="433"/>
      <c r="P709" s="342"/>
    </row>
    <row r="710" spans="1:16" s="54" customFormat="1" ht="15" customHeight="1">
      <c r="A710" s="146"/>
      <c r="B710" s="45" t="s">
        <v>635</v>
      </c>
      <c r="C710" s="40" t="s">
        <v>636</v>
      </c>
      <c r="D710" s="114">
        <v>400</v>
      </c>
      <c r="E710" s="114">
        <v>400</v>
      </c>
      <c r="F710" s="341">
        <f t="shared" si="152"/>
        <v>1</v>
      </c>
      <c r="G710" s="114">
        <f>E710</f>
        <v>400</v>
      </c>
      <c r="H710" s="114">
        <v>0</v>
      </c>
      <c r="I710" s="201">
        <f>G710</f>
        <v>400</v>
      </c>
      <c r="J710" s="202">
        <v>0</v>
      </c>
      <c r="K710" s="202"/>
      <c r="L710" s="202"/>
      <c r="M710" s="205"/>
      <c r="N710" s="433"/>
      <c r="O710" s="433"/>
      <c r="P710" s="342"/>
    </row>
    <row r="711" spans="1:16" s="54" customFormat="1" ht="23.25" customHeight="1">
      <c r="A711" s="350" t="s">
        <v>598</v>
      </c>
      <c r="B711" s="339"/>
      <c r="C711" s="531" t="s">
        <v>939</v>
      </c>
      <c r="D711" s="340">
        <f>D712</f>
        <v>2430</v>
      </c>
      <c r="E711" s="340">
        <f>E712</f>
        <v>3058</v>
      </c>
      <c r="F711" s="417">
        <f>E711/D711</f>
        <v>1.2584362139917695</v>
      </c>
      <c r="G711" s="340">
        <f>G712</f>
        <v>3058</v>
      </c>
      <c r="H711" s="340">
        <f aca="true" t="shared" si="158" ref="H711:P711">H712</f>
        <v>0</v>
      </c>
      <c r="I711" s="340">
        <f t="shared" si="158"/>
        <v>3058</v>
      </c>
      <c r="J711" s="340">
        <f t="shared" si="158"/>
        <v>0</v>
      </c>
      <c r="K711" s="340">
        <f t="shared" si="158"/>
        <v>0</v>
      </c>
      <c r="L711" s="340">
        <f t="shared" si="158"/>
        <v>0</v>
      </c>
      <c r="M711" s="340">
        <f t="shared" si="158"/>
        <v>0</v>
      </c>
      <c r="N711" s="340">
        <f t="shared" si="158"/>
        <v>0</v>
      </c>
      <c r="O711" s="340">
        <f t="shared" si="158"/>
        <v>0</v>
      </c>
      <c r="P711" s="415">
        <f t="shared" si="158"/>
        <v>0</v>
      </c>
    </row>
    <row r="712" spans="1:16" s="54" customFormat="1" ht="18" customHeight="1">
      <c r="A712" s="146"/>
      <c r="B712" s="45" t="s">
        <v>862</v>
      </c>
      <c r="C712" s="40" t="s">
        <v>157</v>
      </c>
      <c r="D712" s="114">
        <v>2430</v>
      </c>
      <c r="E712" s="114">
        <v>3058</v>
      </c>
      <c r="F712" s="341">
        <f>E712/D712</f>
        <v>1.2584362139917695</v>
      </c>
      <c r="G712" s="114">
        <f>E712</f>
        <v>3058</v>
      </c>
      <c r="H712" s="114"/>
      <c r="I712" s="201">
        <f>G712</f>
        <v>3058</v>
      </c>
      <c r="J712" s="202"/>
      <c r="K712" s="202"/>
      <c r="L712" s="202"/>
      <c r="M712" s="205"/>
      <c r="N712" s="433"/>
      <c r="O712" s="433"/>
      <c r="P712" s="342"/>
    </row>
    <row r="713" spans="1:16" s="54" customFormat="1" ht="17.25" customHeight="1">
      <c r="A713" s="144" t="s">
        <v>892</v>
      </c>
      <c r="B713" s="145"/>
      <c r="C713" s="96" t="s">
        <v>699</v>
      </c>
      <c r="D713" s="199">
        <f>SUM(D714:D722)</f>
        <v>284002</v>
      </c>
      <c r="E713" s="199">
        <f>SUM(E714:E722)</f>
        <v>296575</v>
      </c>
      <c r="F713" s="417">
        <f t="shared" si="152"/>
        <v>1.0442708149942606</v>
      </c>
      <c r="G713" s="199">
        <f>SUM(G714:G722)</f>
        <v>296575</v>
      </c>
      <c r="H713" s="199">
        <f>SUM(H714:H722)</f>
        <v>241371</v>
      </c>
      <c r="I713" s="199">
        <f>SUM(I714:I722)</f>
        <v>55204</v>
      </c>
      <c r="J713" s="199">
        <f>SUM(J714:J722)</f>
        <v>0</v>
      </c>
      <c r="K713" s="199">
        <f aca="true" t="shared" si="159" ref="K713:P713">SUM(K714:K722)</f>
        <v>0</v>
      </c>
      <c r="L713" s="199">
        <f t="shared" si="159"/>
        <v>0</v>
      </c>
      <c r="M713" s="199">
        <f t="shared" si="159"/>
        <v>0</v>
      </c>
      <c r="N713" s="199">
        <f t="shared" si="159"/>
        <v>0</v>
      </c>
      <c r="O713" s="199">
        <f t="shared" si="159"/>
        <v>0</v>
      </c>
      <c r="P713" s="200">
        <f t="shared" si="159"/>
        <v>0</v>
      </c>
    </row>
    <row r="714" spans="1:16" s="54" customFormat="1" ht="17.25" customHeight="1">
      <c r="A714" s="352"/>
      <c r="B714" s="211" t="s">
        <v>621</v>
      </c>
      <c r="C714" s="214" t="s">
        <v>622</v>
      </c>
      <c r="D714" s="210">
        <v>171949</v>
      </c>
      <c r="E714" s="210">
        <v>193195</v>
      </c>
      <c r="F714" s="360">
        <f aca="true" t="shared" si="160" ref="F714:F722">E714/D714</f>
        <v>1.1235598927588994</v>
      </c>
      <c r="G714" s="210">
        <f aca="true" t="shared" si="161" ref="G714:G722">E714</f>
        <v>193195</v>
      </c>
      <c r="H714" s="210">
        <f>G714</f>
        <v>193195</v>
      </c>
      <c r="I714" s="210"/>
      <c r="J714" s="210"/>
      <c r="K714" s="210"/>
      <c r="L714" s="210"/>
      <c r="M714" s="210"/>
      <c r="N714" s="210"/>
      <c r="O714" s="210"/>
      <c r="P714" s="235"/>
    </row>
    <row r="715" spans="1:16" s="54" customFormat="1" ht="17.25" customHeight="1">
      <c r="A715" s="352"/>
      <c r="B715" s="211" t="s">
        <v>625</v>
      </c>
      <c r="C715" s="40" t="s">
        <v>626</v>
      </c>
      <c r="D715" s="210">
        <v>10517</v>
      </c>
      <c r="E715" s="210">
        <v>11808</v>
      </c>
      <c r="F715" s="360">
        <f t="shared" si="160"/>
        <v>1.1227536369687172</v>
      </c>
      <c r="G715" s="210">
        <f t="shared" si="161"/>
        <v>11808</v>
      </c>
      <c r="H715" s="210">
        <f>G715</f>
        <v>11808</v>
      </c>
      <c r="I715" s="210"/>
      <c r="J715" s="210"/>
      <c r="K715" s="210"/>
      <c r="L715" s="210"/>
      <c r="M715" s="210"/>
      <c r="N715" s="210"/>
      <c r="O715" s="210"/>
      <c r="P715" s="235"/>
    </row>
    <row r="716" spans="1:16" s="54" customFormat="1" ht="17.25" customHeight="1">
      <c r="A716" s="352"/>
      <c r="B716" s="211" t="s">
        <v>652</v>
      </c>
      <c r="C716" s="40" t="s">
        <v>653</v>
      </c>
      <c r="D716" s="210">
        <v>29231</v>
      </c>
      <c r="E716" s="210">
        <v>31345</v>
      </c>
      <c r="F716" s="360">
        <f t="shared" si="160"/>
        <v>1.0723204816804077</v>
      </c>
      <c r="G716" s="210">
        <f t="shared" si="161"/>
        <v>31345</v>
      </c>
      <c r="H716" s="210">
        <f>G716</f>
        <v>31345</v>
      </c>
      <c r="I716" s="210"/>
      <c r="J716" s="210"/>
      <c r="K716" s="210"/>
      <c r="L716" s="210"/>
      <c r="M716" s="210"/>
      <c r="N716" s="210"/>
      <c r="O716" s="210"/>
      <c r="P716" s="235"/>
    </row>
    <row r="717" spans="1:16" s="54" customFormat="1" ht="17.25" customHeight="1">
      <c r="A717" s="352"/>
      <c r="B717" s="211" t="s">
        <v>627</v>
      </c>
      <c r="C717" s="40" t="s">
        <v>628</v>
      </c>
      <c r="D717" s="210">
        <v>4470</v>
      </c>
      <c r="E717" s="210">
        <v>5023</v>
      </c>
      <c r="F717" s="360">
        <f t="shared" si="160"/>
        <v>1.1237136465324384</v>
      </c>
      <c r="G717" s="210">
        <f t="shared" si="161"/>
        <v>5023</v>
      </c>
      <c r="H717" s="210">
        <f>G717</f>
        <v>5023</v>
      </c>
      <c r="I717" s="210"/>
      <c r="J717" s="210"/>
      <c r="K717" s="210"/>
      <c r="L717" s="210"/>
      <c r="M717" s="210"/>
      <c r="N717" s="210"/>
      <c r="O717" s="210"/>
      <c r="P717" s="235"/>
    </row>
    <row r="718" spans="1:16" s="54" customFormat="1" ht="17.25" customHeight="1">
      <c r="A718" s="352"/>
      <c r="B718" s="211" t="s">
        <v>599</v>
      </c>
      <c r="C718" s="40" t="s">
        <v>656</v>
      </c>
      <c r="D718" s="210">
        <v>3611</v>
      </c>
      <c r="E718" s="210">
        <v>0</v>
      </c>
      <c r="F718" s="360">
        <f t="shared" si="160"/>
        <v>0</v>
      </c>
      <c r="G718" s="210">
        <f t="shared" si="161"/>
        <v>0</v>
      </c>
      <c r="H718" s="210"/>
      <c r="I718" s="210"/>
      <c r="J718" s="210"/>
      <c r="K718" s="210"/>
      <c r="L718" s="210">
        <f>G718</f>
        <v>0</v>
      </c>
      <c r="M718" s="210"/>
      <c r="N718" s="210"/>
      <c r="O718" s="210"/>
      <c r="P718" s="235"/>
    </row>
    <row r="719" spans="1:16" s="54" customFormat="1" ht="17.25" customHeight="1">
      <c r="A719" s="352"/>
      <c r="B719" s="211" t="s">
        <v>600</v>
      </c>
      <c r="C719" s="40" t="s">
        <v>720</v>
      </c>
      <c r="D719" s="210">
        <v>9920</v>
      </c>
      <c r="E719" s="210">
        <v>0</v>
      </c>
      <c r="F719" s="360">
        <f t="shared" si="160"/>
        <v>0</v>
      </c>
      <c r="G719" s="210">
        <f t="shared" si="161"/>
        <v>0</v>
      </c>
      <c r="H719" s="210"/>
      <c r="I719" s="210"/>
      <c r="J719" s="210"/>
      <c r="K719" s="210"/>
      <c r="L719" s="210">
        <f>G719</f>
        <v>0</v>
      </c>
      <c r="M719" s="210"/>
      <c r="N719" s="210"/>
      <c r="O719" s="210"/>
      <c r="P719" s="235"/>
    </row>
    <row r="720" spans="1:16" s="54" customFormat="1" ht="17.25" customHeight="1">
      <c r="A720" s="352"/>
      <c r="B720" s="45" t="s">
        <v>641</v>
      </c>
      <c r="C720" s="40" t="s">
        <v>642</v>
      </c>
      <c r="D720" s="210">
        <v>51079</v>
      </c>
      <c r="E720" s="210">
        <v>55204</v>
      </c>
      <c r="F720" s="360">
        <f t="shared" si="160"/>
        <v>1.0807572583644942</v>
      </c>
      <c r="G720" s="210">
        <f t="shared" si="161"/>
        <v>55204</v>
      </c>
      <c r="H720" s="210"/>
      <c r="I720" s="210">
        <f>G720</f>
        <v>55204</v>
      </c>
      <c r="J720" s="210"/>
      <c r="K720" s="210"/>
      <c r="L720" s="210"/>
      <c r="M720" s="210"/>
      <c r="N720" s="210"/>
      <c r="O720" s="210"/>
      <c r="P720" s="235"/>
    </row>
    <row r="721" spans="1:16" s="54" customFormat="1" ht="17.25" customHeight="1">
      <c r="A721" s="352"/>
      <c r="B721" s="155" t="s">
        <v>414</v>
      </c>
      <c r="C721" s="40" t="s">
        <v>867</v>
      </c>
      <c r="D721" s="210">
        <v>150</v>
      </c>
      <c r="E721" s="210">
        <v>0</v>
      </c>
      <c r="F721" s="360">
        <f t="shared" si="160"/>
        <v>0</v>
      </c>
      <c r="G721" s="210">
        <f t="shared" si="161"/>
        <v>0</v>
      </c>
      <c r="H721" s="210"/>
      <c r="I721" s="210"/>
      <c r="J721" s="210"/>
      <c r="K721" s="210"/>
      <c r="L721" s="210">
        <f>G721</f>
        <v>0</v>
      </c>
      <c r="M721" s="210"/>
      <c r="N721" s="210"/>
      <c r="O721" s="210"/>
      <c r="P721" s="235"/>
    </row>
    <row r="722" spans="1:16" s="54" customFormat="1" ht="18.75" customHeight="1">
      <c r="A722" s="146"/>
      <c r="B722" s="45" t="s">
        <v>415</v>
      </c>
      <c r="C722" s="40" t="s">
        <v>868</v>
      </c>
      <c r="D722" s="114">
        <v>3075</v>
      </c>
      <c r="E722" s="114">
        <v>0</v>
      </c>
      <c r="F722" s="360">
        <f t="shared" si="160"/>
        <v>0</v>
      </c>
      <c r="G722" s="210">
        <f t="shared" si="161"/>
        <v>0</v>
      </c>
      <c r="H722" s="114">
        <v>0</v>
      </c>
      <c r="I722" s="201"/>
      <c r="J722" s="202">
        <v>0</v>
      </c>
      <c r="K722" s="202"/>
      <c r="L722" s="210">
        <f>G722</f>
        <v>0</v>
      </c>
      <c r="M722" s="205"/>
      <c r="N722" s="433"/>
      <c r="O722" s="433"/>
      <c r="P722" s="342"/>
    </row>
    <row r="723" spans="1:16" s="54" customFormat="1" ht="26.25" customHeight="1">
      <c r="A723" s="160" t="s">
        <v>893</v>
      </c>
      <c r="B723" s="156"/>
      <c r="C723" s="71" t="s">
        <v>339</v>
      </c>
      <c r="D723" s="203">
        <f aca="true" t="shared" si="162" ref="D723:P723">D724+D726</f>
        <v>40100</v>
      </c>
      <c r="E723" s="203">
        <f t="shared" si="162"/>
        <v>40100</v>
      </c>
      <c r="F723" s="140">
        <f>E723/D723</f>
        <v>1</v>
      </c>
      <c r="G723" s="203">
        <f t="shared" si="162"/>
        <v>40100</v>
      </c>
      <c r="H723" s="203">
        <f t="shared" si="162"/>
        <v>0</v>
      </c>
      <c r="I723" s="203">
        <f t="shared" si="162"/>
        <v>7100</v>
      </c>
      <c r="J723" s="203">
        <f t="shared" si="162"/>
        <v>33000</v>
      </c>
      <c r="K723" s="203">
        <f t="shared" si="162"/>
        <v>0</v>
      </c>
      <c r="L723" s="203">
        <f t="shared" si="162"/>
        <v>0</v>
      </c>
      <c r="M723" s="203">
        <f t="shared" si="162"/>
        <v>0</v>
      </c>
      <c r="N723" s="203">
        <f t="shared" si="162"/>
        <v>0</v>
      </c>
      <c r="O723" s="203">
        <f t="shared" si="162"/>
        <v>0</v>
      </c>
      <c r="P723" s="204">
        <f t="shared" si="162"/>
        <v>0</v>
      </c>
    </row>
    <row r="724" spans="1:16" s="54" customFormat="1" ht="15" customHeight="1">
      <c r="A724" s="144" t="s">
        <v>894</v>
      </c>
      <c r="B724" s="145"/>
      <c r="C724" s="93" t="s">
        <v>895</v>
      </c>
      <c r="D724" s="199">
        <f aca="true" t="shared" si="163" ref="D724:P724">D725</f>
        <v>33000</v>
      </c>
      <c r="E724" s="199">
        <f t="shared" si="163"/>
        <v>33000</v>
      </c>
      <c r="F724" s="166">
        <f>E724/D724</f>
        <v>1</v>
      </c>
      <c r="G724" s="199">
        <f t="shared" si="163"/>
        <v>33000</v>
      </c>
      <c r="H724" s="199">
        <f t="shared" si="163"/>
        <v>0</v>
      </c>
      <c r="I724" s="199">
        <f t="shared" si="163"/>
        <v>0</v>
      </c>
      <c r="J724" s="199">
        <f t="shared" si="163"/>
        <v>33000</v>
      </c>
      <c r="K724" s="199">
        <f t="shared" si="163"/>
        <v>0</v>
      </c>
      <c r="L724" s="199">
        <f t="shared" si="163"/>
        <v>0</v>
      </c>
      <c r="M724" s="199">
        <f t="shared" si="163"/>
        <v>0</v>
      </c>
      <c r="N724" s="199">
        <f t="shared" si="163"/>
        <v>0</v>
      </c>
      <c r="O724" s="199">
        <f t="shared" si="163"/>
        <v>0</v>
      </c>
      <c r="P724" s="200">
        <f t="shared" si="163"/>
        <v>0</v>
      </c>
    </row>
    <row r="725" spans="1:16" s="54" customFormat="1" ht="22.5" customHeight="1">
      <c r="A725" s="146"/>
      <c r="B725" s="45" t="s">
        <v>680</v>
      </c>
      <c r="C725" s="40" t="s">
        <v>416</v>
      </c>
      <c r="D725" s="114">
        <v>33000</v>
      </c>
      <c r="E725" s="114">
        <v>33000</v>
      </c>
      <c r="F725" s="341">
        <f t="shared" si="152"/>
        <v>1</v>
      </c>
      <c r="G725" s="114">
        <f>E725</f>
        <v>33000</v>
      </c>
      <c r="H725" s="114">
        <v>0</v>
      </c>
      <c r="I725" s="201">
        <v>0</v>
      </c>
      <c r="J725" s="201">
        <f>G725</f>
        <v>33000</v>
      </c>
      <c r="K725" s="201"/>
      <c r="L725" s="201"/>
      <c r="M725" s="205"/>
      <c r="N725" s="433"/>
      <c r="O725" s="433"/>
      <c r="P725" s="342"/>
    </row>
    <row r="726" spans="1:16" s="54" customFormat="1" ht="15" customHeight="1">
      <c r="A726" s="144" t="s">
        <v>896</v>
      </c>
      <c r="B726" s="150"/>
      <c r="C726" s="93" t="s">
        <v>699</v>
      </c>
      <c r="D726" s="199">
        <f>SUM(D727:D728)</f>
        <v>7100</v>
      </c>
      <c r="E726" s="199">
        <f>SUM(E727:E728)</f>
        <v>7100</v>
      </c>
      <c r="F726" s="417">
        <f t="shared" si="152"/>
        <v>1</v>
      </c>
      <c r="G726" s="199">
        <f aca="true" t="shared" si="164" ref="G726:P726">SUM(G727:G728)</f>
        <v>7100</v>
      </c>
      <c r="H726" s="199">
        <f t="shared" si="164"/>
        <v>0</v>
      </c>
      <c r="I726" s="199">
        <f t="shared" si="164"/>
        <v>7100</v>
      </c>
      <c r="J726" s="199">
        <f t="shared" si="164"/>
        <v>0</v>
      </c>
      <c r="K726" s="199">
        <f t="shared" si="164"/>
        <v>0</v>
      </c>
      <c r="L726" s="199">
        <f t="shared" si="164"/>
        <v>0</v>
      </c>
      <c r="M726" s="199">
        <f t="shared" si="164"/>
        <v>0</v>
      </c>
      <c r="N726" s="199">
        <f t="shared" si="164"/>
        <v>0</v>
      </c>
      <c r="O726" s="199">
        <f t="shared" si="164"/>
        <v>0</v>
      </c>
      <c r="P726" s="200">
        <f t="shared" si="164"/>
        <v>0</v>
      </c>
    </row>
    <row r="727" spans="1:16" s="54" customFormat="1" ht="18" customHeight="1">
      <c r="A727" s="158"/>
      <c r="B727" s="45" t="s">
        <v>629</v>
      </c>
      <c r="C727" s="40" t="s">
        <v>630</v>
      </c>
      <c r="D727" s="114">
        <v>6300</v>
      </c>
      <c r="E727" s="114">
        <v>6500</v>
      </c>
      <c r="F727" s="341">
        <f t="shared" si="152"/>
        <v>1.0317460317460319</v>
      </c>
      <c r="G727" s="114">
        <f>E727</f>
        <v>6500</v>
      </c>
      <c r="H727" s="114">
        <v>0</v>
      </c>
      <c r="I727" s="201">
        <f>G727</f>
        <v>6500</v>
      </c>
      <c r="J727" s="201">
        <v>0</v>
      </c>
      <c r="K727" s="201"/>
      <c r="L727" s="201"/>
      <c r="M727" s="205"/>
      <c r="N727" s="433"/>
      <c r="O727" s="433"/>
      <c r="P727" s="342"/>
    </row>
    <row r="728" spans="1:16" s="54" customFormat="1" ht="16.5" customHeight="1">
      <c r="A728" s="158"/>
      <c r="B728" s="45" t="s">
        <v>635</v>
      </c>
      <c r="C728" s="40" t="s">
        <v>720</v>
      </c>
      <c r="D728" s="114">
        <v>800</v>
      </c>
      <c r="E728" s="114">
        <v>600</v>
      </c>
      <c r="F728" s="341">
        <f t="shared" si="152"/>
        <v>0.75</v>
      </c>
      <c r="G728" s="114">
        <f>E728</f>
        <v>600</v>
      </c>
      <c r="H728" s="114">
        <v>0</v>
      </c>
      <c r="I728" s="201">
        <f>G728</f>
        <v>600</v>
      </c>
      <c r="J728" s="201">
        <v>0</v>
      </c>
      <c r="K728" s="201"/>
      <c r="L728" s="201"/>
      <c r="M728" s="205"/>
      <c r="N728" s="433"/>
      <c r="O728" s="433"/>
      <c r="P728" s="342"/>
    </row>
    <row r="729" spans="1:16" s="54" customFormat="1" ht="21" customHeight="1">
      <c r="A729" s="147" t="s">
        <v>897</v>
      </c>
      <c r="B729" s="156"/>
      <c r="C729" s="71" t="s">
        <v>898</v>
      </c>
      <c r="D729" s="203">
        <f aca="true" t="shared" si="165" ref="D729:P729">D730</f>
        <v>16000</v>
      </c>
      <c r="E729" s="203">
        <f t="shared" si="165"/>
        <v>16000</v>
      </c>
      <c r="F729" s="416">
        <f t="shared" si="152"/>
        <v>1</v>
      </c>
      <c r="G729" s="203">
        <f t="shared" si="165"/>
        <v>16000</v>
      </c>
      <c r="H729" s="203">
        <f t="shared" si="165"/>
        <v>0</v>
      </c>
      <c r="I729" s="203">
        <f t="shared" si="165"/>
        <v>0</v>
      </c>
      <c r="J729" s="203">
        <f t="shared" si="165"/>
        <v>16000</v>
      </c>
      <c r="K729" s="203">
        <f t="shared" si="165"/>
        <v>0</v>
      </c>
      <c r="L729" s="203">
        <f t="shared" si="165"/>
        <v>0</v>
      </c>
      <c r="M729" s="203">
        <f t="shared" si="165"/>
        <v>0</v>
      </c>
      <c r="N729" s="203">
        <f t="shared" si="165"/>
        <v>0</v>
      </c>
      <c r="O729" s="203">
        <f t="shared" si="165"/>
        <v>0</v>
      </c>
      <c r="P729" s="204">
        <f t="shared" si="165"/>
        <v>0</v>
      </c>
    </row>
    <row r="730" spans="1:16" s="54" customFormat="1" ht="18.75" customHeight="1">
      <c r="A730" s="144" t="s">
        <v>899</v>
      </c>
      <c r="B730" s="145"/>
      <c r="C730" s="93" t="s">
        <v>699</v>
      </c>
      <c r="D730" s="199">
        <f aca="true" t="shared" si="166" ref="D730:P730">D731</f>
        <v>16000</v>
      </c>
      <c r="E730" s="199">
        <f t="shared" si="166"/>
        <v>16000</v>
      </c>
      <c r="F730" s="417">
        <f>E730/D730</f>
        <v>1</v>
      </c>
      <c r="G730" s="199">
        <f t="shared" si="166"/>
        <v>16000</v>
      </c>
      <c r="H730" s="199">
        <f t="shared" si="166"/>
        <v>0</v>
      </c>
      <c r="I730" s="199">
        <f t="shared" si="166"/>
        <v>0</v>
      </c>
      <c r="J730" s="199">
        <f t="shared" si="166"/>
        <v>16000</v>
      </c>
      <c r="K730" s="199">
        <f t="shared" si="166"/>
        <v>0</v>
      </c>
      <c r="L730" s="199">
        <f t="shared" si="166"/>
        <v>0</v>
      </c>
      <c r="M730" s="199">
        <f t="shared" si="166"/>
        <v>0</v>
      </c>
      <c r="N730" s="199">
        <f t="shared" si="166"/>
        <v>0</v>
      </c>
      <c r="O730" s="199">
        <f t="shared" si="166"/>
        <v>0</v>
      </c>
      <c r="P730" s="200">
        <f t="shared" si="166"/>
        <v>0</v>
      </c>
    </row>
    <row r="731" spans="1:16" s="54" customFormat="1" ht="33.75" customHeight="1">
      <c r="A731" s="158"/>
      <c r="B731" s="45" t="s">
        <v>881</v>
      </c>
      <c r="C731" s="40" t="s">
        <v>922</v>
      </c>
      <c r="D731" s="114">
        <v>16000</v>
      </c>
      <c r="E731" s="114">
        <v>16000</v>
      </c>
      <c r="F731" s="341">
        <f t="shared" si="152"/>
        <v>1</v>
      </c>
      <c r="G731" s="114">
        <f>E731</f>
        <v>16000</v>
      </c>
      <c r="H731" s="114">
        <v>0</v>
      </c>
      <c r="I731" s="201"/>
      <c r="J731" s="202">
        <f>G731</f>
        <v>16000</v>
      </c>
      <c r="K731" s="202"/>
      <c r="L731" s="202"/>
      <c r="M731" s="205"/>
      <c r="N731" s="433"/>
      <c r="O731" s="433"/>
      <c r="P731" s="342"/>
    </row>
    <row r="732" spans="1:16" s="54" customFormat="1" ht="27.75" customHeight="1" thickBot="1">
      <c r="A732" s="436"/>
      <c r="B732" s="524"/>
      <c r="C732" s="437" t="s">
        <v>900</v>
      </c>
      <c r="D732" s="209">
        <f>D8+D14+D20+D48+D51+D61+D88+D182+D188+D236+D240+D245+D450+D461+D582+D650+D723+D729</f>
        <v>45055599</v>
      </c>
      <c r="E732" s="209">
        <f>E8+E14+E20+E48+E51+E61+E88+E182+E188+E236+E240+E245+E450+E461+E582+E650+E723+E729</f>
        <v>61861272</v>
      </c>
      <c r="F732" s="438">
        <f t="shared" si="152"/>
        <v>1.372998547860833</v>
      </c>
      <c r="G732" s="209">
        <f aca="true" t="shared" si="167" ref="G732:P732">G8+G14+G20+G48+G51+G61+G88+G182+G188+G236+G240+G245+G450+G461+G582+G650+G723+G729</f>
        <v>38191292</v>
      </c>
      <c r="H732" s="209">
        <f t="shared" si="167"/>
        <v>21825452</v>
      </c>
      <c r="I732" s="209">
        <f t="shared" si="167"/>
        <v>9156536</v>
      </c>
      <c r="J732" s="209">
        <f t="shared" si="167"/>
        <v>2768146</v>
      </c>
      <c r="K732" s="209">
        <f t="shared" si="167"/>
        <v>1549558</v>
      </c>
      <c r="L732" s="209">
        <f t="shared" si="167"/>
        <v>1861500</v>
      </c>
      <c r="M732" s="209">
        <f t="shared" si="167"/>
        <v>1030100</v>
      </c>
      <c r="N732" s="209">
        <f t="shared" si="167"/>
        <v>23669980</v>
      </c>
      <c r="O732" s="209">
        <f t="shared" si="167"/>
        <v>9904323</v>
      </c>
      <c r="P732" s="402">
        <f t="shared" si="167"/>
        <v>13765657</v>
      </c>
    </row>
    <row r="733" spans="1:16" s="54" customFormat="1" ht="12.75">
      <c r="A733"/>
      <c r="B733"/>
      <c r="C733"/>
      <c r="D733" s="12"/>
      <c r="E733" s="12"/>
      <c r="F733" s="12"/>
      <c r="G733" s="12"/>
      <c r="H733"/>
      <c r="I733"/>
      <c r="J733"/>
      <c r="K733"/>
      <c r="L733"/>
      <c r="M733"/>
      <c r="N733"/>
      <c r="O733"/>
      <c r="P733"/>
    </row>
    <row r="734" spans="1:16" s="54" customFormat="1" ht="12.75">
      <c r="A734"/>
      <c r="B734"/>
      <c r="C734"/>
      <c r="D734"/>
      <c r="E734"/>
      <c r="F734"/>
      <c r="G734"/>
      <c r="H734" s="665"/>
      <c r="I734" s="665"/>
      <c r="J734" s="665"/>
      <c r="K734" s="665"/>
      <c r="L734" s="665"/>
      <c r="M734" s="665"/>
      <c r="N734"/>
      <c r="O734"/>
      <c r="P734"/>
    </row>
    <row r="735" spans="1:16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5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5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5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5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5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5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5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5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5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5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5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5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5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5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5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5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5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5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5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5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5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5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s="5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s="5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s="5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s="5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s="5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s="5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s="5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s="5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s="5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s="5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s="5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s="5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s="5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s="5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s="5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s="5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s="5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s="5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s="5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s="5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s="5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s="5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s="5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s="5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s="5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s="5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s="5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s="5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s="5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s="5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s="5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s="5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s="5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s="5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s="5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s="5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s="5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s="5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s="5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s="5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s="5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s="5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s="54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s="54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s="54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s="54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s="54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s="54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s="54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s="54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s="54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s="54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s="54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s="54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s="54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s="54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s="54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s="54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s="54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s="54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s="54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</sheetData>
  <mergeCells count="23">
    <mergeCell ref="E1:O1"/>
    <mergeCell ref="G3:P3"/>
    <mergeCell ref="O4:P4"/>
    <mergeCell ref="O5:O6"/>
    <mergeCell ref="P5:P6"/>
    <mergeCell ref="B2:O2"/>
    <mergeCell ref="A362:A365"/>
    <mergeCell ref="F3:F6"/>
    <mergeCell ref="N4:N6"/>
    <mergeCell ref="M5:M6"/>
    <mergeCell ref="E3:E6"/>
    <mergeCell ref="A3:A6"/>
    <mergeCell ref="B3:B6"/>
    <mergeCell ref="C3:C6"/>
    <mergeCell ref="D3:D6"/>
    <mergeCell ref="G4:G6"/>
    <mergeCell ref="H734:M734"/>
    <mergeCell ref="I5:I6"/>
    <mergeCell ref="H5:H6"/>
    <mergeCell ref="H4:M4"/>
    <mergeCell ref="J5:J6"/>
    <mergeCell ref="K5:K6"/>
    <mergeCell ref="L5:L6"/>
  </mergeCells>
  <printOptions/>
  <pageMargins left="0" right="0" top="0.3937007874015748" bottom="0.5118110236220472" header="0.15748031496062992" footer="0.2755905511811024"/>
  <pageSetup horizontalDpi="600" verticalDpi="600" orientation="landscape" paperSize="9" scale="82" r:id="rId1"/>
  <headerFooter alignWithMargins="0">
    <oddFooter>&amp;CStrona &amp;P</oddFooter>
  </headerFooter>
  <rowBreaks count="27" manualBreakCount="27">
    <brk id="31" max="15" man="1"/>
    <brk id="50" max="15" man="1"/>
    <brk id="79" max="15" man="1"/>
    <brk id="110" max="15" man="1"/>
    <brk id="137" max="15" man="1"/>
    <brk id="159" max="15" man="1"/>
    <brk id="181" max="15" man="1"/>
    <brk id="202" max="15" man="1"/>
    <brk id="223" max="15" man="1"/>
    <brk id="244" max="15" man="1"/>
    <brk id="265" max="15" man="1"/>
    <brk id="291" max="15" man="1"/>
    <brk id="319" max="15" man="1"/>
    <brk id="383" max="15" man="1"/>
    <brk id="411" max="15" man="1"/>
    <brk id="438" max="15" man="1"/>
    <brk id="460" max="15" man="1"/>
    <brk id="488" max="15" man="1"/>
    <brk id="517" max="15" man="1"/>
    <brk id="542" max="15" man="1"/>
    <brk id="569" max="15" man="1"/>
    <brk id="596" max="15" man="1"/>
    <brk id="621" max="15" man="1"/>
    <brk id="649" max="15" man="1"/>
    <brk id="676" max="15" man="1"/>
    <brk id="704" max="15" man="1"/>
    <brk id="7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4">
      <pane xSplit="4" ySplit="4" topLeftCell="F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R8" sqref="R8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6" max="16" width="15.75390625" style="0" customWidth="1"/>
  </cols>
  <sheetData>
    <row r="2" spans="6:16" ht="17.25" customHeight="1">
      <c r="F2" s="19"/>
      <c r="J2" s="643" t="s">
        <v>764</v>
      </c>
      <c r="K2" s="643"/>
      <c r="L2" s="643"/>
      <c r="M2" s="643"/>
      <c r="N2" s="643"/>
      <c r="O2" s="643"/>
      <c r="P2" s="643"/>
    </row>
    <row r="3" spans="1:16" ht="27" customHeight="1" thickBot="1">
      <c r="A3" s="632" t="s">
        <v>467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4" spans="1:16" ht="24.75" customHeight="1">
      <c r="A4" s="677" t="s">
        <v>970</v>
      </c>
      <c r="B4" s="625" t="s">
        <v>930</v>
      </c>
      <c r="C4" s="625" t="s">
        <v>931</v>
      </c>
      <c r="D4" s="625" t="s">
        <v>139</v>
      </c>
      <c r="E4" s="609" t="s">
        <v>1049</v>
      </c>
      <c r="F4" s="609" t="s">
        <v>765</v>
      </c>
      <c r="G4" s="633" t="s">
        <v>976</v>
      </c>
      <c r="H4" s="634"/>
      <c r="I4" s="634"/>
      <c r="J4" s="634"/>
      <c r="K4" s="634"/>
      <c r="L4" s="634"/>
      <c r="M4" s="634"/>
      <c r="N4" s="634"/>
      <c r="O4" s="635"/>
      <c r="P4" s="638" t="s">
        <v>766</v>
      </c>
    </row>
    <row r="5" spans="1:16" ht="22.5" customHeight="1">
      <c r="A5" s="678"/>
      <c r="B5" s="626"/>
      <c r="C5" s="626"/>
      <c r="D5" s="626"/>
      <c r="E5" s="610"/>
      <c r="F5" s="610"/>
      <c r="G5" s="612" t="s">
        <v>468</v>
      </c>
      <c r="H5" s="618" t="s">
        <v>769</v>
      </c>
      <c r="I5" s="619"/>
      <c r="J5" s="619"/>
      <c r="K5" s="619"/>
      <c r="L5" s="619"/>
      <c r="M5" s="620"/>
      <c r="N5" s="636">
        <v>2011</v>
      </c>
      <c r="O5" s="636">
        <v>2012</v>
      </c>
      <c r="P5" s="623"/>
    </row>
    <row r="6" spans="1:16" ht="58.5" customHeight="1">
      <c r="A6" s="679"/>
      <c r="B6" s="637"/>
      <c r="C6" s="637"/>
      <c r="D6" s="637"/>
      <c r="E6" s="611"/>
      <c r="F6" s="611"/>
      <c r="G6" s="611"/>
      <c r="H6" s="105" t="s">
        <v>768</v>
      </c>
      <c r="I6" s="105" t="s">
        <v>1050</v>
      </c>
      <c r="J6" s="105" t="s">
        <v>767</v>
      </c>
      <c r="K6" s="621" t="s">
        <v>37</v>
      </c>
      <c r="L6" s="622"/>
      <c r="M6" s="105" t="s">
        <v>469</v>
      </c>
      <c r="N6" s="637"/>
      <c r="O6" s="637"/>
      <c r="P6" s="624"/>
    </row>
    <row r="7" spans="1:16" ht="12.75">
      <c r="A7" s="42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8</v>
      </c>
      <c r="J7" s="37">
        <v>9</v>
      </c>
      <c r="K7" s="629">
        <v>10</v>
      </c>
      <c r="L7" s="630"/>
      <c r="M7" s="37">
        <v>11</v>
      </c>
      <c r="N7" s="37">
        <v>12</v>
      </c>
      <c r="O7" s="37">
        <v>13</v>
      </c>
      <c r="P7" s="427">
        <v>14</v>
      </c>
    </row>
    <row r="8" spans="1:16" ht="18" customHeight="1">
      <c r="A8" s="590" t="s">
        <v>980</v>
      </c>
      <c r="B8" s="674">
        <v>600</v>
      </c>
      <c r="C8" s="674">
        <v>60014</v>
      </c>
      <c r="D8" s="551">
        <v>6050</v>
      </c>
      <c r="E8" s="651" t="s">
        <v>687</v>
      </c>
      <c r="F8" s="640">
        <v>6223835</v>
      </c>
      <c r="G8" s="640">
        <f>H8+H9+H10+J8+L8+L9+L10+M8</f>
        <v>2445051</v>
      </c>
      <c r="H8" s="640">
        <v>535266</v>
      </c>
      <c r="I8" s="103">
        <v>0</v>
      </c>
      <c r="J8" s="640"/>
      <c r="K8" s="108" t="s">
        <v>946</v>
      </c>
      <c r="L8" s="102"/>
      <c r="M8" s="640">
        <v>1709785</v>
      </c>
      <c r="N8" s="640">
        <v>3716327</v>
      </c>
      <c r="O8" s="640"/>
      <c r="P8" s="644" t="s">
        <v>1048</v>
      </c>
    </row>
    <row r="9" spans="1:16" ht="20.25" customHeight="1">
      <c r="A9" s="680"/>
      <c r="B9" s="627"/>
      <c r="C9" s="627"/>
      <c r="D9" s="552" t="s">
        <v>906</v>
      </c>
      <c r="E9" s="682"/>
      <c r="F9" s="627"/>
      <c r="G9" s="627"/>
      <c r="H9" s="627"/>
      <c r="I9" s="103"/>
      <c r="J9" s="641"/>
      <c r="K9" s="108" t="s">
        <v>948</v>
      </c>
      <c r="L9" s="102">
        <v>200000</v>
      </c>
      <c r="M9" s="641"/>
      <c r="N9" s="641"/>
      <c r="O9" s="641"/>
      <c r="P9" s="645"/>
    </row>
    <row r="10" spans="1:16" ht="22.5" customHeight="1">
      <c r="A10" s="681"/>
      <c r="B10" s="628"/>
      <c r="C10" s="628"/>
      <c r="D10" s="553" t="s">
        <v>1020</v>
      </c>
      <c r="E10" s="683"/>
      <c r="F10" s="628"/>
      <c r="G10" s="628"/>
      <c r="H10" s="628"/>
      <c r="I10" s="103"/>
      <c r="J10" s="642"/>
      <c r="K10" s="108" t="s">
        <v>950</v>
      </c>
      <c r="L10" s="102"/>
      <c r="M10" s="642"/>
      <c r="N10" s="642"/>
      <c r="O10" s="642"/>
      <c r="P10" s="631"/>
    </row>
    <row r="11" spans="1:16" ht="25.5" customHeight="1">
      <c r="A11" s="590" t="s">
        <v>981</v>
      </c>
      <c r="B11" s="674">
        <v>600</v>
      </c>
      <c r="C11" s="674">
        <v>60014</v>
      </c>
      <c r="D11" s="215">
        <v>6050</v>
      </c>
      <c r="E11" s="651" t="s">
        <v>554</v>
      </c>
      <c r="F11" s="640">
        <v>5540017</v>
      </c>
      <c r="G11" s="640">
        <f>H11+J11+L11+L12+L13+M11</f>
        <v>5228917</v>
      </c>
      <c r="H11" s="640">
        <v>870615</v>
      </c>
      <c r="I11" s="59">
        <v>0</v>
      </c>
      <c r="J11" s="640"/>
      <c r="K11" s="108" t="s">
        <v>946</v>
      </c>
      <c r="L11" s="102"/>
      <c r="M11" s="640">
        <v>3660242</v>
      </c>
      <c r="N11" s="640"/>
      <c r="O11" s="640"/>
      <c r="P11" s="644" t="s">
        <v>1048</v>
      </c>
    </row>
    <row r="12" spans="1:16" ht="23.25" customHeight="1">
      <c r="A12" s="591"/>
      <c r="B12" s="675"/>
      <c r="C12" s="675"/>
      <c r="D12" s="216">
        <v>6058</v>
      </c>
      <c r="E12" s="652"/>
      <c r="F12" s="641"/>
      <c r="G12" s="641"/>
      <c r="H12" s="641"/>
      <c r="I12" s="59"/>
      <c r="J12" s="641"/>
      <c r="K12" s="108" t="s">
        <v>948</v>
      </c>
      <c r="L12" s="102">
        <v>698060</v>
      </c>
      <c r="M12" s="641"/>
      <c r="N12" s="641"/>
      <c r="O12" s="641"/>
      <c r="P12" s="645"/>
    </row>
    <row r="13" spans="1:16" ht="22.5" customHeight="1">
      <c r="A13" s="592"/>
      <c r="B13" s="676"/>
      <c r="C13" s="676"/>
      <c r="D13" s="217">
        <v>6059</v>
      </c>
      <c r="E13" s="639"/>
      <c r="F13" s="642"/>
      <c r="G13" s="642"/>
      <c r="H13" s="642"/>
      <c r="I13" s="59"/>
      <c r="J13" s="642"/>
      <c r="K13" s="108" t="s">
        <v>950</v>
      </c>
      <c r="L13" s="102"/>
      <c r="M13" s="642"/>
      <c r="N13" s="642"/>
      <c r="O13" s="642"/>
      <c r="P13" s="631"/>
    </row>
    <row r="14" spans="1:16" ht="12.75">
      <c r="A14" s="590" t="s">
        <v>983</v>
      </c>
      <c r="B14" s="674">
        <v>600</v>
      </c>
      <c r="C14" s="674">
        <v>60014</v>
      </c>
      <c r="D14" s="215">
        <v>6050</v>
      </c>
      <c r="E14" s="651" t="s">
        <v>690</v>
      </c>
      <c r="F14" s="640">
        <v>6061656</v>
      </c>
      <c r="G14" s="640">
        <f>H14+J14+L14+L15+L16+M14</f>
        <v>2739478</v>
      </c>
      <c r="H14" s="640">
        <v>139660</v>
      </c>
      <c r="I14" s="59"/>
      <c r="J14" s="640">
        <v>600000</v>
      </c>
      <c r="K14" s="108" t="s">
        <v>946</v>
      </c>
      <c r="L14" s="102"/>
      <c r="M14" s="640">
        <v>1260159</v>
      </c>
      <c r="N14" s="640">
        <v>229766</v>
      </c>
      <c r="O14" s="640"/>
      <c r="P14" s="644" t="s">
        <v>1048</v>
      </c>
    </row>
    <row r="15" spans="1:16" ht="12.75">
      <c r="A15" s="591"/>
      <c r="B15" s="675"/>
      <c r="C15" s="675"/>
      <c r="D15" s="216">
        <v>6058</v>
      </c>
      <c r="E15" s="652"/>
      <c r="F15" s="641"/>
      <c r="G15" s="641"/>
      <c r="H15" s="641"/>
      <c r="I15" s="59"/>
      <c r="J15" s="641"/>
      <c r="K15" s="108" t="s">
        <v>948</v>
      </c>
      <c r="L15" s="102">
        <v>739659</v>
      </c>
      <c r="M15" s="641"/>
      <c r="N15" s="641"/>
      <c r="O15" s="641"/>
      <c r="P15" s="645"/>
    </row>
    <row r="16" spans="1:16" ht="12.75">
      <c r="A16" s="592"/>
      <c r="B16" s="676"/>
      <c r="C16" s="676"/>
      <c r="D16" s="217">
        <v>6059</v>
      </c>
      <c r="E16" s="639"/>
      <c r="F16" s="642"/>
      <c r="G16" s="642"/>
      <c r="H16" s="642"/>
      <c r="I16" s="59"/>
      <c r="J16" s="642"/>
      <c r="K16" s="109" t="s">
        <v>950</v>
      </c>
      <c r="L16" s="102"/>
      <c r="M16" s="642"/>
      <c r="N16" s="642"/>
      <c r="O16" s="642"/>
      <c r="P16" s="631"/>
    </row>
    <row r="17" spans="1:16" ht="12.75">
      <c r="A17" s="590" t="s">
        <v>985</v>
      </c>
      <c r="B17" s="674">
        <v>801</v>
      </c>
      <c r="C17" s="674">
        <v>80195</v>
      </c>
      <c r="D17" s="215">
        <v>6050</v>
      </c>
      <c r="E17" s="651" t="s">
        <v>544</v>
      </c>
      <c r="F17" s="640">
        <v>4285708</v>
      </c>
      <c r="G17" s="640">
        <f>H17+J17+L17+L18+L19+M17</f>
        <v>2993216</v>
      </c>
      <c r="H17" s="640">
        <v>597636</v>
      </c>
      <c r="I17" s="59"/>
      <c r="J17" s="640"/>
      <c r="K17" s="108" t="s">
        <v>946</v>
      </c>
      <c r="L17" s="104"/>
      <c r="M17" s="640">
        <v>2193184</v>
      </c>
      <c r="N17" s="640"/>
      <c r="O17" s="640"/>
      <c r="P17" s="686" t="s">
        <v>1051</v>
      </c>
    </row>
    <row r="18" spans="1:16" ht="12.75">
      <c r="A18" s="591"/>
      <c r="B18" s="675"/>
      <c r="C18" s="675"/>
      <c r="D18" s="216">
        <v>6058</v>
      </c>
      <c r="E18" s="652"/>
      <c r="F18" s="641"/>
      <c r="G18" s="641"/>
      <c r="H18" s="641"/>
      <c r="I18" s="59"/>
      <c r="J18" s="641"/>
      <c r="K18" s="108" t="s">
        <v>948</v>
      </c>
      <c r="L18" s="104"/>
      <c r="M18" s="641"/>
      <c r="N18" s="641"/>
      <c r="O18" s="641"/>
      <c r="P18" s="687"/>
    </row>
    <row r="19" spans="1:16" ht="12.75">
      <c r="A19" s="592"/>
      <c r="B19" s="676"/>
      <c r="C19" s="676"/>
      <c r="D19" s="217">
        <v>6059</v>
      </c>
      <c r="E19" s="639"/>
      <c r="F19" s="642"/>
      <c r="G19" s="642"/>
      <c r="H19" s="642"/>
      <c r="I19" s="59"/>
      <c r="J19" s="642"/>
      <c r="K19" s="108" t="s">
        <v>950</v>
      </c>
      <c r="L19" s="104">
        <v>202396</v>
      </c>
      <c r="M19" s="642"/>
      <c r="N19" s="642"/>
      <c r="O19" s="642"/>
      <c r="P19" s="688"/>
    </row>
    <row r="20" spans="1:16" ht="12.75">
      <c r="A20" s="591" t="s">
        <v>987</v>
      </c>
      <c r="B20" s="675">
        <v>851</v>
      </c>
      <c r="C20" s="675">
        <v>85111</v>
      </c>
      <c r="D20" s="216">
        <v>6050</v>
      </c>
      <c r="E20" s="652" t="s">
        <v>543</v>
      </c>
      <c r="F20" s="641">
        <v>1592959</v>
      </c>
      <c r="G20" s="641">
        <f>H20+J20+L20+L21+L22+M20</f>
        <v>358995</v>
      </c>
      <c r="H20" s="641">
        <v>71799</v>
      </c>
      <c r="I20" s="353"/>
      <c r="J20" s="641"/>
      <c r="K20" s="111" t="s">
        <v>946</v>
      </c>
      <c r="L20" s="358"/>
      <c r="M20" s="641">
        <v>287196</v>
      </c>
      <c r="N20" s="641"/>
      <c r="O20" s="641"/>
      <c r="P20" s="697" t="s">
        <v>1051</v>
      </c>
    </row>
    <row r="21" spans="1:16" ht="12.75">
      <c r="A21" s="591"/>
      <c r="B21" s="675"/>
      <c r="C21" s="675"/>
      <c r="D21" s="216">
        <v>6058</v>
      </c>
      <c r="E21" s="652"/>
      <c r="F21" s="641"/>
      <c r="G21" s="641"/>
      <c r="H21" s="641"/>
      <c r="I21" s="59"/>
      <c r="J21" s="641"/>
      <c r="K21" s="108" t="s">
        <v>948</v>
      </c>
      <c r="L21" s="104"/>
      <c r="M21" s="641"/>
      <c r="N21" s="641"/>
      <c r="O21" s="641"/>
      <c r="P21" s="697"/>
    </row>
    <row r="22" spans="1:16" ht="12" customHeight="1">
      <c r="A22" s="591"/>
      <c r="B22" s="675"/>
      <c r="C22" s="675"/>
      <c r="D22" s="216">
        <v>6059</v>
      </c>
      <c r="E22" s="652"/>
      <c r="F22" s="641"/>
      <c r="G22" s="641"/>
      <c r="H22" s="641"/>
      <c r="I22" s="59"/>
      <c r="J22" s="641"/>
      <c r="K22" s="110" t="s">
        <v>950</v>
      </c>
      <c r="L22" s="102"/>
      <c r="M22" s="641"/>
      <c r="N22" s="641"/>
      <c r="O22" s="641"/>
      <c r="P22" s="697"/>
    </row>
    <row r="23" spans="1:16" ht="12.75">
      <c r="A23" s="590" t="s">
        <v>1006</v>
      </c>
      <c r="B23" s="674">
        <v>851</v>
      </c>
      <c r="C23" s="674">
        <v>85195</v>
      </c>
      <c r="D23" s="674">
        <v>6050</v>
      </c>
      <c r="E23" s="651" t="s">
        <v>545</v>
      </c>
      <c r="F23" s="640">
        <v>2965566</v>
      </c>
      <c r="G23" s="640">
        <f>H23+J23+L23+L24+L25+M23</f>
        <v>1386488</v>
      </c>
      <c r="H23" s="640">
        <v>161391</v>
      </c>
      <c r="I23" s="60"/>
      <c r="J23" s="640">
        <v>1000000</v>
      </c>
      <c r="K23" s="108" t="s">
        <v>946</v>
      </c>
      <c r="L23" s="104"/>
      <c r="M23" s="640"/>
      <c r="N23" s="640">
        <v>34160</v>
      </c>
      <c r="O23" s="640"/>
      <c r="P23" s="697" t="s">
        <v>1051</v>
      </c>
    </row>
    <row r="24" spans="1:16" ht="12.75">
      <c r="A24" s="591"/>
      <c r="B24" s="675"/>
      <c r="C24" s="675"/>
      <c r="D24" s="675"/>
      <c r="E24" s="652"/>
      <c r="F24" s="641"/>
      <c r="G24" s="641"/>
      <c r="H24" s="641"/>
      <c r="I24" s="60"/>
      <c r="J24" s="641"/>
      <c r="K24" s="108" t="s">
        <v>948</v>
      </c>
      <c r="L24" s="104"/>
      <c r="M24" s="641"/>
      <c r="N24" s="641"/>
      <c r="O24" s="641"/>
      <c r="P24" s="697"/>
    </row>
    <row r="25" spans="1:16" ht="12.75">
      <c r="A25" s="592"/>
      <c r="B25" s="676"/>
      <c r="C25" s="676"/>
      <c r="D25" s="676"/>
      <c r="E25" s="639"/>
      <c r="F25" s="642"/>
      <c r="G25" s="642"/>
      <c r="H25" s="642"/>
      <c r="I25" s="60"/>
      <c r="J25" s="642"/>
      <c r="K25" s="108" t="s">
        <v>950</v>
      </c>
      <c r="L25" s="104">
        <v>225097</v>
      </c>
      <c r="M25" s="642"/>
      <c r="N25" s="642"/>
      <c r="O25" s="642"/>
      <c r="P25" s="697"/>
    </row>
    <row r="26" spans="1:16" ht="12.75">
      <c r="A26" s="590" t="s">
        <v>1007</v>
      </c>
      <c r="B26" s="674">
        <v>853</v>
      </c>
      <c r="C26" s="674">
        <v>85333</v>
      </c>
      <c r="D26" s="674">
        <v>6050</v>
      </c>
      <c r="E26" s="651" t="s">
        <v>689</v>
      </c>
      <c r="F26" s="640">
        <v>61750</v>
      </c>
      <c r="G26" s="640">
        <f>H26+J26+L26+L27+L28+M26</f>
        <v>11750</v>
      </c>
      <c r="H26" s="640">
        <v>11750</v>
      </c>
      <c r="I26" s="60"/>
      <c r="J26" s="640"/>
      <c r="K26" s="108" t="s">
        <v>946</v>
      </c>
      <c r="L26" s="104"/>
      <c r="M26" s="640"/>
      <c r="N26" s="640"/>
      <c r="O26" s="640"/>
      <c r="P26" s="697" t="s">
        <v>688</v>
      </c>
    </row>
    <row r="27" spans="1:16" ht="12.75">
      <c r="A27" s="591"/>
      <c r="B27" s="675"/>
      <c r="C27" s="675"/>
      <c r="D27" s="675"/>
      <c r="E27" s="652"/>
      <c r="F27" s="641"/>
      <c r="G27" s="641"/>
      <c r="H27" s="641"/>
      <c r="I27" s="60"/>
      <c r="J27" s="641"/>
      <c r="K27" s="108" t="s">
        <v>948</v>
      </c>
      <c r="L27" s="104"/>
      <c r="M27" s="641"/>
      <c r="N27" s="641"/>
      <c r="O27" s="641"/>
      <c r="P27" s="697"/>
    </row>
    <row r="28" spans="1:16" ht="12" customHeight="1" thickBot="1">
      <c r="A28" s="591"/>
      <c r="B28" s="675"/>
      <c r="C28" s="675"/>
      <c r="D28" s="698"/>
      <c r="E28" s="652"/>
      <c r="F28" s="641"/>
      <c r="G28" s="641"/>
      <c r="H28" s="641"/>
      <c r="I28" s="59"/>
      <c r="J28" s="641"/>
      <c r="K28" s="110" t="s">
        <v>950</v>
      </c>
      <c r="L28" s="102"/>
      <c r="M28" s="641"/>
      <c r="N28" s="641"/>
      <c r="O28" s="641"/>
      <c r="P28" s="686"/>
    </row>
    <row r="29" spans="1:16" ht="26.25" customHeight="1" thickBot="1">
      <c r="A29" s="692" t="s">
        <v>1052</v>
      </c>
      <c r="B29" s="693"/>
      <c r="C29" s="693"/>
      <c r="D29" s="693"/>
      <c r="E29" s="694"/>
      <c r="F29" s="428">
        <f>F8+F11+F14+F17+F23+F20+F26</f>
        <v>26731491</v>
      </c>
      <c r="G29" s="428">
        <f>SUM(G8:G28)</f>
        <v>15163895</v>
      </c>
      <c r="H29" s="428">
        <f>SUM(H8:H28)</f>
        <v>2388117</v>
      </c>
      <c r="I29" s="428">
        <f>I8+I11+I14+I17+I23+I20+I26</f>
        <v>0</v>
      </c>
      <c r="J29" s="428">
        <f>J8+J11+J14+J17+J23+J20+J26</f>
        <v>1600000</v>
      </c>
      <c r="K29" s="690">
        <f>SUM(L9+L12+L15+L19+L25)</f>
        <v>2065212</v>
      </c>
      <c r="L29" s="691"/>
      <c r="M29" s="428">
        <f>SUM(M8:M28)</f>
        <v>9110566</v>
      </c>
      <c r="N29" s="428">
        <f>SUM(N8:N28)</f>
        <v>3980253</v>
      </c>
      <c r="O29" s="428">
        <f>O11+O14+O17+O20</f>
        <v>0</v>
      </c>
      <c r="P29" s="429" t="s">
        <v>902</v>
      </c>
    </row>
    <row r="30" spans="1:15" ht="16.5" customHeight="1">
      <c r="A30" s="684" t="s">
        <v>770</v>
      </c>
      <c r="B30" s="684"/>
      <c r="C30" s="684"/>
      <c r="D30" s="684"/>
      <c r="E30" s="684"/>
      <c r="F30" s="684"/>
      <c r="G30" s="684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685" t="s">
        <v>771</v>
      </c>
      <c r="B31" s="685"/>
      <c r="C31" s="685"/>
      <c r="D31" s="685"/>
      <c r="E31" s="685"/>
      <c r="F31" s="685"/>
      <c r="G31" s="685"/>
      <c r="H31" s="38"/>
      <c r="I31" s="38"/>
      <c r="J31" s="695"/>
      <c r="K31" s="695"/>
      <c r="L31" s="695"/>
      <c r="M31" s="695"/>
      <c r="N31" s="695"/>
      <c r="O31" s="695"/>
    </row>
    <row r="32" spans="1:15" ht="12.75" customHeight="1">
      <c r="A32" s="689" t="s">
        <v>226</v>
      </c>
      <c r="B32" s="689"/>
      <c r="C32" s="689"/>
      <c r="D32" s="689"/>
      <c r="E32" s="689"/>
      <c r="F32" s="689"/>
      <c r="G32" s="689"/>
      <c r="H32" s="689"/>
      <c r="I32" s="689"/>
      <c r="J32" s="689"/>
      <c r="K32" s="689"/>
      <c r="L32" s="38"/>
      <c r="M32" s="38"/>
      <c r="N32" s="38"/>
      <c r="O32" s="554"/>
    </row>
    <row r="33" spans="1:15" ht="10.5" customHeight="1">
      <c r="A33" s="685" t="s">
        <v>773</v>
      </c>
      <c r="B33" s="685"/>
      <c r="C33" s="685"/>
      <c r="D33" s="685"/>
      <c r="E33" s="38"/>
      <c r="F33" s="38"/>
      <c r="G33" s="38"/>
      <c r="H33" s="38"/>
      <c r="I33" s="38"/>
      <c r="J33" s="38"/>
      <c r="K33" s="38"/>
      <c r="L33" s="38"/>
      <c r="M33" s="38"/>
      <c r="N33" s="696"/>
      <c r="O33" s="696"/>
    </row>
    <row r="34" spans="2:15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ht="12" customHeight="1"/>
    <row r="36" ht="12.75" hidden="1"/>
    <row r="37" ht="18" customHeight="1">
      <c r="N37" s="554"/>
    </row>
  </sheetData>
  <mergeCells count="110">
    <mergeCell ref="E26:E28"/>
    <mergeCell ref="C26:C28"/>
    <mergeCell ref="B26:B28"/>
    <mergeCell ref="D26:D28"/>
    <mergeCell ref="J26:J28"/>
    <mergeCell ref="H26:H28"/>
    <mergeCell ref="G26:G28"/>
    <mergeCell ref="F26:F28"/>
    <mergeCell ref="P26:P28"/>
    <mergeCell ref="O26:O28"/>
    <mergeCell ref="N26:N28"/>
    <mergeCell ref="M26:M28"/>
    <mergeCell ref="P20:P22"/>
    <mergeCell ref="G23:G25"/>
    <mergeCell ref="H23:H25"/>
    <mergeCell ref="J23:J25"/>
    <mergeCell ref="M23:M25"/>
    <mergeCell ref="G20:G22"/>
    <mergeCell ref="N23:N25"/>
    <mergeCell ref="O23:O25"/>
    <mergeCell ref="P23:P25"/>
    <mergeCell ref="C23:C25"/>
    <mergeCell ref="E23:E25"/>
    <mergeCell ref="A23:A25"/>
    <mergeCell ref="D23:D25"/>
    <mergeCell ref="A33:D33"/>
    <mergeCell ref="A32:K32"/>
    <mergeCell ref="K29:L29"/>
    <mergeCell ref="A29:E29"/>
    <mergeCell ref="J31:O31"/>
    <mergeCell ref="N33:O33"/>
    <mergeCell ref="A26:A28"/>
    <mergeCell ref="O17:O19"/>
    <mergeCell ref="N17:N19"/>
    <mergeCell ref="M17:M19"/>
    <mergeCell ref="H20:H22"/>
    <mergeCell ref="J20:J22"/>
    <mergeCell ref="M20:M22"/>
    <mergeCell ref="N20:N22"/>
    <mergeCell ref="O20:O22"/>
    <mergeCell ref="B23:B25"/>
    <mergeCell ref="N14:N16"/>
    <mergeCell ref="O14:O16"/>
    <mergeCell ref="P14:P16"/>
    <mergeCell ref="A17:A19"/>
    <mergeCell ref="B17:B19"/>
    <mergeCell ref="C17:C19"/>
    <mergeCell ref="F17:F19"/>
    <mergeCell ref="G17:G19"/>
    <mergeCell ref="P17:P19"/>
    <mergeCell ref="J17:J19"/>
    <mergeCell ref="A14:A16"/>
    <mergeCell ref="C14:C16"/>
    <mergeCell ref="A30:G30"/>
    <mergeCell ref="A31:G31"/>
    <mergeCell ref="A20:A22"/>
    <mergeCell ref="B20:B22"/>
    <mergeCell ref="F14:F16"/>
    <mergeCell ref="G14:G16"/>
    <mergeCell ref="B14:B16"/>
    <mergeCell ref="C20:C22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M14:M16"/>
    <mergeCell ref="H17:H19"/>
    <mergeCell ref="H14:H16"/>
    <mergeCell ref="J14:J16"/>
    <mergeCell ref="J11:J13"/>
    <mergeCell ref="M11:M13"/>
    <mergeCell ref="M8:M10"/>
    <mergeCell ref="D4:D6"/>
    <mergeCell ref="H8:H10"/>
    <mergeCell ref="K7:L7"/>
    <mergeCell ref="K6:L6"/>
    <mergeCell ref="H5:M5"/>
    <mergeCell ref="F4:F6"/>
    <mergeCell ref="G5:G6"/>
    <mergeCell ref="J2:P2"/>
    <mergeCell ref="O8:O10"/>
    <mergeCell ref="P8:P10"/>
    <mergeCell ref="A3:P3"/>
    <mergeCell ref="J8:J10"/>
    <mergeCell ref="G4:O4"/>
    <mergeCell ref="N5:N6"/>
    <mergeCell ref="O5:O6"/>
    <mergeCell ref="N8:N10"/>
    <mergeCell ref="P4:P6"/>
    <mergeCell ref="E14:E16"/>
    <mergeCell ref="E17:E19"/>
    <mergeCell ref="E20:E22"/>
    <mergeCell ref="F23:F25"/>
    <mergeCell ref="F20:F2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F1">
      <selection activeCell="K33" sqref="K3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6.00390625" style="0" customWidth="1"/>
  </cols>
  <sheetData>
    <row r="2" spans="6:14" ht="17.25" customHeight="1">
      <c r="F2" s="19"/>
      <c r="J2" s="643" t="s">
        <v>705</v>
      </c>
      <c r="K2" s="643"/>
      <c r="L2" s="643"/>
      <c r="M2" s="643"/>
      <c r="N2" s="643"/>
    </row>
    <row r="3" spans="1:14" ht="27" customHeight="1" thickBot="1">
      <c r="A3" s="632" t="s">
        <v>470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18" customHeight="1">
      <c r="A4" s="726" t="s">
        <v>970</v>
      </c>
      <c r="B4" s="717" t="s">
        <v>930</v>
      </c>
      <c r="C4" s="717" t="s">
        <v>931</v>
      </c>
      <c r="D4" s="712" t="s">
        <v>139</v>
      </c>
      <c r="E4" s="720" t="s">
        <v>160</v>
      </c>
      <c r="F4" s="720" t="s">
        <v>765</v>
      </c>
      <c r="G4" s="719" t="s">
        <v>976</v>
      </c>
      <c r="H4" s="719"/>
      <c r="I4" s="719"/>
      <c r="J4" s="719"/>
      <c r="K4" s="719"/>
      <c r="L4" s="719"/>
      <c r="M4" s="719"/>
      <c r="N4" s="706" t="s">
        <v>766</v>
      </c>
    </row>
    <row r="5" spans="1:14" ht="15.75" customHeight="1">
      <c r="A5" s="727"/>
      <c r="B5" s="718"/>
      <c r="C5" s="718"/>
      <c r="D5" s="713"/>
      <c r="E5" s="721"/>
      <c r="F5" s="721"/>
      <c r="G5" s="722" t="s">
        <v>468</v>
      </c>
      <c r="H5" s="709" t="s">
        <v>769</v>
      </c>
      <c r="I5" s="710"/>
      <c r="J5" s="710"/>
      <c r="K5" s="710"/>
      <c r="L5" s="710"/>
      <c r="M5" s="711"/>
      <c r="N5" s="707"/>
    </row>
    <row r="6" spans="1:14" ht="53.25" customHeight="1">
      <c r="A6" s="728"/>
      <c r="B6" s="718"/>
      <c r="C6" s="718"/>
      <c r="D6" s="714"/>
      <c r="E6" s="721"/>
      <c r="F6" s="721"/>
      <c r="G6" s="723"/>
      <c r="H6" s="106" t="s">
        <v>768</v>
      </c>
      <c r="I6" s="106" t="s">
        <v>1050</v>
      </c>
      <c r="J6" s="106" t="s">
        <v>767</v>
      </c>
      <c r="K6" s="724" t="s">
        <v>37</v>
      </c>
      <c r="L6" s="725"/>
      <c r="M6" s="106" t="s">
        <v>469</v>
      </c>
      <c r="N6" s="708"/>
    </row>
    <row r="7" spans="1:14" ht="12.75">
      <c r="A7" s="410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8</v>
      </c>
      <c r="J7" s="142">
        <v>9</v>
      </c>
      <c r="K7" s="715">
        <v>10</v>
      </c>
      <c r="L7" s="716"/>
      <c r="M7" s="142">
        <v>11</v>
      </c>
      <c r="N7" s="411">
        <v>12</v>
      </c>
    </row>
    <row r="8" spans="1:14" ht="9.75" customHeight="1">
      <c r="A8" s="702" t="s">
        <v>980</v>
      </c>
      <c r="B8" s="674">
        <v>600</v>
      </c>
      <c r="C8" s="674">
        <v>60014</v>
      </c>
      <c r="D8" s="674">
        <v>6050</v>
      </c>
      <c r="E8" s="699" t="s">
        <v>682</v>
      </c>
      <c r="F8" s="640">
        <f>G8</f>
        <v>480000</v>
      </c>
      <c r="G8" s="640">
        <f>M8+L8+L9+L10+J8+H8</f>
        <v>480000</v>
      </c>
      <c r="H8" s="640">
        <v>215000</v>
      </c>
      <c r="I8" s="59">
        <v>0</v>
      </c>
      <c r="J8" s="640">
        <v>0</v>
      </c>
      <c r="K8" s="107" t="s">
        <v>946</v>
      </c>
      <c r="L8" s="102">
        <v>0</v>
      </c>
      <c r="M8" s="640">
        <v>0</v>
      </c>
      <c r="N8" s="644" t="s">
        <v>1048</v>
      </c>
    </row>
    <row r="9" spans="1:14" ht="12.75">
      <c r="A9" s="703"/>
      <c r="B9" s="675"/>
      <c r="C9" s="675"/>
      <c r="D9" s="675"/>
      <c r="E9" s="732"/>
      <c r="F9" s="641"/>
      <c r="G9" s="641"/>
      <c r="H9" s="641"/>
      <c r="I9" s="59"/>
      <c r="J9" s="641"/>
      <c r="K9" s="107" t="s">
        <v>948</v>
      </c>
      <c r="L9" s="102">
        <v>215000</v>
      </c>
      <c r="M9" s="641"/>
      <c r="N9" s="645"/>
    </row>
    <row r="10" spans="1:14" ht="12.75">
      <c r="A10" s="704"/>
      <c r="B10" s="676"/>
      <c r="C10" s="676"/>
      <c r="D10" s="676"/>
      <c r="E10" s="733"/>
      <c r="F10" s="642"/>
      <c r="G10" s="642"/>
      <c r="H10" s="642"/>
      <c r="I10" s="59"/>
      <c r="J10" s="642"/>
      <c r="K10" s="107" t="s">
        <v>950</v>
      </c>
      <c r="L10" s="102">
        <v>50000</v>
      </c>
      <c r="M10" s="642"/>
      <c r="N10" s="631"/>
    </row>
    <row r="11" spans="1:14" ht="10.5" customHeight="1">
      <c r="A11" s="734" t="s">
        <v>983</v>
      </c>
      <c r="B11" s="735">
        <v>600</v>
      </c>
      <c r="C11" s="674">
        <v>60014</v>
      </c>
      <c r="D11" s="674">
        <v>6050</v>
      </c>
      <c r="E11" s="699" t="s">
        <v>555</v>
      </c>
      <c r="F11" s="640">
        <f>G11</f>
        <v>80000</v>
      </c>
      <c r="G11" s="640">
        <f>L12+H11</f>
        <v>80000</v>
      </c>
      <c r="H11" s="640">
        <v>80000</v>
      </c>
      <c r="I11" s="60"/>
      <c r="J11" s="640"/>
      <c r="K11" s="107" t="s">
        <v>946</v>
      </c>
      <c r="L11" s="104"/>
      <c r="M11" s="640"/>
      <c r="N11" s="644" t="s">
        <v>1048</v>
      </c>
    </row>
    <row r="12" spans="1:14" ht="12" customHeight="1">
      <c r="A12" s="734"/>
      <c r="B12" s="735"/>
      <c r="C12" s="675"/>
      <c r="D12" s="675"/>
      <c r="E12" s="700"/>
      <c r="F12" s="641"/>
      <c r="G12" s="641"/>
      <c r="H12" s="641"/>
      <c r="I12" s="60"/>
      <c r="J12" s="641"/>
      <c r="K12" s="107" t="s">
        <v>948</v>
      </c>
      <c r="L12" s="104"/>
      <c r="M12" s="641"/>
      <c r="N12" s="645"/>
    </row>
    <row r="13" spans="1:14" ht="9.75" customHeight="1">
      <c r="A13" s="734"/>
      <c r="B13" s="735"/>
      <c r="C13" s="676"/>
      <c r="D13" s="676"/>
      <c r="E13" s="701"/>
      <c r="F13" s="642"/>
      <c r="G13" s="642"/>
      <c r="H13" s="642"/>
      <c r="I13" s="60"/>
      <c r="J13" s="642"/>
      <c r="K13" s="107" t="s">
        <v>950</v>
      </c>
      <c r="L13" s="104"/>
      <c r="M13" s="642"/>
      <c r="N13" s="631"/>
    </row>
    <row r="14" spans="1:14" ht="12.75">
      <c r="A14" s="702" t="s">
        <v>985</v>
      </c>
      <c r="B14" s="674">
        <v>600</v>
      </c>
      <c r="C14" s="674">
        <v>60014</v>
      </c>
      <c r="D14" s="674">
        <v>6050</v>
      </c>
      <c r="E14" s="699" t="s">
        <v>556</v>
      </c>
      <c r="F14" s="640">
        <f>G14</f>
        <v>6126100</v>
      </c>
      <c r="G14" s="640">
        <f>L14+L15+H14</f>
        <v>6126100</v>
      </c>
      <c r="H14" s="640">
        <v>1301470</v>
      </c>
      <c r="I14" s="60"/>
      <c r="J14" s="640"/>
      <c r="K14" s="107" t="s">
        <v>946</v>
      </c>
      <c r="L14" s="104">
        <v>3000000</v>
      </c>
      <c r="M14" s="640"/>
      <c r="N14" s="644" t="s">
        <v>1048</v>
      </c>
    </row>
    <row r="15" spans="1:14" ht="11.25" customHeight="1">
      <c r="A15" s="703"/>
      <c r="B15" s="675"/>
      <c r="C15" s="675"/>
      <c r="D15" s="675"/>
      <c r="E15" s="700"/>
      <c r="F15" s="641"/>
      <c r="G15" s="641"/>
      <c r="H15" s="641"/>
      <c r="I15" s="60"/>
      <c r="J15" s="641"/>
      <c r="K15" s="107" t="s">
        <v>948</v>
      </c>
      <c r="L15" s="104">
        <v>1824630</v>
      </c>
      <c r="M15" s="641"/>
      <c r="N15" s="645"/>
    </row>
    <row r="16" spans="1:14" ht="10.5" customHeight="1">
      <c r="A16" s="704"/>
      <c r="B16" s="676"/>
      <c r="C16" s="676"/>
      <c r="D16" s="676"/>
      <c r="E16" s="701"/>
      <c r="F16" s="642"/>
      <c r="G16" s="642"/>
      <c r="H16" s="642"/>
      <c r="I16" s="60"/>
      <c r="J16" s="642"/>
      <c r="K16" s="107" t="s">
        <v>950</v>
      </c>
      <c r="L16" s="104"/>
      <c r="M16" s="642"/>
      <c r="N16" s="631"/>
    </row>
    <row r="17" spans="1:14" ht="9" customHeight="1">
      <c r="A17" s="702" t="s">
        <v>987</v>
      </c>
      <c r="B17" s="674">
        <v>600</v>
      </c>
      <c r="C17" s="674">
        <v>60014</v>
      </c>
      <c r="D17" s="674">
        <v>6050</v>
      </c>
      <c r="E17" s="699" t="s">
        <v>683</v>
      </c>
      <c r="F17" s="640">
        <f>G17</f>
        <v>110000</v>
      </c>
      <c r="G17" s="640">
        <f>L18+H17</f>
        <v>110000</v>
      </c>
      <c r="H17" s="640">
        <v>55000</v>
      </c>
      <c r="I17" s="60"/>
      <c r="J17" s="640"/>
      <c r="K17" s="107" t="s">
        <v>946</v>
      </c>
      <c r="L17" s="104"/>
      <c r="M17" s="640"/>
      <c r="N17" s="644" t="s">
        <v>1048</v>
      </c>
    </row>
    <row r="18" spans="1:14" ht="12.75" customHeight="1">
      <c r="A18" s="703"/>
      <c r="B18" s="675"/>
      <c r="C18" s="675"/>
      <c r="D18" s="675"/>
      <c r="E18" s="700"/>
      <c r="F18" s="641"/>
      <c r="G18" s="641"/>
      <c r="H18" s="641"/>
      <c r="I18" s="60"/>
      <c r="J18" s="641"/>
      <c r="K18" s="107" t="s">
        <v>948</v>
      </c>
      <c r="L18" s="104">
        <v>55000</v>
      </c>
      <c r="M18" s="641"/>
      <c r="N18" s="645"/>
    </row>
    <row r="19" spans="1:14" ht="10.5" customHeight="1">
      <c r="A19" s="704"/>
      <c r="B19" s="676"/>
      <c r="C19" s="676"/>
      <c r="D19" s="676"/>
      <c r="E19" s="701"/>
      <c r="F19" s="642"/>
      <c r="G19" s="642"/>
      <c r="H19" s="642"/>
      <c r="I19" s="60"/>
      <c r="J19" s="642"/>
      <c r="K19" s="107" t="s">
        <v>950</v>
      </c>
      <c r="L19" s="104"/>
      <c r="M19" s="642"/>
      <c r="N19" s="631"/>
    </row>
    <row r="20" spans="1:14" ht="9.75" customHeight="1">
      <c r="A20" s="702" t="s">
        <v>1006</v>
      </c>
      <c r="B20" s="674">
        <v>600</v>
      </c>
      <c r="C20" s="674">
        <v>60014</v>
      </c>
      <c r="D20" s="674">
        <v>6050</v>
      </c>
      <c r="E20" s="699" t="s">
        <v>451</v>
      </c>
      <c r="F20" s="640">
        <f>G20</f>
        <v>15000</v>
      </c>
      <c r="G20" s="640">
        <f>L21+H20</f>
        <v>15000</v>
      </c>
      <c r="H20" s="640">
        <v>15000</v>
      </c>
      <c r="I20" s="353"/>
      <c r="J20" s="640"/>
      <c r="K20" s="354" t="s">
        <v>946</v>
      </c>
      <c r="L20" s="355"/>
      <c r="M20" s="640"/>
      <c r="N20" s="644" t="s">
        <v>1048</v>
      </c>
    </row>
    <row r="21" spans="1:14" ht="11.25" customHeight="1">
      <c r="A21" s="703"/>
      <c r="B21" s="675"/>
      <c r="C21" s="675"/>
      <c r="D21" s="675"/>
      <c r="E21" s="700"/>
      <c r="F21" s="641"/>
      <c r="G21" s="641"/>
      <c r="H21" s="641"/>
      <c r="I21" s="59"/>
      <c r="J21" s="641"/>
      <c r="K21" s="107" t="s">
        <v>948</v>
      </c>
      <c r="L21" s="102"/>
      <c r="M21" s="641"/>
      <c r="N21" s="645"/>
    </row>
    <row r="22" spans="1:14" ht="11.25" customHeight="1">
      <c r="A22" s="704"/>
      <c r="B22" s="676"/>
      <c r="C22" s="676"/>
      <c r="D22" s="676"/>
      <c r="E22" s="701"/>
      <c r="F22" s="642"/>
      <c r="G22" s="642"/>
      <c r="H22" s="642"/>
      <c r="I22" s="59"/>
      <c r="J22" s="642"/>
      <c r="K22" s="107" t="s">
        <v>950</v>
      </c>
      <c r="L22" s="102"/>
      <c r="M22" s="642"/>
      <c r="N22" s="631"/>
    </row>
    <row r="23" spans="1:14" ht="10.5" customHeight="1">
      <c r="A23" s="702" t="s">
        <v>1007</v>
      </c>
      <c r="B23" s="674">
        <v>600</v>
      </c>
      <c r="C23" s="674">
        <v>60014</v>
      </c>
      <c r="D23" s="674">
        <v>6050</v>
      </c>
      <c r="E23" s="699" t="s">
        <v>557</v>
      </c>
      <c r="F23" s="640">
        <f>G23</f>
        <v>50000</v>
      </c>
      <c r="G23" s="640">
        <f>H23+J23+L23+L24+L25+M23</f>
        <v>50000</v>
      </c>
      <c r="H23" s="640">
        <v>50000</v>
      </c>
      <c r="I23" s="59"/>
      <c r="J23" s="640"/>
      <c r="K23" s="107" t="s">
        <v>946</v>
      </c>
      <c r="L23" s="102"/>
      <c r="M23" s="640"/>
      <c r="N23" s="644" t="s">
        <v>1048</v>
      </c>
    </row>
    <row r="24" spans="1:14" ht="13.5" customHeight="1">
      <c r="A24" s="703"/>
      <c r="B24" s="675"/>
      <c r="C24" s="675"/>
      <c r="D24" s="675"/>
      <c r="E24" s="700"/>
      <c r="F24" s="641"/>
      <c r="G24" s="641"/>
      <c r="H24" s="641"/>
      <c r="I24" s="59"/>
      <c r="J24" s="641"/>
      <c r="K24" s="107" t="s">
        <v>948</v>
      </c>
      <c r="L24" s="102"/>
      <c r="M24" s="641"/>
      <c r="N24" s="645"/>
    </row>
    <row r="25" spans="1:14" ht="9.75" customHeight="1">
      <c r="A25" s="704"/>
      <c r="B25" s="676"/>
      <c r="C25" s="676"/>
      <c r="D25" s="676"/>
      <c r="E25" s="701"/>
      <c r="F25" s="642"/>
      <c r="G25" s="642"/>
      <c r="H25" s="642"/>
      <c r="I25" s="59"/>
      <c r="J25" s="642"/>
      <c r="K25" s="107" t="s">
        <v>950</v>
      </c>
      <c r="L25" s="102"/>
      <c r="M25" s="642"/>
      <c r="N25" s="631"/>
    </row>
    <row r="26" spans="1:14" ht="15" customHeight="1">
      <c r="A26" s="702" t="s">
        <v>995</v>
      </c>
      <c r="B26" s="674">
        <v>600</v>
      </c>
      <c r="C26" s="674">
        <v>60014</v>
      </c>
      <c r="D26" s="674">
        <v>6060</v>
      </c>
      <c r="E26" s="699" t="s">
        <v>684</v>
      </c>
      <c r="F26" s="640">
        <f>G26</f>
        <v>299000</v>
      </c>
      <c r="G26" s="640">
        <f>H26+J26+L26+L27+L28+M26</f>
        <v>299000</v>
      </c>
      <c r="H26" s="640">
        <v>139000</v>
      </c>
      <c r="I26" s="59"/>
      <c r="J26" s="640"/>
      <c r="K26" s="107" t="s">
        <v>946</v>
      </c>
      <c r="L26" s="102"/>
      <c r="M26" s="640"/>
      <c r="N26" s="644" t="s">
        <v>1048</v>
      </c>
    </row>
    <row r="27" spans="1:14" ht="15" customHeight="1">
      <c r="A27" s="703"/>
      <c r="B27" s="675"/>
      <c r="C27" s="675"/>
      <c r="D27" s="675"/>
      <c r="E27" s="700"/>
      <c r="F27" s="641"/>
      <c r="G27" s="641"/>
      <c r="H27" s="641"/>
      <c r="I27" s="59"/>
      <c r="J27" s="641"/>
      <c r="K27" s="107" t="s">
        <v>948</v>
      </c>
      <c r="L27" s="102">
        <v>160000</v>
      </c>
      <c r="M27" s="641"/>
      <c r="N27" s="645"/>
    </row>
    <row r="28" spans="1:14" ht="15" customHeight="1">
      <c r="A28" s="704"/>
      <c r="B28" s="676"/>
      <c r="C28" s="676"/>
      <c r="D28" s="676"/>
      <c r="E28" s="701"/>
      <c r="F28" s="642"/>
      <c r="G28" s="642"/>
      <c r="H28" s="642"/>
      <c r="I28" s="59"/>
      <c r="J28" s="642"/>
      <c r="K28" s="107" t="s">
        <v>950</v>
      </c>
      <c r="L28" s="102"/>
      <c r="M28" s="642"/>
      <c r="N28" s="631"/>
    </row>
    <row r="29" spans="1:14" ht="9.75" customHeight="1">
      <c r="A29" s="702" t="s">
        <v>1053</v>
      </c>
      <c r="B29" s="674">
        <v>854</v>
      </c>
      <c r="C29" s="674">
        <v>85406</v>
      </c>
      <c r="D29" s="674">
        <v>6050</v>
      </c>
      <c r="E29" s="699" t="s">
        <v>685</v>
      </c>
      <c r="F29" s="640">
        <f>G29</f>
        <v>150507</v>
      </c>
      <c r="G29" s="640">
        <f>M29+L29+L30+L31+J29+H29</f>
        <v>150507</v>
      </c>
      <c r="H29" s="640">
        <v>75254</v>
      </c>
      <c r="I29" s="59"/>
      <c r="J29" s="640">
        <v>0</v>
      </c>
      <c r="K29" s="107" t="s">
        <v>946</v>
      </c>
      <c r="L29" s="102"/>
      <c r="M29" s="640">
        <v>0</v>
      </c>
      <c r="N29" s="686" t="s">
        <v>686</v>
      </c>
    </row>
    <row r="30" spans="1:14" ht="11.25" customHeight="1">
      <c r="A30" s="703"/>
      <c r="B30" s="675"/>
      <c r="C30" s="675"/>
      <c r="D30" s="675"/>
      <c r="E30" s="700"/>
      <c r="F30" s="641"/>
      <c r="G30" s="641"/>
      <c r="H30" s="641"/>
      <c r="I30" s="59"/>
      <c r="J30" s="641"/>
      <c r="K30" s="107" t="s">
        <v>948</v>
      </c>
      <c r="L30" s="102"/>
      <c r="M30" s="641"/>
      <c r="N30" s="687"/>
    </row>
    <row r="31" spans="1:14" ht="13.5" thickBot="1">
      <c r="A31" s="703"/>
      <c r="B31" s="675"/>
      <c r="C31" s="675"/>
      <c r="D31" s="675"/>
      <c r="E31" s="700"/>
      <c r="F31" s="641"/>
      <c r="G31" s="641"/>
      <c r="H31" s="641"/>
      <c r="I31" s="59"/>
      <c r="J31" s="641"/>
      <c r="K31" s="412" t="s">
        <v>950</v>
      </c>
      <c r="L31" s="102">
        <v>75253</v>
      </c>
      <c r="M31" s="641"/>
      <c r="N31" s="687"/>
    </row>
    <row r="32" spans="1:14" ht="26.25" customHeight="1" thickBot="1">
      <c r="A32" s="729" t="s">
        <v>1052</v>
      </c>
      <c r="B32" s="730"/>
      <c r="C32" s="730"/>
      <c r="D32" s="730"/>
      <c r="E32" s="731"/>
      <c r="F32" s="413">
        <f>F8+F11+F14+F17+F20+F23+F26+F29</f>
        <v>7310607</v>
      </c>
      <c r="G32" s="413">
        <f>G8+G11+G14+G17+G20+G23+G26+G29</f>
        <v>7310607</v>
      </c>
      <c r="H32" s="413">
        <f>H8+H11+H14+H17+H20+H23+H26+H29</f>
        <v>1930724</v>
      </c>
      <c r="I32" s="413">
        <f>I8+I11+I14+I17+I20+I23+I26+I29</f>
        <v>0</v>
      </c>
      <c r="J32" s="413">
        <f>J8+J11+J14+J17+J20+J23+J26+J29</f>
        <v>0</v>
      </c>
      <c r="K32" s="736">
        <f>L8+L9+L10+L11+L12+L13+L14+L15+L16+L17+L18+L19+L20+L21+L22+L23+L24+L25+L26+L27+L28+L29+L30+L31</f>
        <v>5379883</v>
      </c>
      <c r="L32" s="737"/>
      <c r="M32" s="413">
        <f>M8</f>
        <v>0</v>
      </c>
      <c r="N32" s="414" t="s">
        <v>902</v>
      </c>
    </row>
    <row r="33" spans="1:15" ht="16.5" customHeight="1">
      <c r="A33" s="684" t="s">
        <v>770</v>
      </c>
      <c r="B33" s="684"/>
      <c r="C33" s="684"/>
      <c r="D33" s="684"/>
      <c r="E33" s="684"/>
      <c r="F33" s="684"/>
      <c r="G33" s="684"/>
      <c r="H33" s="38"/>
      <c r="I33" s="38"/>
      <c r="J33" s="38"/>
      <c r="K33" s="38"/>
      <c r="L33" s="38"/>
      <c r="M33" s="38"/>
      <c r="N33" s="38"/>
      <c r="O33" s="38"/>
    </row>
    <row r="34" spans="1:15" ht="12.75">
      <c r="A34" s="685" t="s">
        <v>328</v>
      </c>
      <c r="B34" s="685"/>
      <c r="C34" s="685"/>
      <c r="D34" s="685"/>
      <c r="E34" s="685"/>
      <c r="F34" s="685"/>
      <c r="G34" s="685"/>
      <c r="H34" s="38"/>
      <c r="I34" s="38"/>
      <c r="J34" s="696"/>
      <c r="K34" s="696"/>
      <c r="L34" s="696"/>
      <c r="M34" s="696"/>
      <c r="N34" s="696"/>
      <c r="O34" s="696"/>
    </row>
    <row r="35" spans="1:15" ht="12.75" customHeight="1">
      <c r="A35" s="705" t="s">
        <v>772</v>
      </c>
      <c r="B35" s="705"/>
      <c r="C35" s="705"/>
      <c r="D35" s="705"/>
      <c r="E35" s="705"/>
      <c r="F35" s="705"/>
      <c r="G35" s="705"/>
      <c r="H35" s="220"/>
      <c r="I35" s="220"/>
      <c r="J35" s="220"/>
      <c r="K35" s="220"/>
      <c r="L35" s="696"/>
      <c r="M35" s="696"/>
      <c r="N35" s="696"/>
      <c r="O35" s="62"/>
    </row>
    <row r="36" spans="1:15" ht="12.75">
      <c r="A36" s="685" t="s">
        <v>445</v>
      </c>
      <c r="B36" s="685"/>
      <c r="C36" s="685"/>
      <c r="D36" s="685"/>
      <c r="E36" s="38"/>
      <c r="F36" s="38"/>
      <c r="G36" s="38"/>
      <c r="H36" s="38"/>
      <c r="I36" s="38"/>
      <c r="J36" s="38"/>
      <c r="K36" s="38"/>
      <c r="L36" s="696"/>
      <c r="M36" s="696"/>
      <c r="N36" s="696"/>
      <c r="O36" s="38"/>
    </row>
    <row r="37" spans="2:13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ht="12" customHeight="1"/>
    <row r="39" ht="12.75" hidden="1"/>
    <row r="40" ht="18" customHeight="1"/>
  </sheetData>
  <mergeCells count="111"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36:N36"/>
    <mergeCell ref="F29:F31"/>
    <mergeCell ref="N29:N31"/>
    <mergeCell ref="K32:L32"/>
    <mergeCell ref="J34:O34"/>
    <mergeCell ref="J29:J31"/>
    <mergeCell ref="M29:M31"/>
    <mergeCell ref="L35:N35"/>
    <mergeCell ref="A8:A10"/>
    <mergeCell ref="A32:E32"/>
    <mergeCell ref="B8:B10"/>
    <mergeCell ref="C8:C10"/>
    <mergeCell ref="D8:D10"/>
    <mergeCell ref="E8:E10"/>
    <mergeCell ref="C29:C31"/>
    <mergeCell ref="D29:D31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36:D36"/>
    <mergeCell ref="E29:E31"/>
    <mergeCell ref="G29:G31"/>
    <mergeCell ref="H29:H31"/>
    <mergeCell ref="A35:G35"/>
    <mergeCell ref="A33:G33"/>
    <mergeCell ref="A34:G34"/>
    <mergeCell ref="A29:A31"/>
    <mergeCell ref="B29:B31"/>
    <mergeCell ref="A26:A28"/>
    <mergeCell ref="B26:B28"/>
    <mergeCell ref="C26:C28"/>
    <mergeCell ref="D26:D28"/>
    <mergeCell ref="J26:J28"/>
    <mergeCell ref="M26:M28"/>
    <mergeCell ref="N26:N28"/>
    <mergeCell ref="E26:E28"/>
    <mergeCell ref="F26:F28"/>
    <mergeCell ref="G26:G28"/>
    <mergeCell ref="H26:H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2">
      <selection activeCell="F12" sqref="F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62.125" style="0" customWidth="1"/>
    <col min="6" max="6" width="18.00390625" style="0" customWidth="1"/>
    <col min="9" max="13" width="9.125" style="0" hidden="1" customWidth="1"/>
  </cols>
  <sheetData>
    <row r="1" spans="5:7" ht="49.5" customHeight="1">
      <c r="E1" s="741" t="s">
        <v>837</v>
      </c>
      <c r="F1" s="741"/>
      <c r="G1" s="220"/>
    </row>
    <row r="2" ht="20.25" customHeight="1"/>
    <row r="3" ht="12" customHeight="1"/>
    <row r="4" spans="1:13" s="68" customFormat="1" ht="21.75" customHeight="1">
      <c r="A4" s="742" t="s">
        <v>471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</row>
    <row r="5" ht="44.25" customHeight="1" thickBot="1"/>
    <row r="6" spans="1:6" s="20" customFormat="1" ht="36.75" customHeight="1" thickBot="1">
      <c r="A6" s="227" t="s">
        <v>1045</v>
      </c>
      <c r="B6" s="228" t="s">
        <v>930</v>
      </c>
      <c r="C6" s="228" t="s">
        <v>931</v>
      </c>
      <c r="D6" s="228" t="s">
        <v>139</v>
      </c>
      <c r="E6" s="228" t="s">
        <v>1046</v>
      </c>
      <c r="F6" s="232" t="s">
        <v>187</v>
      </c>
    </row>
    <row r="7" spans="1:6" s="69" customFormat="1" ht="14.25" customHeight="1" thickBot="1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1">
        <v>7</v>
      </c>
    </row>
    <row r="8" spans="1:6" ht="38.25" customHeight="1">
      <c r="A8" s="591" t="s">
        <v>980</v>
      </c>
      <c r="B8" s="747">
        <v>600</v>
      </c>
      <c r="C8" s="747">
        <v>60014</v>
      </c>
      <c r="D8" s="738">
        <v>6300</v>
      </c>
      <c r="E8" s="589" t="s">
        <v>42</v>
      </c>
      <c r="F8" s="745">
        <v>1191978</v>
      </c>
    </row>
    <row r="9" spans="1:6" ht="43.5" customHeight="1">
      <c r="A9" s="591"/>
      <c r="B9" s="747"/>
      <c r="C9" s="747"/>
      <c r="D9" s="739"/>
      <c r="E9" s="550" t="s">
        <v>173</v>
      </c>
      <c r="F9" s="746"/>
    </row>
    <row r="10" spans="1:6" ht="36" customHeight="1">
      <c r="A10" s="591"/>
      <c r="B10" s="747"/>
      <c r="C10" s="747"/>
      <c r="D10" s="739"/>
      <c r="E10" s="550" t="s">
        <v>186</v>
      </c>
      <c r="F10" s="746"/>
    </row>
    <row r="11" spans="1:6" ht="60" customHeight="1">
      <c r="A11" s="592"/>
      <c r="B11" s="738"/>
      <c r="C11" s="738"/>
      <c r="D11" s="739"/>
      <c r="E11" s="550" t="s">
        <v>188</v>
      </c>
      <c r="F11" s="746"/>
    </row>
    <row r="12" spans="1:6" ht="51.75" customHeight="1" thickBot="1">
      <c r="A12" s="400" t="s">
        <v>981</v>
      </c>
      <c r="B12" s="534">
        <v>754</v>
      </c>
      <c r="C12" s="534">
        <v>75405</v>
      </c>
      <c r="D12" s="534">
        <v>6170</v>
      </c>
      <c r="E12" s="535" t="s">
        <v>189</v>
      </c>
      <c r="F12" s="549">
        <v>3500</v>
      </c>
    </row>
    <row r="13" spans="1:6" ht="27.75" customHeight="1" thickBot="1">
      <c r="A13" s="743" t="s">
        <v>1052</v>
      </c>
      <c r="B13" s="744"/>
      <c r="C13" s="744"/>
      <c r="D13" s="744"/>
      <c r="E13" s="744"/>
      <c r="F13" s="536">
        <f>F8+F12</f>
        <v>1195478</v>
      </c>
    </row>
    <row r="14" ht="13.5" customHeight="1"/>
    <row r="15" ht="20.25" customHeight="1"/>
    <row r="16" spans="5:6" ht="12.75">
      <c r="E16" s="740"/>
      <c r="F16" s="740"/>
    </row>
    <row r="17" ht="12" customHeight="1">
      <c r="F17" s="29"/>
    </row>
    <row r="18" spans="5:6" ht="12.75">
      <c r="E18" s="740"/>
      <c r="F18" s="740"/>
    </row>
  </sheetData>
  <mergeCells count="10">
    <mergeCell ref="D8:D11"/>
    <mergeCell ref="E18:F18"/>
    <mergeCell ref="E1:F1"/>
    <mergeCell ref="A4:M4"/>
    <mergeCell ref="A13:E13"/>
    <mergeCell ref="E16:F16"/>
    <mergeCell ref="F8:F11"/>
    <mergeCell ref="A8:A11"/>
    <mergeCell ref="B8:B11"/>
    <mergeCell ref="C8:C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54"/>
  <sheetViews>
    <sheetView workbookViewId="0" topLeftCell="A82">
      <selection activeCell="B14" sqref="B14:P14"/>
    </sheetView>
  </sheetViews>
  <sheetFormatPr defaultColWidth="9.00390625" defaultRowHeight="12.75"/>
  <cols>
    <col min="1" max="1" width="3.625" style="356" customWidth="1"/>
    <col min="2" max="2" width="31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582"/>
      <c r="N1" s="769" t="s">
        <v>706</v>
      </c>
      <c r="O1" s="769"/>
      <c r="P1" s="769"/>
    </row>
    <row r="2" spans="1:16" ht="15">
      <c r="A2" s="775" t="s">
        <v>776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</row>
    <row r="3" ht="9.75" customHeight="1" thickBot="1">
      <c r="A3" s="582"/>
    </row>
    <row r="4" spans="1:16" ht="12" customHeight="1">
      <c r="A4" s="770" t="s">
        <v>970</v>
      </c>
      <c r="B4" s="781" t="s">
        <v>1025</v>
      </c>
      <c r="C4" s="781" t="s">
        <v>1026</v>
      </c>
      <c r="D4" s="781" t="s">
        <v>784</v>
      </c>
      <c r="E4" s="776" t="s">
        <v>968</v>
      </c>
      <c r="F4" s="776"/>
      <c r="G4" s="776" t="s">
        <v>1027</v>
      </c>
      <c r="H4" s="776"/>
      <c r="I4" s="776"/>
      <c r="J4" s="776"/>
      <c r="K4" s="776"/>
      <c r="L4" s="776"/>
      <c r="M4" s="776"/>
      <c r="N4" s="776"/>
      <c r="O4" s="776"/>
      <c r="P4" s="782"/>
    </row>
    <row r="5" spans="1:16" ht="12.75" customHeight="1">
      <c r="A5" s="771"/>
      <c r="B5" s="772"/>
      <c r="C5" s="772"/>
      <c r="D5" s="772"/>
      <c r="E5" s="772" t="s">
        <v>782</v>
      </c>
      <c r="F5" s="772" t="s">
        <v>1028</v>
      </c>
      <c r="G5" s="779" t="s">
        <v>472</v>
      </c>
      <c r="H5" s="779"/>
      <c r="I5" s="779"/>
      <c r="J5" s="779"/>
      <c r="K5" s="779"/>
      <c r="L5" s="779"/>
      <c r="M5" s="779"/>
      <c r="N5" s="779"/>
      <c r="O5" s="779"/>
      <c r="P5" s="780"/>
    </row>
    <row r="6" spans="1:16" ht="12.75" customHeight="1">
      <c r="A6" s="771"/>
      <c r="B6" s="772"/>
      <c r="C6" s="772"/>
      <c r="D6" s="772"/>
      <c r="E6" s="772"/>
      <c r="F6" s="772"/>
      <c r="G6" s="772" t="s">
        <v>1029</v>
      </c>
      <c r="H6" s="777" t="s">
        <v>1030</v>
      </c>
      <c r="I6" s="777"/>
      <c r="J6" s="777"/>
      <c r="K6" s="777"/>
      <c r="L6" s="777"/>
      <c r="M6" s="777"/>
      <c r="N6" s="777"/>
      <c r="O6" s="777"/>
      <c r="P6" s="778"/>
    </row>
    <row r="7" spans="1:16" ht="12.75" customHeight="1">
      <c r="A7" s="771"/>
      <c r="B7" s="772"/>
      <c r="C7" s="772"/>
      <c r="D7" s="772"/>
      <c r="E7" s="772"/>
      <c r="F7" s="772"/>
      <c r="G7" s="772"/>
      <c r="H7" s="779" t="s">
        <v>1031</v>
      </c>
      <c r="I7" s="779"/>
      <c r="J7" s="779"/>
      <c r="K7" s="779"/>
      <c r="L7" s="772" t="s">
        <v>1028</v>
      </c>
      <c r="M7" s="772"/>
      <c r="N7" s="772"/>
      <c r="O7" s="772"/>
      <c r="P7" s="773"/>
    </row>
    <row r="8" spans="1:16" ht="12.75" customHeight="1">
      <c r="A8" s="771"/>
      <c r="B8" s="772"/>
      <c r="C8" s="772"/>
      <c r="D8" s="772"/>
      <c r="E8" s="772"/>
      <c r="F8" s="772"/>
      <c r="G8" s="772"/>
      <c r="H8" s="772" t="s">
        <v>1032</v>
      </c>
      <c r="I8" s="774" t="s">
        <v>1033</v>
      </c>
      <c r="J8" s="774"/>
      <c r="K8" s="774"/>
      <c r="L8" s="772" t="s">
        <v>1034</v>
      </c>
      <c r="M8" s="772" t="s">
        <v>1033</v>
      </c>
      <c r="N8" s="772"/>
      <c r="O8" s="772"/>
      <c r="P8" s="773"/>
    </row>
    <row r="9" spans="1:16" ht="33" customHeight="1">
      <c r="A9" s="771"/>
      <c r="B9" s="772"/>
      <c r="C9" s="772"/>
      <c r="D9" s="772"/>
      <c r="E9" s="772"/>
      <c r="F9" s="772"/>
      <c r="G9" s="772"/>
      <c r="H9" s="772"/>
      <c r="I9" s="105" t="s">
        <v>1035</v>
      </c>
      <c r="J9" s="105" t="s">
        <v>1036</v>
      </c>
      <c r="K9" s="105" t="s">
        <v>1037</v>
      </c>
      <c r="L9" s="772"/>
      <c r="M9" s="105" t="s">
        <v>1038</v>
      </c>
      <c r="N9" s="105" t="s">
        <v>1035</v>
      </c>
      <c r="O9" s="105" t="s">
        <v>1036</v>
      </c>
      <c r="P9" s="439" t="s">
        <v>1037</v>
      </c>
    </row>
    <row r="10" spans="1:16" s="63" customFormat="1" ht="13.5" customHeight="1" thickBot="1">
      <c r="A10" s="583">
        <v>1</v>
      </c>
      <c r="B10" s="440">
        <v>2</v>
      </c>
      <c r="C10" s="440">
        <v>3</v>
      </c>
      <c r="D10" s="440">
        <v>4</v>
      </c>
      <c r="E10" s="440">
        <v>5</v>
      </c>
      <c r="F10" s="440">
        <v>6</v>
      </c>
      <c r="G10" s="440">
        <v>7</v>
      </c>
      <c r="H10" s="440">
        <v>8</v>
      </c>
      <c r="I10" s="440">
        <v>9</v>
      </c>
      <c r="J10" s="440">
        <v>10</v>
      </c>
      <c r="K10" s="440">
        <v>11</v>
      </c>
      <c r="L10" s="440">
        <v>12</v>
      </c>
      <c r="M10" s="440">
        <v>13</v>
      </c>
      <c r="N10" s="440">
        <v>14</v>
      </c>
      <c r="O10" s="440">
        <v>15</v>
      </c>
      <c r="P10" s="441">
        <v>16</v>
      </c>
    </row>
    <row r="11" spans="1:16" s="63" customFormat="1" ht="15.75" customHeight="1" thickBot="1">
      <c r="A11" s="584" t="s">
        <v>980</v>
      </c>
      <c r="B11" s="312" t="s">
        <v>777</v>
      </c>
      <c r="C11" s="311"/>
      <c r="D11" s="313">
        <f>D17+D28+D38+D48+D58</f>
        <v>23696983</v>
      </c>
      <c r="E11" s="313">
        <f aca="true" t="shared" si="0" ref="E11:P11">E17+E28+E38+E48+E58</f>
        <v>8309703</v>
      </c>
      <c r="F11" s="313">
        <f t="shared" si="0"/>
        <v>15387280</v>
      </c>
      <c r="G11" s="313">
        <f t="shared" si="0"/>
        <v>13765657</v>
      </c>
      <c r="H11" s="313">
        <f t="shared" si="0"/>
        <v>4655089</v>
      </c>
      <c r="I11" s="313">
        <f t="shared" si="0"/>
        <v>0</v>
      </c>
      <c r="J11" s="313">
        <f t="shared" si="0"/>
        <v>600000</v>
      </c>
      <c r="K11" s="313">
        <f t="shared" si="0"/>
        <v>4055089</v>
      </c>
      <c r="L11" s="313">
        <f t="shared" si="0"/>
        <v>9110568</v>
      </c>
      <c r="M11" s="313">
        <f t="shared" si="0"/>
        <v>0</v>
      </c>
      <c r="N11" s="313">
        <f t="shared" si="0"/>
        <v>0</v>
      </c>
      <c r="O11" s="313">
        <f t="shared" si="0"/>
        <v>0</v>
      </c>
      <c r="P11" s="586">
        <f t="shared" si="0"/>
        <v>7754479</v>
      </c>
    </row>
    <row r="12" spans="1:16" s="11" customFormat="1" ht="17.25" customHeight="1">
      <c r="A12" s="786" t="s">
        <v>1039</v>
      </c>
      <c r="B12" s="761" t="s">
        <v>244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3"/>
    </row>
    <row r="13" spans="1:16" s="11" customFormat="1" ht="12.75">
      <c r="A13" s="749"/>
      <c r="B13" s="762" t="s">
        <v>245</v>
      </c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4"/>
    </row>
    <row r="14" spans="1:16" s="11" customFormat="1" ht="12.75">
      <c r="A14" s="749"/>
      <c r="B14" s="765" t="s">
        <v>246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5"/>
    </row>
    <row r="15" spans="1:16" s="11" customFormat="1" ht="12.75">
      <c r="A15" s="749"/>
      <c r="B15" s="766" t="s">
        <v>247</v>
      </c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8"/>
    </row>
    <row r="16" spans="1:16" s="11" customFormat="1" ht="12.75">
      <c r="A16" s="749"/>
      <c r="B16" s="758" t="s">
        <v>297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60"/>
    </row>
    <row r="17" spans="1:16" s="11" customFormat="1" ht="12.75">
      <c r="A17" s="749"/>
      <c r="B17" s="557" t="s">
        <v>1040</v>
      </c>
      <c r="C17" s="363" t="s">
        <v>248</v>
      </c>
      <c r="D17" s="558">
        <f>D18+D19+D22</f>
        <v>6061656</v>
      </c>
      <c r="E17" s="558">
        <f aca="true" t="shared" si="1" ref="E17:P17">E18+E19+E22</f>
        <v>3276487</v>
      </c>
      <c r="F17" s="558">
        <f t="shared" si="1"/>
        <v>2785169</v>
      </c>
      <c r="G17" s="558">
        <f t="shared" si="1"/>
        <v>2739478</v>
      </c>
      <c r="H17" s="558">
        <f t="shared" si="1"/>
        <v>1479318</v>
      </c>
      <c r="I17" s="558">
        <f t="shared" si="1"/>
        <v>0</v>
      </c>
      <c r="J17" s="558">
        <f t="shared" si="1"/>
        <v>600000</v>
      </c>
      <c r="K17" s="558">
        <f t="shared" si="1"/>
        <v>879318</v>
      </c>
      <c r="L17" s="558">
        <f t="shared" si="1"/>
        <v>1260160</v>
      </c>
      <c r="M17" s="558">
        <f t="shared" si="1"/>
        <v>0</v>
      </c>
      <c r="N17" s="558">
        <f t="shared" si="1"/>
        <v>0</v>
      </c>
      <c r="O17" s="558">
        <f t="shared" si="1"/>
        <v>0</v>
      </c>
      <c r="P17" s="587">
        <f t="shared" si="1"/>
        <v>1260160</v>
      </c>
    </row>
    <row r="18" spans="1:16" s="11" customFormat="1" ht="12.75">
      <c r="A18" s="749"/>
      <c r="B18" s="762" t="s">
        <v>249</v>
      </c>
      <c r="C18" s="763"/>
      <c r="D18" s="202">
        <f>E18+F18</f>
        <v>3092413</v>
      </c>
      <c r="E18" s="202">
        <v>1673095</v>
      </c>
      <c r="F18" s="202">
        <v>1419318</v>
      </c>
      <c r="G18" s="202"/>
      <c r="H18" s="202"/>
      <c r="I18" s="202"/>
      <c r="J18" s="202"/>
      <c r="K18" s="202"/>
      <c r="L18" s="202"/>
      <c r="M18" s="202"/>
      <c r="N18" s="202"/>
      <c r="O18" s="202"/>
      <c r="P18" s="423"/>
    </row>
    <row r="19" spans="1:16" s="11" customFormat="1" ht="12.75">
      <c r="A19" s="749"/>
      <c r="B19" s="559" t="s">
        <v>232</v>
      </c>
      <c r="C19" s="560"/>
      <c r="D19" s="561">
        <f>E19+F19</f>
        <v>2739478</v>
      </c>
      <c r="E19" s="561">
        <f>H19</f>
        <v>1479318</v>
      </c>
      <c r="F19" s="561">
        <f>L19</f>
        <v>1260160</v>
      </c>
      <c r="G19" s="561">
        <f>H19+L19</f>
        <v>2739478</v>
      </c>
      <c r="H19" s="561">
        <f>I19+J19+K19</f>
        <v>1479318</v>
      </c>
      <c r="I19" s="561"/>
      <c r="J19" s="561">
        <f>J20+J21</f>
        <v>600000</v>
      </c>
      <c r="K19" s="561">
        <f>K20+K21</f>
        <v>879318</v>
      </c>
      <c r="L19" s="561">
        <f>L20</f>
        <v>1260160</v>
      </c>
      <c r="M19" s="561"/>
      <c r="N19" s="561"/>
      <c r="O19" s="561"/>
      <c r="P19" s="250">
        <f>P20</f>
        <v>1260160</v>
      </c>
    </row>
    <row r="20" spans="1:16" s="11" customFormat="1" ht="22.5">
      <c r="A20" s="749"/>
      <c r="B20" s="562" t="s">
        <v>250</v>
      </c>
      <c r="C20" s="556" t="s">
        <v>251</v>
      </c>
      <c r="D20" s="202">
        <f>E20+F20</f>
        <v>1260160</v>
      </c>
      <c r="E20" s="202">
        <f>H20</f>
        <v>0</v>
      </c>
      <c r="F20" s="202">
        <f>L20</f>
        <v>1260160</v>
      </c>
      <c r="G20" s="202">
        <f>H20+L20</f>
        <v>1260160</v>
      </c>
      <c r="H20" s="202">
        <f>K20</f>
        <v>0</v>
      </c>
      <c r="I20" s="202"/>
      <c r="J20" s="202"/>
      <c r="K20" s="202"/>
      <c r="L20" s="202">
        <f>P20</f>
        <v>1260160</v>
      </c>
      <c r="M20" s="202"/>
      <c r="N20" s="202"/>
      <c r="O20" s="202"/>
      <c r="P20" s="423">
        <v>1260160</v>
      </c>
    </row>
    <row r="21" spans="1:16" s="11" customFormat="1" ht="22.5">
      <c r="A21" s="749"/>
      <c r="B21" s="562" t="s">
        <v>250</v>
      </c>
      <c r="C21" s="556" t="s">
        <v>252</v>
      </c>
      <c r="D21" s="202">
        <f>E21+F21</f>
        <v>1479318</v>
      </c>
      <c r="E21" s="202">
        <f>H21</f>
        <v>1479318</v>
      </c>
      <c r="F21" s="202">
        <f>L21</f>
        <v>0</v>
      </c>
      <c r="G21" s="202">
        <f>H21+L21</f>
        <v>1479318</v>
      </c>
      <c r="H21" s="202">
        <f>I21+J21+K21</f>
        <v>1479318</v>
      </c>
      <c r="I21" s="202"/>
      <c r="J21" s="202">
        <v>600000</v>
      </c>
      <c r="K21" s="202">
        <v>879318</v>
      </c>
      <c r="L21" s="202"/>
      <c r="M21" s="202"/>
      <c r="N21" s="202"/>
      <c r="O21" s="202"/>
      <c r="P21" s="423"/>
    </row>
    <row r="22" spans="1:16" s="11" customFormat="1" ht="12.75">
      <c r="A22" s="750"/>
      <c r="B22" s="555" t="s">
        <v>177</v>
      </c>
      <c r="C22" s="556"/>
      <c r="D22" s="202">
        <f>E22+F22</f>
        <v>229765</v>
      </c>
      <c r="E22" s="202">
        <v>124074</v>
      </c>
      <c r="F22" s="202">
        <v>105691</v>
      </c>
      <c r="G22" s="202"/>
      <c r="H22" s="202"/>
      <c r="I22" s="202"/>
      <c r="J22" s="202"/>
      <c r="K22" s="202"/>
      <c r="L22" s="202"/>
      <c r="M22" s="202"/>
      <c r="N22" s="202"/>
      <c r="O22" s="202"/>
      <c r="P22" s="423"/>
    </row>
    <row r="23" spans="1:16" s="11" customFormat="1" ht="18" customHeight="1">
      <c r="A23" s="748" t="s">
        <v>301</v>
      </c>
      <c r="B23" s="761" t="s">
        <v>244</v>
      </c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3"/>
    </row>
    <row r="24" spans="1:16" s="11" customFormat="1" ht="12.75">
      <c r="A24" s="749"/>
      <c r="B24" s="762" t="s">
        <v>245</v>
      </c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4"/>
    </row>
    <row r="25" spans="1:16" s="11" customFormat="1" ht="12.75">
      <c r="A25" s="749"/>
      <c r="B25" s="765" t="s">
        <v>253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5"/>
    </row>
    <row r="26" spans="1:16" s="11" customFormat="1" ht="12.75">
      <c r="A26" s="749"/>
      <c r="B26" s="766" t="s">
        <v>254</v>
      </c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8"/>
    </row>
    <row r="27" spans="1:16" s="11" customFormat="1" ht="12.75">
      <c r="A27" s="749"/>
      <c r="B27" s="758" t="s">
        <v>255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60"/>
    </row>
    <row r="28" spans="1:16" s="11" customFormat="1" ht="12.75">
      <c r="A28" s="749"/>
      <c r="B28" s="557" t="s">
        <v>1040</v>
      </c>
      <c r="C28" s="363" t="s">
        <v>248</v>
      </c>
      <c r="D28" s="558">
        <f>D29+D30</f>
        <v>5540017</v>
      </c>
      <c r="E28" s="558">
        <f aca="true" t="shared" si="2" ref="E28:P28">E29+E30</f>
        <v>1665421</v>
      </c>
      <c r="F28" s="558">
        <f t="shared" si="2"/>
        <v>3874596</v>
      </c>
      <c r="G28" s="558">
        <f t="shared" si="2"/>
        <v>5228917</v>
      </c>
      <c r="H28" s="558">
        <f t="shared" si="2"/>
        <v>1568675</v>
      </c>
      <c r="I28" s="558">
        <f t="shared" si="2"/>
        <v>0</v>
      </c>
      <c r="J28" s="558">
        <f t="shared" si="2"/>
        <v>0</v>
      </c>
      <c r="K28" s="558">
        <f t="shared" si="2"/>
        <v>1568675</v>
      </c>
      <c r="L28" s="558">
        <f t="shared" si="2"/>
        <v>3660242</v>
      </c>
      <c r="M28" s="558">
        <f t="shared" si="2"/>
        <v>0</v>
      </c>
      <c r="N28" s="558">
        <f t="shared" si="2"/>
        <v>0</v>
      </c>
      <c r="O28" s="558">
        <f t="shared" si="2"/>
        <v>0</v>
      </c>
      <c r="P28" s="587">
        <f t="shared" si="2"/>
        <v>3660242</v>
      </c>
    </row>
    <row r="29" spans="1:16" s="11" customFormat="1" ht="12.75">
      <c r="A29" s="749"/>
      <c r="B29" s="762" t="s">
        <v>249</v>
      </c>
      <c r="C29" s="763"/>
      <c r="D29" s="202">
        <f>SUM(E29+F29)</f>
        <v>311100</v>
      </c>
      <c r="E29" s="202">
        <v>96746</v>
      </c>
      <c r="F29" s="202">
        <v>214354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423"/>
    </row>
    <row r="30" spans="1:16" s="11" customFormat="1" ht="12.75">
      <c r="A30" s="749"/>
      <c r="B30" s="559" t="s">
        <v>232</v>
      </c>
      <c r="C30" s="560"/>
      <c r="D30" s="561">
        <f>E30+F30</f>
        <v>5228917</v>
      </c>
      <c r="E30" s="561">
        <f>H30</f>
        <v>1568675</v>
      </c>
      <c r="F30" s="561">
        <f>L30</f>
        <v>3660242</v>
      </c>
      <c r="G30" s="561">
        <f>H30+L30</f>
        <v>5228917</v>
      </c>
      <c r="H30" s="561">
        <f>K30</f>
        <v>1568675</v>
      </c>
      <c r="I30" s="561"/>
      <c r="J30" s="561"/>
      <c r="K30" s="561">
        <f>K31+K32</f>
        <v>1568675</v>
      </c>
      <c r="L30" s="561">
        <f>L31</f>
        <v>3660242</v>
      </c>
      <c r="M30" s="561"/>
      <c r="N30" s="561"/>
      <c r="O30" s="561"/>
      <c r="P30" s="250">
        <f>P31</f>
        <v>3660242</v>
      </c>
    </row>
    <row r="31" spans="1:16" s="11" customFormat="1" ht="22.5">
      <c r="A31" s="749"/>
      <c r="B31" s="562" t="s">
        <v>250</v>
      </c>
      <c r="C31" s="556" t="s">
        <v>251</v>
      </c>
      <c r="D31" s="202">
        <f>E31+F31</f>
        <v>3660242</v>
      </c>
      <c r="E31" s="202">
        <f>H31</f>
        <v>0</v>
      </c>
      <c r="F31" s="202">
        <f>L31</f>
        <v>3660242</v>
      </c>
      <c r="G31" s="202">
        <f>H31+L31</f>
        <v>3660242</v>
      </c>
      <c r="H31" s="202">
        <f>K31</f>
        <v>0</v>
      </c>
      <c r="I31" s="202"/>
      <c r="J31" s="202"/>
      <c r="K31" s="202"/>
      <c r="L31" s="202">
        <f>P31</f>
        <v>3660242</v>
      </c>
      <c r="M31" s="202"/>
      <c r="N31" s="202"/>
      <c r="O31" s="202"/>
      <c r="P31" s="423">
        <v>3660242</v>
      </c>
    </row>
    <row r="32" spans="1:16" s="11" customFormat="1" ht="22.5">
      <c r="A32" s="750"/>
      <c r="B32" s="562" t="s">
        <v>250</v>
      </c>
      <c r="C32" s="556" t="s">
        <v>252</v>
      </c>
      <c r="D32" s="202">
        <f>E32+F32</f>
        <v>1568675</v>
      </c>
      <c r="E32" s="202">
        <f>H32</f>
        <v>1568675</v>
      </c>
      <c r="F32" s="202">
        <f>L32</f>
        <v>0</v>
      </c>
      <c r="G32" s="202">
        <f>H32+L32</f>
        <v>1568675</v>
      </c>
      <c r="H32" s="202">
        <f>K32</f>
        <v>1568675</v>
      </c>
      <c r="I32" s="202"/>
      <c r="J32" s="202"/>
      <c r="K32" s="202">
        <v>1568675</v>
      </c>
      <c r="L32" s="202"/>
      <c r="M32" s="202"/>
      <c r="N32" s="202"/>
      <c r="O32" s="202"/>
      <c r="P32" s="423"/>
    </row>
    <row r="33" spans="1:16" s="11" customFormat="1" ht="17.25" customHeight="1">
      <c r="A33" s="748" t="s">
        <v>302</v>
      </c>
      <c r="B33" s="761" t="s">
        <v>244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3"/>
    </row>
    <row r="34" spans="1:16" s="11" customFormat="1" ht="12.75">
      <c r="A34" s="749"/>
      <c r="B34" s="762" t="s">
        <v>245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4"/>
    </row>
    <row r="35" spans="1:16" s="11" customFormat="1" ht="12.75">
      <c r="A35" s="749"/>
      <c r="B35" s="765" t="s">
        <v>246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5"/>
    </row>
    <row r="36" spans="1:16" s="11" customFormat="1" ht="12.75">
      <c r="A36" s="749"/>
      <c r="B36" s="766" t="s">
        <v>298</v>
      </c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8"/>
    </row>
    <row r="37" spans="1:16" s="11" customFormat="1" ht="12.75">
      <c r="A37" s="749"/>
      <c r="B37" s="758" t="s">
        <v>299</v>
      </c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60"/>
    </row>
    <row r="38" spans="1:16" s="11" customFormat="1" ht="12.75">
      <c r="A38" s="749"/>
      <c r="B38" s="557" t="s">
        <v>1040</v>
      </c>
      <c r="C38" s="363" t="s">
        <v>248</v>
      </c>
      <c r="D38" s="573">
        <f>D39+D40+D43</f>
        <v>6223835</v>
      </c>
      <c r="E38" s="558">
        <f aca="true" t="shared" si="3" ref="E38:P38">E39+E40+E43</f>
        <v>1869922</v>
      </c>
      <c r="F38" s="558">
        <f t="shared" si="3"/>
        <v>4353913</v>
      </c>
      <c r="G38" s="558">
        <f t="shared" si="3"/>
        <v>2445051</v>
      </c>
      <c r="H38" s="558">
        <f t="shared" si="3"/>
        <v>735265</v>
      </c>
      <c r="I38" s="558">
        <f t="shared" si="3"/>
        <v>0</v>
      </c>
      <c r="J38" s="558">
        <f t="shared" si="3"/>
        <v>0</v>
      </c>
      <c r="K38" s="558">
        <f t="shared" si="3"/>
        <v>735265</v>
      </c>
      <c r="L38" s="558">
        <f t="shared" si="3"/>
        <v>1709786</v>
      </c>
      <c r="M38" s="558">
        <f t="shared" si="3"/>
        <v>0</v>
      </c>
      <c r="N38" s="558">
        <f t="shared" si="3"/>
        <v>0</v>
      </c>
      <c r="O38" s="558">
        <f t="shared" si="3"/>
        <v>0</v>
      </c>
      <c r="P38" s="587">
        <f t="shared" si="3"/>
        <v>1709786</v>
      </c>
    </row>
    <row r="39" spans="1:16" s="11" customFormat="1" ht="12.75">
      <c r="A39" s="749"/>
      <c r="B39" s="762" t="s">
        <v>249</v>
      </c>
      <c r="C39" s="763"/>
      <c r="D39" s="202">
        <f>SUM(E39+F39)</f>
        <v>62458</v>
      </c>
      <c r="E39" s="202">
        <v>21509</v>
      </c>
      <c r="F39" s="202">
        <v>40949</v>
      </c>
      <c r="G39" s="202"/>
      <c r="H39" s="202"/>
      <c r="I39" s="202"/>
      <c r="J39" s="202"/>
      <c r="K39" s="202"/>
      <c r="L39" s="202"/>
      <c r="M39" s="202"/>
      <c r="N39" s="202"/>
      <c r="O39" s="202"/>
      <c r="P39" s="423"/>
    </row>
    <row r="40" spans="1:16" s="11" customFormat="1" ht="12.75">
      <c r="A40" s="749"/>
      <c r="B40" s="559" t="s">
        <v>232</v>
      </c>
      <c r="C40" s="560"/>
      <c r="D40" s="561">
        <f>E40+F40</f>
        <v>2445051</v>
      </c>
      <c r="E40" s="561">
        <f>H40</f>
        <v>735265</v>
      </c>
      <c r="F40" s="561">
        <f>L40</f>
        <v>1709786</v>
      </c>
      <c r="G40" s="561">
        <f>H40+L40</f>
        <v>2445051</v>
      </c>
      <c r="H40" s="561">
        <f>K40</f>
        <v>735265</v>
      </c>
      <c r="I40" s="561"/>
      <c r="J40" s="561"/>
      <c r="K40" s="561">
        <f>K41+K42</f>
        <v>735265</v>
      </c>
      <c r="L40" s="561">
        <f>L41</f>
        <v>1709786</v>
      </c>
      <c r="M40" s="561"/>
      <c r="N40" s="561"/>
      <c r="O40" s="561"/>
      <c r="P40" s="250">
        <f>P41</f>
        <v>1709786</v>
      </c>
    </row>
    <row r="41" spans="1:16" s="11" customFormat="1" ht="22.5">
      <c r="A41" s="749"/>
      <c r="B41" s="562" t="s">
        <v>250</v>
      </c>
      <c r="C41" s="556" t="s">
        <v>251</v>
      </c>
      <c r="D41" s="202">
        <f>E41+F41</f>
        <v>1709786</v>
      </c>
      <c r="E41" s="202">
        <f>H41</f>
        <v>0</v>
      </c>
      <c r="F41" s="202">
        <f>L41</f>
        <v>1709786</v>
      </c>
      <c r="G41" s="202">
        <f>H41+L41</f>
        <v>1709786</v>
      </c>
      <c r="H41" s="202">
        <f>K41</f>
        <v>0</v>
      </c>
      <c r="I41" s="202"/>
      <c r="J41" s="202"/>
      <c r="K41" s="202"/>
      <c r="L41" s="202">
        <f>P41</f>
        <v>1709786</v>
      </c>
      <c r="M41" s="202"/>
      <c r="N41" s="202"/>
      <c r="O41" s="202"/>
      <c r="P41" s="423">
        <v>1709786</v>
      </c>
    </row>
    <row r="42" spans="1:16" s="11" customFormat="1" ht="22.5">
      <c r="A42" s="749"/>
      <c r="B42" s="562" t="s">
        <v>250</v>
      </c>
      <c r="C42" s="556" t="s">
        <v>252</v>
      </c>
      <c r="D42" s="202">
        <f>E42+F42</f>
        <v>735265</v>
      </c>
      <c r="E42" s="202">
        <f>H42</f>
        <v>735265</v>
      </c>
      <c r="F42" s="202">
        <f>L42</f>
        <v>0</v>
      </c>
      <c r="G42" s="202">
        <f>H42+L42</f>
        <v>735265</v>
      </c>
      <c r="H42" s="202">
        <f>K42</f>
        <v>735265</v>
      </c>
      <c r="I42" s="202"/>
      <c r="J42" s="202"/>
      <c r="K42" s="202">
        <v>735265</v>
      </c>
      <c r="L42" s="202"/>
      <c r="M42" s="202"/>
      <c r="N42" s="202"/>
      <c r="O42" s="202"/>
      <c r="P42" s="423"/>
    </row>
    <row r="43" spans="1:16" s="11" customFormat="1" ht="12.75">
      <c r="A43" s="750"/>
      <c r="B43" s="555" t="s">
        <v>178</v>
      </c>
      <c r="C43" s="556"/>
      <c r="D43" s="202">
        <f>E43+F43</f>
        <v>3716326</v>
      </c>
      <c r="E43" s="202">
        <v>1113148</v>
      </c>
      <c r="F43" s="202">
        <v>2603178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423"/>
    </row>
    <row r="44" spans="1:16" s="11" customFormat="1" ht="20.25" customHeight="1">
      <c r="A44" s="748" t="s">
        <v>303</v>
      </c>
      <c r="B44" s="752" t="s">
        <v>244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3"/>
    </row>
    <row r="45" spans="1:16" s="11" customFormat="1" ht="12.75">
      <c r="A45" s="749"/>
      <c r="B45" s="754" t="s">
        <v>256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5"/>
    </row>
    <row r="46" spans="1:16" s="11" customFormat="1" ht="12.75">
      <c r="A46" s="749"/>
      <c r="B46" s="754" t="s">
        <v>257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5"/>
    </row>
    <row r="47" spans="1:16" s="11" customFormat="1" ht="12.75">
      <c r="A47" s="749"/>
      <c r="B47" s="754" t="s">
        <v>258</v>
      </c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5"/>
    </row>
    <row r="48" spans="1:16" s="11" customFormat="1" ht="12.75">
      <c r="A48" s="749"/>
      <c r="B48" s="363" t="s">
        <v>1040</v>
      </c>
      <c r="C48" s="363" t="s">
        <v>361</v>
      </c>
      <c r="D48" s="563">
        <f>D49+D50</f>
        <v>4285708</v>
      </c>
      <c r="E48" s="563">
        <f aca="true" t="shared" si="4" ref="E48:P48">E49+E50</f>
        <v>1179743</v>
      </c>
      <c r="F48" s="563">
        <f t="shared" si="4"/>
        <v>3105965</v>
      </c>
      <c r="G48" s="563">
        <f t="shared" si="4"/>
        <v>2993216</v>
      </c>
      <c r="H48" s="563">
        <f t="shared" si="4"/>
        <v>800032</v>
      </c>
      <c r="I48" s="563">
        <f t="shared" si="4"/>
        <v>0</v>
      </c>
      <c r="J48" s="563">
        <f t="shared" si="4"/>
        <v>0</v>
      </c>
      <c r="K48" s="563">
        <f t="shared" si="4"/>
        <v>800032</v>
      </c>
      <c r="L48" s="563">
        <f t="shared" si="4"/>
        <v>2193184</v>
      </c>
      <c r="M48" s="563">
        <f t="shared" si="4"/>
        <v>0</v>
      </c>
      <c r="N48" s="563">
        <f t="shared" si="4"/>
        <v>0</v>
      </c>
      <c r="O48" s="563">
        <f t="shared" si="4"/>
        <v>0</v>
      </c>
      <c r="P48" s="564">
        <f t="shared" si="4"/>
        <v>837095</v>
      </c>
    </row>
    <row r="49" spans="1:16" s="11" customFormat="1" ht="12.75">
      <c r="A49" s="749"/>
      <c r="B49" s="41" t="s">
        <v>249</v>
      </c>
      <c r="C49" s="41"/>
      <c r="D49" s="114">
        <f>SUM(E49+F49)</f>
        <v>1292492</v>
      </c>
      <c r="E49" s="114">
        <v>379711</v>
      </c>
      <c r="F49" s="114">
        <v>912781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5"/>
    </row>
    <row r="50" spans="1:16" s="11" customFormat="1" ht="12.75">
      <c r="A50" s="749"/>
      <c r="B50" s="565" t="s">
        <v>232</v>
      </c>
      <c r="C50" s="43"/>
      <c r="D50" s="126">
        <f>SUM(E50+F50)</f>
        <v>2993216</v>
      </c>
      <c r="E50" s="126">
        <f>E52</f>
        <v>800032</v>
      </c>
      <c r="F50" s="126">
        <f>F51</f>
        <v>2193184</v>
      </c>
      <c r="G50" s="126">
        <f>G51+G52</f>
        <v>2993216</v>
      </c>
      <c r="H50" s="126">
        <f>H52</f>
        <v>800032</v>
      </c>
      <c r="I50" s="126">
        <v>0</v>
      </c>
      <c r="J50" s="126">
        <v>0</v>
      </c>
      <c r="K50" s="126">
        <f>K52</f>
        <v>800032</v>
      </c>
      <c r="L50" s="126">
        <f>L51</f>
        <v>2193184</v>
      </c>
      <c r="M50" s="126">
        <v>0</v>
      </c>
      <c r="N50" s="126">
        <v>0</v>
      </c>
      <c r="O50" s="126">
        <v>0</v>
      </c>
      <c r="P50" s="127">
        <v>837095</v>
      </c>
    </row>
    <row r="51" spans="1:16" s="11" customFormat="1" ht="22.5">
      <c r="A51" s="749"/>
      <c r="B51" s="40" t="s">
        <v>250</v>
      </c>
      <c r="C51" s="41" t="s">
        <v>251</v>
      </c>
      <c r="D51" s="225">
        <f>SUM(E51+F51)</f>
        <v>2193184</v>
      </c>
      <c r="E51" s="114"/>
      <c r="F51" s="114">
        <f>G51</f>
        <v>2193184</v>
      </c>
      <c r="G51" s="114">
        <f>L51</f>
        <v>2193184</v>
      </c>
      <c r="H51" s="114"/>
      <c r="I51" s="114"/>
      <c r="J51" s="114"/>
      <c r="K51" s="114"/>
      <c r="L51" s="114">
        <f>P51</f>
        <v>2193184</v>
      </c>
      <c r="M51" s="114"/>
      <c r="N51" s="114"/>
      <c r="O51" s="114"/>
      <c r="P51" s="115">
        <v>2193184</v>
      </c>
    </row>
    <row r="52" spans="1:16" s="11" customFormat="1" ht="22.5">
      <c r="A52" s="750"/>
      <c r="B52" s="40" t="s">
        <v>250</v>
      </c>
      <c r="C52" s="41" t="s">
        <v>252</v>
      </c>
      <c r="D52" s="225">
        <f>SUM(E52+F52)</f>
        <v>800032</v>
      </c>
      <c r="E52" s="114">
        <f>G52</f>
        <v>800032</v>
      </c>
      <c r="F52" s="114"/>
      <c r="G52" s="114">
        <f>H52</f>
        <v>800032</v>
      </c>
      <c r="H52" s="114">
        <f>K52</f>
        <v>800032</v>
      </c>
      <c r="I52" s="114"/>
      <c r="J52" s="114"/>
      <c r="K52" s="114">
        <v>800032</v>
      </c>
      <c r="L52" s="114"/>
      <c r="M52" s="114"/>
      <c r="N52" s="114"/>
      <c r="O52" s="114"/>
      <c r="P52" s="115"/>
    </row>
    <row r="53" spans="1:16" s="11" customFormat="1" ht="18" customHeight="1">
      <c r="A53" s="748" t="s">
        <v>304</v>
      </c>
      <c r="B53" s="752" t="s">
        <v>244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3"/>
    </row>
    <row r="54" spans="1:16" s="11" customFormat="1" ht="12.75">
      <c r="A54" s="749"/>
      <c r="B54" s="763" t="s">
        <v>256</v>
      </c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4"/>
    </row>
    <row r="55" spans="1:16" s="11" customFormat="1" ht="12.75">
      <c r="A55" s="749"/>
      <c r="B55" s="754" t="s">
        <v>259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5"/>
    </row>
    <row r="56" spans="1:16" s="11" customFormat="1" ht="12.75">
      <c r="A56" s="749"/>
      <c r="B56" s="767" t="s">
        <v>260</v>
      </c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8"/>
    </row>
    <row r="57" spans="1:16" s="11" customFormat="1" ht="12.75">
      <c r="A57" s="749"/>
      <c r="B57" s="758" t="s">
        <v>300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60"/>
    </row>
    <row r="58" spans="1:16" s="11" customFormat="1" ht="12.75">
      <c r="A58" s="749"/>
      <c r="B58" s="363" t="s">
        <v>1040</v>
      </c>
      <c r="C58" s="363" t="s">
        <v>261</v>
      </c>
      <c r="D58" s="563">
        <f>D59+D60</f>
        <v>1585767</v>
      </c>
      <c r="E58" s="563">
        <f aca="true" t="shared" si="5" ref="E58:P58">E59+E60</f>
        <v>318130</v>
      </c>
      <c r="F58" s="563">
        <f t="shared" si="5"/>
        <v>1267637</v>
      </c>
      <c r="G58" s="563">
        <f t="shared" si="5"/>
        <v>358995</v>
      </c>
      <c r="H58" s="563">
        <f t="shared" si="5"/>
        <v>71799</v>
      </c>
      <c r="I58" s="563">
        <f t="shared" si="5"/>
        <v>0</v>
      </c>
      <c r="J58" s="563">
        <f t="shared" si="5"/>
        <v>0</v>
      </c>
      <c r="K58" s="563">
        <f t="shared" si="5"/>
        <v>71799</v>
      </c>
      <c r="L58" s="563">
        <f t="shared" si="5"/>
        <v>287196</v>
      </c>
      <c r="M58" s="563">
        <f t="shared" si="5"/>
        <v>0</v>
      </c>
      <c r="N58" s="563">
        <f t="shared" si="5"/>
        <v>0</v>
      </c>
      <c r="O58" s="563">
        <f t="shared" si="5"/>
        <v>0</v>
      </c>
      <c r="P58" s="564">
        <f t="shared" si="5"/>
        <v>287196</v>
      </c>
    </row>
    <row r="59" spans="1:16" s="11" customFormat="1" ht="12.75">
      <c r="A59" s="749"/>
      <c r="B59" s="763" t="s">
        <v>249</v>
      </c>
      <c r="C59" s="763"/>
      <c r="D59" s="202">
        <f>E59+F59</f>
        <v>1226772</v>
      </c>
      <c r="E59" s="202">
        <v>246331</v>
      </c>
      <c r="F59" s="202">
        <v>980441</v>
      </c>
      <c r="G59" s="566"/>
      <c r="H59" s="566"/>
      <c r="I59" s="566"/>
      <c r="J59" s="566"/>
      <c r="K59" s="566"/>
      <c r="L59" s="566"/>
      <c r="M59" s="566"/>
      <c r="N59" s="566"/>
      <c r="O59" s="566"/>
      <c r="P59" s="567"/>
    </row>
    <row r="60" spans="1:16" s="11" customFormat="1" ht="12.75">
      <c r="A60" s="749"/>
      <c r="B60" s="560" t="s">
        <v>232</v>
      </c>
      <c r="C60" s="560"/>
      <c r="D60" s="561">
        <f>D61+D62</f>
        <v>358995</v>
      </c>
      <c r="E60" s="561">
        <f aca="true" t="shared" si="6" ref="E60:P60">E61+E62</f>
        <v>71799</v>
      </c>
      <c r="F60" s="561">
        <f t="shared" si="6"/>
        <v>287196</v>
      </c>
      <c r="G60" s="561">
        <f t="shared" si="6"/>
        <v>358995</v>
      </c>
      <c r="H60" s="561">
        <f t="shared" si="6"/>
        <v>71799</v>
      </c>
      <c r="I60" s="561">
        <f t="shared" si="6"/>
        <v>0</v>
      </c>
      <c r="J60" s="561">
        <f t="shared" si="6"/>
        <v>0</v>
      </c>
      <c r="K60" s="561">
        <f t="shared" si="6"/>
        <v>71799</v>
      </c>
      <c r="L60" s="561">
        <f t="shared" si="6"/>
        <v>287196</v>
      </c>
      <c r="M60" s="561">
        <f t="shared" si="6"/>
        <v>0</v>
      </c>
      <c r="N60" s="561">
        <f t="shared" si="6"/>
        <v>0</v>
      </c>
      <c r="O60" s="561">
        <f t="shared" si="6"/>
        <v>0</v>
      </c>
      <c r="P60" s="250">
        <f t="shared" si="6"/>
        <v>287196</v>
      </c>
    </row>
    <row r="61" spans="1:16" s="11" customFormat="1" ht="22.5">
      <c r="A61" s="749"/>
      <c r="B61" s="40" t="s">
        <v>250</v>
      </c>
      <c r="C61" s="556" t="s">
        <v>251</v>
      </c>
      <c r="D61" s="202">
        <f>E61+F61</f>
        <v>287196</v>
      </c>
      <c r="E61" s="202"/>
      <c r="F61" s="202">
        <f>L61</f>
        <v>287196</v>
      </c>
      <c r="G61" s="202">
        <f>H61+L61</f>
        <v>287196</v>
      </c>
      <c r="H61" s="202">
        <f>I61+J61+K61</f>
        <v>0</v>
      </c>
      <c r="I61" s="202"/>
      <c r="J61" s="202"/>
      <c r="K61" s="202"/>
      <c r="L61" s="202">
        <f>M61+N61+O61+P61</f>
        <v>287196</v>
      </c>
      <c r="M61" s="202"/>
      <c r="N61" s="202"/>
      <c r="O61" s="202"/>
      <c r="P61" s="423">
        <v>287196</v>
      </c>
    </row>
    <row r="62" spans="1:16" s="11" customFormat="1" ht="23.25" thickBot="1">
      <c r="A62" s="750"/>
      <c r="B62" s="40" t="s">
        <v>250</v>
      </c>
      <c r="C62" s="556" t="s">
        <v>252</v>
      </c>
      <c r="D62" s="202">
        <f>E62+F62</f>
        <v>71799</v>
      </c>
      <c r="E62" s="202">
        <f>H62</f>
        <v>71799</v>
      </c>
      <c r="F62" s="202"/>
      <c r="G62" s="202">
        <f>H62+L62</f>
        <v>71799</v>
      </c>
      <c r="H62" s="202">
        <f>I62+J62+K62</f>
        <v>71799</v>
      </c>
      <c r="I62" s="202"/>
      <c r="J62" s="202"/>
      <c r="K62" s="202">
        <v>71799</v>
      </c>
      <c r="L62" s="202">
        <f>M62+N62+O62+P62</f>
        <v>0</v>
      </c>
      <c r="M62" s="202"/>
      <c r="N62" s="202"/>
      <c r="O62" s="202"/>
      <c r="P62" s="423"/>
    </row>
    <row r="63" spans="1:16" s="11" customFormat="1" ht="19.5" customHeight="1" thickBot="1">
      <c r="A63" s="608" t="s">
        <v>981</v>
      </c>
      <c r="B63" s="275" t="s">
        <v>783</v>
      </c>
      <c r="C63" s="275"/>
      <c r="D63" s="314">
        <f>D67+D84+D93+D112+D134+D159+D182+D205+D226+D249+D264+D284+D300</f>
        <v>4151403</v>
      </c>
      <c r="E63" s="314">
        <f aca="true" t="shared" si="7" ref="E63:P63">E67+E84+E93+E112+E134+E159+E182+E205+E226+E249+E264+E284+E300</f>
        <v>595506</v>
      </c>
      <c r="F63" s="314">
        <f t="shared" si="7"/>
        <v>3555897</v>
      </c>
      <c r="G63" s="314">
        <f t="shared" si="7"/>
        <v>1861500</v>
      </c>
      <c r="H63" s="314">
        <f t="shared" si="7"/>
        <v>286845</v>
      </c>
      <c r="I63" s="314">
        <f t="shared" si="7"/>
        <v>0</v>
      </c>
      <c r="J63" s="314">
        <f t="shared" si="7"/>
        <v>0</v>
      </c>
      <c r="K63" s="314">
        <f t="shared" si="7"/>
        <v>286845</v>
      </c>
      <c r="L63" s="314">
        <f t="shared" si="7"/>
        <v>1574655</v>
      </c>
      <c r="M63" s="314">
        <f t="shared" si="7"/>
        <v>0</v>
      </c>
      <c r="N63" s="314">
        <f t="shared" si="7"/>
        <v>0</v>
      </c>
      <c r="O63" s="314">
        <f t="shared" si="7"/>
        <v>0</v>
      </c>
      <c r="P63" s="315">
        <f t="shared" si="7"/>
        <v>1574655</v>
      </c>
    </row>
    <row r="64" spans="1:16" s="11" customFormat="1" ht="16.5" customHeight="1">
      <c r="A64" s="783" t="s">
        <v>779</v>
      </c>
      <c r="B64" s="752" t="s">
        <v>552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3"/>
    </row>
    <row r="65" spans="1:16" s="11" customFormat="1" ht="12.75">
      <c r="A65" s="783"/>
      <c r="B65" s="754" t="s">
        <v>551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5"/>
    </row>
    <row r="66" spans="1:16" s="11" customFormat="1" ht="12.75">
      <c r="A66" s="783"/>
      <c r="B66" s="754" t="s">
        <v>553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5"/>
    </row>
    <row r="67" spans="1:16" s="11" customFormat="1" ht="12.75">
      <c r="A67" s="783"/>
      <c r="B67" s="363" t="s">
        <v>1040</v>
      </c>
      <c r="C67" s="363" t="s">
        <v>558</v>
      </c>
      <c r="D67" s="563">
        <f>D68+D69</f>
        <v>888028</v>
      </c>
      <c r="E67" s="563">
        <f aca="true" t="shared" si="8" ref="E67:P67">E68+E69</f>
        <v>133205</v>
      </c>
      <c r="F67" s="563">
        <f t="shared" si="8"/>
        <v>754823</v>
      </c>
      <c r="G67" s="563">
        <f t="shared" si="8"/>
        <v>168484</v>
      </c>
      <c r="H67" s="563">
        <f t="shared" si="8"/>
        <v>25273</v>
      </c>
      <c r="I67" s="563">
        <f t="shared" si="8"/>
        <v>0</v>
      </c>
      <c r="J67" s="563">
        <f t="shared" si="8"/>
        <v>0</v>
      </c>
      <c r="K67" s="563">
        <f t="shared" si="8"/>
        <v>25273</v>
      </c>
      <c r="L67" s="563">
        <f t="shared" si="8"/>
        <v>143211</v>
      </c>
      <c r="M67" s="563">
        <f t="shared" si="8"/>
        <v>0</v>
      </c>
      <c r="N67" s="563">
        <f t="shared" si="8"/>
        <v>0</v>
      </c>
      <c r="O67" s="563">
        <f t="shared" si="8"/>
        <v>0</v>
      </c>
      <c r="P67" s="564">
        <f t="shared" si="8"/>
        <v>143211</v>
      </c>
    </row>
    <row r="68" spans="1:16" s="11" customFormat="1" ht="12.75">
      <c r="A68" s="783"/>
      <c r="B68" s="41" t="s">
        <v>778</v>
      </c>
      <c r="C68" s="41"/>
      <c r="D68" s="205">
        <f>E68+F68</f>
        <v>719544</v>
      </c>
      <c r="E68" s="205">
        <v>107932</v>
      </c>
      <c r="F68" s="205">
        <v>611612</v>
      </c>
      <c r="G68" s="114"/>
      <c r="H68" s="205"/>
      <c r="I68" s="114"/>
      <c r="J68" s="114"/>
      <c r="K68" s="114"/>
      <c r="L68" s="205"/>
      <c r="M68" s="114"/>
      <c r="N68" s="114"/>
      <c r="O68" s="114"/>
      <c r="P68" s="115"/>
    </row>
    <row r="69" spans="1:16" s="11" customFormat="1" ht="12.75">
      <c r="A69" s="783"/>
      <c r="B69" s="560" t="s">
        <v>232</v>
      </c>
      <c r="C69" s="491"/>
      <c r="D69" s="208">
        <f aca="true" t="shared" si="9" ref="D69:D79">E69+F69</f>
        <v>168484</v>
      </c>
      <c r="E69" s="208">
        <f aca="true" t="shared" si="10" ref="E69:E79">H69</f>
        <v>25273</v>
      </c>
      <c r="F69" s="208">
        <f aca="true" t="shared" si="11" ref="F69:F79">L69</f>
        <v>143211</v>
      </c>
      <c r="G69" s="126">
        <f aca="true" t="shared" si="12" ref="G69:G79">H69+L69</f>
        <v>168484</v>
      </c>
      <c r="H69" s="208">
        <f aca="true" t="shared" si="13" ref="H69:H79">K69</f>
        <v>25273</v>
      </c>
      <c r="I69" s="208">
        <f aca="true" t="shared" si="14" ref="I69:P69">SUM(I70:I79)</f>
        <v>0</v>
      </c>
      <c r="J69" s="208">
        <f t="shared" si="14"/>
        <v>0</v>
      </c>
      <c r="K69" s="208">
        <f t="shared" si="14"/>
        <v>25273</v>
      </c>
      <c r="L69" s="208">
        <f t="shared" si="14"/>
        <v>143211</v>
      </c>
      <c r="M69" s="208">
        <f t="shared" si="14"/>
        <v>0</v>
      </c>
      <c r="N69" s="208">
        <f t="shared" si="14"/>
        <v>0</v>
      </c>
      <c r="O69" s="208">
        <f t="shared" si="14"/>
        <v>0</v>
      </c>
      <c r="P69" s="424">
        <f t="shared" si="14"/>
        <v>143211</v>
      </c>
    </row>
    <row r="70" spans="1:16" s="11" customFormat="1" ht="12.75">
      <c r="A70" s="783"/>
      <c r="B70" s="40" t="s">
        <v>697</v>
      </c>
      <c r="C70" s="41" t="s">
        <v>329</v>
      </c>
      <c r="D70" s="205">
        <f t="shared" si="9"/>
        <v>327</v>
      </c>
      <c r="E70" s="205">
        <f t="shared" si="10"/>
        <v>0</v>
      </c>
      <c r="F70" s="205">
        <f t="shared" si="11"/>
        <v>327</v>
      </c>
      <c r="G70" s="114">
        <f t="shared" si="12"/>
        <v>327</v>
      </c>
      <c r="H70" s="205">
        <f t="shared" si="13"/>
        <v>0</v>
      </c>
      <c r="I70" s="114"/>
      <c r="J70" s="114"/>
      <c r="K70" s="114"/>
      <c r="L70" s="205">
        <f>M70+N70+O70+P70</f>
        <v>327</v>
      </c>
      <c r="M70" s="114"/>
      <c r="N70" s="114"/>
      <c r="O70" s="114"/>
      <c r="P70" s="115">
        <f>'Z 2 '!L150</f>
        <v>327</v>
      </c>
    </row>
    <row r="71" spans="1:16" s="11" customFormat="1" ht="12.75">
      <c r="A71" s="783"/>
      <c r="B71" s="40" t="s">
        <v>697</v>
      </c>
      <c r="C71" s="41" t="s">
        <v>330</v>
      </c>
      <c r="D71" s="205">
        <f t="shared" si="9"/>
        <v>58</v>
      </c>
      <c r="E71" s="205">
        <f t="shared" si="10"/>
        <v>58</v>
      </c>
      <c r="F71" s="205">
        <f t="shared" si="11"/>
        <v>0</v>
      </c>
      <c r="G71" s="114">
        <f t="shared" si="12"/>
        <v>58</v>
      </c>
      <c r="H71" s="205">
        <f t="shared" si="13"/>
        <v>58</v>
      </c>
      <c r="I71" s="114"/>
      <c r="J71" s="114"/>
      <c r="K71" s="114">
        <f>'Z 2 '!L151</f>
        <v>58</v>
      </c>
      <c r="L71" s="205">
        <f aca="true" t="shared" si="15" ref="L71:L79">M71+N71+O71+P71</f>
        <v>0</v>
      </c>
      <c r="M71" s="114"/>
      <c r="N71" s="114"/>
      <c r="O71" s="114"/>
      <c r="P71" s="115"/>
    </row>
    <row r="72" spans="1:16" s="11" customFormat="1" ht="12.75">
      <c r="A72" s="783"/>
      <c r="B72" s="40" t="s">
        <v>628</v>
      </c>
      <c r="C72" s="41" t="s">
        <v>331</v>
      </c>
      <c r="D72" s="205">
        <f t="shared" si="9"/>
        <v>54</v>
      </c>
      <c r="E72" s="205">
        <f t="shared" si="10"/>
        <v>0</v>
      </c>
      <c r="F72" s="205">
        <f t="shared" si="11"/>
        <v>54</v>
      </c>
      <c r="G72" s="114">
        <f t="shared" si="12"/>
        <v>54</v>
      </c>
      <c r="H72" s="205">
        <f t="shared" si="13"/>
        <v>0</v>
      </c>
      <c r="I72" s="114"/>
      <c r="J72" s="114"/>
      <c r="K72" s="114"/>
      <c r="L72" s="205">
        <f t="shared" si="15"/>
        <v>54</v>
      </c>
      <c r="M72" s="114"/>
      <c r="N72" s="114"/>
      <c r="O72" s="114"/>
      <c r="P72" s="115">
        <f>'Z 2 '!L152</f>
        <v>54</v>
      </c>
    </row>
    <row r="73" spans="1:16" s="11" customFormat="1" ht="12.75">
      <c r="A73" s="783"/>
      <c r="B73" s="40" t="s">
        <v>628</v>
      </c>
      <c r="C73" s="41" t="s">
        <v>332</v>
      </c>
      <c r="D73" s="205">
        <f t="shared" si="9"/>
        <v>9</v>
      </c>
      <c r="E73" s="205">
        <f t="shared" si="10"/>
        <v>9</v>
      </c>
      <c r="F73" s="205">
        <f t="shared" si="11"/>
        <v>0</v>
      </c>
      <c r="G73" s="114">
        <f t="shared" si="12"/>
        <v>9</v>
      </c>
      <c r="H73" s="205">
        <f t="shared" si="13"/>
        <v>9</v>
      </c>
      <c r="I73" s="114"/>
      <c r="J73" s="114"/>
      <c r="K73" s="114">
        <f>'Z 2 '!L153</f>
        <v>9</v>
      </c>
      <c r="L73" s="205">
        <f t="shared" si="15"/>
        <v>0</v>
      </c>
      <c r="M73" s="114"/>
      <c r="N73" s="114"/>
      <c r="O73" s="114"/>
      <c r="P73" s="115"/>
    </row>
    <row r="74" spans="1:16" s="11" customFormat="1" ht="12.75">
      <c r="A74" s="783"/>
      <c r="B74" s="40" t="s">
        <v>909</v>
      </c>
      <c r="C74" s="41" t="s">
        <v>333</v>
      </c>
      <c r="D74" s="205">
        <f t="shared" si="9"/>
        <v>15344</v>
      </c>
      <c r="E74" s="205">
        <f t="shared" si="10"/>
        <v>0</v>
      </c>
      <c r="F74" s="205">
        <f t="shared" si="11"/>
        <v>15344</v>
      </c>
      <c r="G74" s="114">
        <f t="shared" si="12"/>
        <v>15344</v>
      </c>
      <c r="H74" s="205">
        <f t="shared" si="13"/>
        <v>0</v>
      </c>
      <c r="I74" s="114"/>
      <c r="J74" s="114"/>
      <c r="K74" s="114"/>
      <c r="L74" s="205">
        <f t="shared" si="15"/>
        <v>15344</v>
      </c>
      <c r="M74" s="114"/>
      <c r="N74" s="114"/>
      <c r="O74" s="114"/>
      <c r="P74" s="115">
        <f>'Z 2 '!L155</f>
        <v>15344</v>
      </c>
    </row>
    <row r="75" spans="1:16" s="11" customFormat="1" ht="12.75">
      <c r="A75" s="783"/>
      <c r="B75" s="40" t="s">
        <v>909</v>
      </c>
      <c r="C75" s="41" t="s">
        <v>334</v>
      </c>
      <c r="D75" s="205">
        <f t="shared" si="9"/>
        <v>2708</v>
      </c>
      <c r="E75" s="205">
        <f t="shared" si="10"/>
        <v>2708</v>
      </c>
      <c r="F75" s="205">
        <f t="shared" si="11"/>
        <v>0</v>
      </c>
      <c r="G75" s="114">
        <f t="shared" si="12"/>
        <v>2708</v>
      </c>
      <c r="H75" s="205">
        <f t="shared" si="13"/>
        <v>2708</v>
      </c>
      <c r="I75" s="114"/>
      <c r="J75" s="114"/>
      <c r="K75" s="114">
        <f>'Z 2 '!L156</f>
        <v>2708</v>
      </c>
      <c r="L75" s="205">
        <f t="shared" si="15"/>
        <v>0</v>
      </c>
      <c r="M75" s="114"/>
      <c r="N75" s="114"/>
      <c r="O75" s="114"/>
      <c r="P75" s="115"/>
    </row>
    <row r="76" spans="1:16" s="11" customFormat="1" ht="12.75">
      <c r="A76" s="783"/>
      <c r="B76" s="42" t="s">
        <v>720</v>
      </c>
      <c r="C76" s="41" t="s">
        <v>335</v>
      </c>
      <c r="D76" s="205">
        <f t="shared" si="9"/>
        <v>121961</v>
      </c>
      <c r="E76" s="205">
        <f t="shared" si="10"/>
        <v>0</v>
      </c>
      <c r="F76" s="205">
        <f t="shared" si="11"/>
        <v>121961</v>
      </c>
      <c r="G76" s="114">
        <f t="shared" si="12"/>
        <v>121961</v>
      </c>
      <c r="H76" s="205">
        <f t="shared" si="13"/>
        <v>0</v>
      </c>
      <c r="I76" s="114"/>
      <c r="J76" s="114"/>
      <c r="K76" s="114"/>
      <c r="L76" s="205">
        <f t="shared" si="15"/>
        <v>121961</v>
      </c>
      <c r="M76" s="114"/>
      <c r="N76" s="114"/>
      <c r="O76" s="114"/>
      <c r="P76" s="115">
        <f>'Z 2 '!L161</f>
        <v>121961</v>
      </c>
    </row>
    <row r="77" spans="1:16" s="11" customFormat="1" ht="12.75">
      <c r="A77" s="783"/>
      <c r="B77" s="42" t="s">
        <v>720</v>
      </c>
      <c r="C77" s="41" t="s">
        <v>336</v>
      </c>
      <c r="D77" s="205">
        <f t="shared" si="9"/>
        <v>21523</v>
      </c>
      <c r="E77" s="205">
        <f t="shared" si="10"/>
        <v>21523</v>
      </c>
      <c r="F77" s="205">
        <f t="shared" si="11"/>
        <v>0</v>
      </c>
      <c r="G77" s="114">
        <f t="shared" si="12"/>
        <v>21523</v>
      </c>
      <c r="H77" s="205">
        <f t="shared" si="13"/>
        <v>21523</v>
      </c>
      <c r="I77" s="114"/>
      <c r="J77" s="114"/>
      <c r="K77" s="114">
        <f>'Z 2 '!L162</f>
        <v>21523</v>
      </c>
      <c r="L77" s="205">
        <f t="shared" si="15"/>
        <v>0</v>
      </c>
      <c r="M77" s="114"/>
      <c r="N77" s="114"/>
      <c r="O77" s="114"/>
      <c r="P77" s="115"/>
    </row>
    <row r="78" spans="1:16" s="11" customFormat="1" ht="12.75">
      <c r="A78" s="783"/>
      <c r="B78" s="40" t="s">
        <v>577</v>
      </c>
      <c r="C78" s="41" t="s">
        <v>305</v>
      </c>
      <c r="D78" s="205">
        <f t="shared" si="9"/>
        <v>5525</v>
      </c>
      <c r="E78" s="205">
        <f t="shared" si="10"/>
        <v>0</v>
      </c>
      <c r="F78" s="205">
        <f t="shared" si="11"/>
        <v>5525</v>
      </c>
      <c r="G78" s="114">
        <f t="shared" si="12"/>
        <v>5525</v>
      </c>
      <c r="H78" s="205">
        <f t="shared" si="13"/>
        <v>0</v>
      </c>
      <c r="I78" s="114"/>
      <c r="J78" s="114"/>
      <c r="K78" s="114"/>
      <c r="L78" s="205">
        <f t="shared" si="15"/>
        <v>5525</v>
      </c>
      <c r="M78" s="114"/>
      <c r="N78" s="114"/>
      <c r="O78" s="114"/>
      <c r="P78" s="115">
        <f>'Z 2 '!L164</f>
        <v>5525</v>
      </c>
    </row>
    <row r="79" spans="1:16" s="11" customFormat="1" ht="12.75">
      <c r="A79" s="783"/>
      <c r="B79" s="40" t="s">
        <v>577</v>
      </c>
      <c r="C79" s="41" t="s">
        <v>306</v>
      </c>
      <c r="D79" s="205">
        <f t="shared" si="9"/>
        <v>975</v>
      </c>
      <c r="E79" s="205">
        <f t="shared" si="10"/>
        <v>975</v>
      </c>
      <c r="F79" s="205">
        <f t="shared" si="11"/>
        <v>0</v>
      </c>
      <c r="G79" s="114">
        <f t="shared" si="12"/>
        <v>975</v>
      </c>
      <c r="H79" s="205">
        <f t="shared" si="13"/>
        <v>975</v>
      </c>
      <c r="I79" s="114"/>
      <c r="J79" s="114"/>
      <c r="K79" s="114">
        <f>'Z 2 '!L165</f>
        <v>975</v>
      </c>
      <c r="L79" s="205">
        <f t="shared" si="15"/>
        <v>0</v>
      </c>
      <c r="M79" s="114"/>
      <c r="N79" s="114"/>
      <c r="O79" s="114"/>
      <c r="P79" s="115"/>
    </row>
    <row r="80" spans="1:16" s="11" customFormat="1" ht="17.25" customHeight="1">
      <c r="A80" s="748" t="s">
        <v>780</v>
      </c>
      <c r="B80" s="752" t="s">
        <v>262</v>
      </c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3"/>
    </row>
    <row r="81" spans="1:16" s="11" customFormat="1" ht="12.75">
      <c r="A81" s="749"/>
      <c r="B81" s="754" t="s">
        <v>263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5"/>
    </row>
    <row r="82" spans="1:16" s="11" customFormat="1" ht="12.75">
      <c r="A82" s="749"/>
      <c r="B82" s="754" t="s">
        <v>264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5"/>
    </row>
    <row r="83" spans="1:16" s="11" customFormat="1" ht="12.75">
      <c r="A83" s="749"/>
      <c r="B83" s="754" t="s">
        <v>265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5"/>
    </row>
    <row r="84" spans="1:16" s="11" customFormat="1" ht="12.75">
      <c r="A84" s="749"/>
      <c r="B84" s="363" t="s">
        <v>1040</v>
      </c>
      <c r="C84" s="363" t="s">
        <v>558</v>
      </c>
      <c r="D84" s="563">
        <f>D85+D86+D88</f>
        <v>35000</v>
      </c>
      <c r="E84" s="563">
        <f aca="true" t="shared" si="16" ref="E84:P84">E85+E86+E88</f>
        <v>35000</v>
      </c>
      <c r="F84" s="563">
        <f t="shared" si="16"/>
        <v>0</v>
      </c>
      <c r="G84" s="563">
        <f t="shared" si="16"/>
        <v>20179</v>
      </c>
      <c r="H84" s="563">
        <f t="shared" si="16"/>
        <v>20179</v>
      </c>
      <c r="I84" s="563">
        <f t="shared" si="16"/>
        <v>0</v>
      </c>
      <c r="J84" s="563">
        <f t="shared" si="16"/>
        <v>0</v>
      </c>
      <c r="K84" s="563">
        <f t="shared" si="16"/>
        <v>20179</v>
      </c>
      <c r="L84" s="563">
        <f t="shared" si="16"/>
        <v>0</v>
      </c>
      <c r="M84" s="563">
        <f t="shared" si="16"/>
        <v>0</v>
      </c>
      <c r="N84" s="563">
        <f t="shared" si="16"/>
        <v>0</v>
      </c>
      <c r="O84" s="563">
        <f t="shared" si="16"/>
        <v>0</v>
      </c>
      <c r="P84" s="564">
        <f t="shared" si="16"/>
        <v>0</v>
      </c>
    </row>
    <row r="85" spans="1:16" s="11" customFormat="1" ht="12.75">
      <c r="A85" s="749"/>
      <c r="B85" s="572" t="s">
        <v>174</v>
      </c>
      <c r="C85" s="572"/>
      <c r="D85" s="205">
        <f>E85</f>
        <v>976</v>
      </c>
      <c r="E85" s="205">
        <v>976</v>
      </c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7"/>
    </row>
    <row r="86" spans="1:16" s="11" customFormat="1" ht="12.75">
      <c r="A86" s="749"/>
      <c r="B86" s="39" t="s">
        <v>232</v>
      </c>
      <c r="C86" s="43"/>
      <c r="D86" s="126">
        <f>SUM(D87:D87)</f>
        <v>20179</v>
      </c>
      <c r="E86" s="126">
        <f aca="true" t="shared" si="17" ref="E86:P86">SUM(E87:E87)</f>
        <v>20179</v>
      </c>
      <c r="F86" s="126">
        <f t="shared" si="17"/>
        <v>0</v>
      </c>
      <c r="G86" s="126">
        <f t="shared" si="17"/>
        <v>20179</v>
      </c>
      <c r="H86" s="126">
        <f t="shared" si="17"/>
        <v>20179</v>
      </c>
      <c r="I86" s="126">
        <f t="shared" si="17"/>
        <v>0</v>
      </c>
      <c r="J86" s="126">
        <f t="shared" si="17"/>
        <v>0</v>
      </c>
      <c r="K86" s="126">
        <f t="shared" si="17"/>
        <v>20179</v>
      </c>
      <c r="L86" s="126">
        <f t="shared" si="17"/>
        <v>0</v>
      </c>
      <c r="M86" s="126">
        <f t="shared" si="17"/>
        <v>0</v>
      </c>
      <c r="N86" s="126">
        <f t="shared" si="17"/>
        <v>0</v>
      </c>
      <c r="O86" s="126">
        <f t="shared" si="17"/>
        <v>0</v>
      </c>
      <c r="P86" s="127">
        <f t="shared" si="17"/>
        <v>0</v>
      </c>
    </row>
    <row r="87" spans="1:16" s="11" customFormat="1" ht="33.75">
      <c r="A87" s="749"/>
      <c r="B87" s="40" t="s">
        <v>266</v>
      </c>
      <c r="C87" s="41" t="s">
        <v>267</v>
      </c>
      <c r="D87" s="205">
        <f>E87</f>
        <v>20179</v>
      </c>
      <c r="E87" s="205">
        <f>H87</f>
        <v>20179</v>
      </c>
      <c r="F87" s="205"/>
      <c r="G87" s="114">
        <f>H87</f>
        <v>20179</v>
      </c>
      <c r="H87" s="205">
        <f>K87</f>
        <v>20179</v>
      </c>
      <c r="I87" s="114"/>
      <c r="J87" s="114"/>
      <c r="K87" s="114">
        <f>'Z 2 '!L148</f>
        <v>20179</v>
      </c>
      <c r="L87" s="205"/>
      <c r="M87" s="114"/>
      <c r="N87" s="114"/>
      <c r="O87" s="114"/>
      <c r="P87" s="115"/>
    </row>
    <row r="88" spans="1:16" s="11" customFormat="1" ht="12.75">
      <c r="A88" s="750"/>
      <c r="B88" s="568" t="s">
        <v>376</v>
      </c>
      <c r="C88" s="41"/>
      <c r="D88" s="205">
        <f>E88</f>
        <v>13845</v>
      </c>
      <c r="E88" s="205">
        <v>13845</v>
      </c>
      <c r="F88" s="205"/>
      <c r="G88" s="114"/>
      <c r="H88" s="205"/>
      <c r="I88" s="114"/>
      <c r="J88" s="114"/>
      <c r="K88" s="114"/>
      <c r="L88" s="205"/>
      <c r="M88" s="114"/>
      <c r="N88" s="114"/>
      <c r="O88" s="114"/>
      <c r="P88" s="115"/>
    </row>
    <row r="89" spans="1:16" s="11" customFormat="1" ht="18.75" customHeight="1">
      <c r="A89" s="748" t="s">
        <v>550</v>
      </c>
      <c r="B89" s="752" t="s">
        <v>337</v>
      </c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3"/>
    </row>
    <row r="90" spans="1:16" s="11" customFormat="1" ht="12.75">
      <c r="A90" s="749"/>
      <c r="B90" s="754" t="s">
        <v>268</v>
      </c>
      <c r="C90" s="754"/>
      <c r="D90" s="754"/>
      <c r="E90" s="754"/>
      <c r="F90" s="754"/>
      <c r="G90" s="754"/>
      <c r="H90" s="754"/>
      <c r="I90" s="754"/>
      <c r="J90" s="754"/>
      <c r="K90" s="754"/>
      <c r="L90" s="754"/>
      <c r="M90" s="754"/>
      <c r="N90" s="754"/>
      <c r="O90" s="754"/>
      <c r="P90" s="755"/>
    </row>
    <row r="91" spans="1:16" s="11" customFormat="1" ht="12.75">
      <c r="A91" s="749"/>
      <c r="B91" s="754" t="s">
        <v>269</v>
      </c>
      <c r="C91" s="754"/>
      <c r="D91" s="754"/>
      <c r="E91" s="754"/>
      <c r="F91" s="754"/>
      <c r="G91" s="754"/>
      <c r="H91" s="754"/>
      <c r="I91" s="754"/>
      <c r="J91" s="754"/>
      <c r="K91" s="754"/>
      <c r="L91" s="754"/>
      <c r="M91" s="754"/>
      <c r="N91" s="754"/>
      <c r="O91" s="754"/>
      <c r="P91" s="755"/>
    </row>
    <row r="92" spans="1:16" s="11" customFormat="1" ht="12.75">
      <c r="A92" s="749"/>
      <c r="B92" s="754" t="s">
        <v>360</v>
      </c>
      <c r="C92" s="754"/>
      <c r="D92" s="754"/>
      <c r="E92" s="75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5"/>
    </row>
    <row r="93" spans="1:16" s="11" customFormat="1" ht="12.75">
      <c r="A93" s="749"/>
      <c r="B93" s="363" t="s">
        <v>1040</v>
      </c>
      <c r="C93" s="363" t="s">
        <v>361</v>
      </c>
      <c r="D93" s="563">
        <f>SUM(D95+D94)</f>
        <v>173991</v>
      </c>
      <c r="E93" s="563">
        <f aca="true" t="shared" si="18" ref="E93:P93">SUM(E95+E94)</f>
        <v>26096</v>
      </c>
      <c r="F93" s="563">
        <f t="shared" si="18"/>
        <v>147895</v>
      </c>
      <c r="G93" s="563">
        <f t="shared" si="18"/>
        <v>21811</v>
      </c>
      <c r="H93" s="563">
        <f t="shared" si="18"/>
        <v>3269</v>
      </c>
      <c r="I93" s="563">
        <f t="shared" si="18"/>
        <v>0</v>
      </c>
      <c r="J93" s="563">
        <f t="shared" si="18"/>
        <v>0</v>
      </c>
      <c r="K93" s="563">
        <f t="shared" si="18"/>
        <v>3269</v>
      </c>
      <c r="L93" s="563">
        <f t="shared" si="18"/>
        <v>18542</v>
      </c>
      <c r="M93" s="563">
        <f t="shared" si="18"/>
        <v>0</v>
      </c>
      <c r="N93" s="563">
        <f t="shared" si="18"/>
        <v>0</v>
      </c>
      <c r="O93" s="563">
        <f t="shared" si="18"/>
        <v>0</v>
      </c>
      <c r="P93" s="564">
        <f t="shared" si="18"/>
        <v>18542</v>
      </c>
    </row>
    <row r="94" spans="1:17" s="11" customFormat="1" ht="12.75">
      <c r="A94" s="749"/>
      <c r="B94" s="574" t="s">
        <v>175</v>
      </c>
      <c r="C94" s="574"/>
      <c r="D94" s="492">
        <f>SUM(E94+F94)</f>
        <v>152180</v>
      </c>
      <c r="E94" s="492">
        <v>22827</v>
      </c>
      <c r="F94" s="492">
        <v>129353</v>
      </c>
      <c r="G94" s="492"/>
      <c r="H94" s="492"/>
      <c r="I94" s="492"/>
      <c r="J94" s="492"/>
      <c r="K94" s="492"/>
      <c r="L94" s="492"/>
      <c r="M94" s="492"/>
      <c r="N94" s="492"/>
      <c r="O94" s="492"/>
      <c r="P94" s="575"/>
      <c r="Q94" s="576"/>
    </row>
    <row r="95" spans="1:16" s="11" customFormat="1" ht="12.75">
      <c r="A95" s="749"/>
      <c r="B95" s="577" t="s">
        <v>232</v>
      </c>
      <c r="C95" s="43"/>
      <c r="D95" s="126">
        <f aca="true" t="shared" si="19" ref="D95:P95">SUM(D96:D107)</f>
        <v>21811</v>
      </c>
      <c r="E95" s="126">
        <f t="shared" si="19"/>
        <v>3269</v>
      </c>
      <c r="F95" s="126">
        <f t="shared" si="19"/>
        <v>18542</v>
      </c>
      <c r="G95" s="126">
        <f t="shared" si="19"/>
        <v>21811</v>
      </c>
      <c r="H95" s="126">
        <f t="shared" si="19"/>
        <v>3269</v>
      </c>
      <c r="I95" s="126">
        <f t="shared" si="19"/>
        <v>0</v>
      </c>
      <c r="J95" s="126">
        <f t="shared" si="19"/>
        <v>0</v>
      </c>
      <c r="K95" s="126">
        <f t="shared" si="19"/>
        <v>3269</v>
      </c>
      <c r="L95" s="126">
        <f t="shared" si="19"/>
        <v>18542</v>
      </c>
      <c r="M95" s="126">
        <f t="shared" si="19"/>
        <v>0</v>
      </c>
      <c r="N95" s="126">
        <f t="shared" si="19"/>
        <v>0</v>
      </c>
      <c r="O95" s="126">
        <f t="shared" si="19"/>
        <v>0</v>
      </c>
      <c r="P95" s="127">
        <f t="shared" si="19"/>
        <v>18542</v>
      </c>
    </row>
    <row r="96" spans="1:16" s="11" customFormat="1" ht="12.75">
      <c r="A96" s="749"/>
      <c r="B96" s="40" t="s">
        <v>697</v>
      </c>
      <c r="C96" s="41" t="s">
        <v>362</v>
      </c>
      <c r="D96" s="205">
        <f>E96+F96</f>
        <v>2132</v>
      </c>
      <c r="E96" s="205">
        <f>H96</f>
        <v>0</v>
      </c>
      <c r="F96" s="205">
        <f>L96</f>
        <v>2132</v>
      </c>
      <c r="G96" s="114">
        <f>H96+L96</f>
        <v>2132</v>
      </c>
      <c r="H96" s="205">
        <f>K96</f>
        <v>0</v>
      </c>
      <c r="I96" s="114"/>
      <c r="J96" s="114"/>
      <c r="K96" s="114"/>
      <c r="L96" s="205">
        <f>P96</f>
        <v>2132</v>
      </c>
      <c r="M96" s="114"/>
      <c r="N96" s="114"/>
      <c r="O96" s="114"/>
      <c r="P96" s="115">
        <v>2132</v>
      </c>
    </row>
    <row r="97" spans="1:16" s="11" customFormat="1" ht="12.75">
      <c r="A97" s="749"/>
      <c r="B97" s="40" t="s">
        <v>697</v>
      </c>
      <c r="C97" s="41" t="s">
        <v>383</v>
      </c>
      <c r="D97" s="205">
        <f aca="true" t="shared" si="20" ref="D97:D107">E97+F97</f>
        <v>373</v>
      </c>
      <c r="E97" s="205">
        <f aca="true" t="shared" si="21" ref="E97:E107">H97</f>
        <v>373</v>
      </c>
      <c r="F97" s="205">
        <f aca="true" t="shared" si="22" ref="F97:F107">L97</f>
        <v>0</v>
      </c>
      <c r="G97" s="114">
        <f aca="true" t="shared" si="23" ref="G97:G107">H97+L97</f>
        <v>373</v>
      </c>
      <c r="H97" s="205">
        <f aca="true" t="shared" si="24" ref="H97:H107">K97</f>
        <v>373</v>
      </c>
      <c r="I97" s="114"/>
      <c r="J97" s="114"/>
      <c r="K97" s="114">
        <v>373</v>
      </c>
      <c r="L97" s="205">
        <f aca="true" t="shared" si="25" ref="L97:L107">P97</f>
        <v>0</v>
      </c>
      <c r="M97" s="114"/>
      <c r="N97" s="114"/>
      <c r="O97" s="114"/>
      <c r="P97" s="115"/>
    </row>
    <row r="98" spans="1:16" s="11" customFormat="1" ht="12.75">
      <c r="A98" s="749"/>
      <c r="B98" s="40" t="s">
        <v>628</v>
      </c>
      <c r="C98" s="41" t="s">
        <v>363</v>
      </c>
      <c r="D98" s="205">
        <f t="shared" si="20"/>
        <v>343</v>
      </c>
      <c r="E98" s="205">
        <f t="shared" si="21"/>
        <v>0</v>
      </c>
      <c r="F98" s="205">
        <f t="shared" si="22"/>
        <v>343</v>
      </c>
      <c r="G98" s="114">
        <f t="shared" si="23"/>
        <v>343</v>
      </c>
      <c r="H98" s="205">
        <f t="shared" si="24"/>
        <v>0</v>
      </c>
      <c r="I98" s="114"/>
      <c r="J98" s="114"/>
      <c r="K98" s="114"/>
      <c r="L98" s="205">
        <f t="shared" si="25"/>
        <v>343</v>
      </c>
      <c r="M98" s="114"/>
      <c r="N98" s="114"/>
      <c r="O98" s="114"/>
      <c r="P98" s="115">
        <v>343</v>
      </c>
    </row>
    <row r="99" spans="1:16" s="11" customFormat="1" ht="12.75">
      <c r="A99" s="749"/>
      <c r="B99" s="40" t="s">
        <v>628</v>
      </c>
      <c r="C99" s="41" t="s">
        <v>384</v>
      </c>
      <c r="D99" s="205">
        <f t="shared" si="20"/>
        <v>61</v>
      </c>
      <c r="E99" s="205">
        <f t="shared" si="21"/>
        <v>61</v>
      </c>
      <c r="F99" s="205">
        <f t="shared" si="22"/>
        <v>0</v>
      </c>
      <c r="G99" s="114">
        <f t="shared" si="23"/>
        <v>61</v>
      </c>
      <c r="H99" s="205">
        <f t="shared" si="24"/>
        <v>61</v>
      </c>
      <c r="I99" s="114"/>
      <c r="J99" s="114"/>
      <c r="K99" s="114">
        <v>61</v>
      </c>
      <c r="L99" s="205">
        <f t="shared" si="25"/>
        <v>0</v>
      </c>
      <c r="M99" s="114"/>
      <c r="N99" s="114"/>
      <c r="O99" s="114"/>
      <c r="P99" s="115"/>
    </row>
    <row r="100" spans="1:16" s="11" customFormat="1" ht="12.75">
      <c r="A100" s="749"/>
      <c r="B100" s="40" t="s">
        <v>909</v>
      </c>
      <c r="C100" s="41" t="s">
        <v>364</v>
      </c>
      <c r="D100" s="205">
        <f t="shared" si="20"/>
        <v>14013</v>
      </c>
      <c r="E100" s="205">
        <f t="shared" si="21"/>
        <v>0</v>
      </c>
      <c r="F100" s="205">
        <f t="shared" si="22"/>
        <v>14013</v>
      </c>
      <c r="G100" s="114">
        <f t="shared" si="23"/>
        <v>14013</v>
      </c>
      <c r="H100" s="205">
        <f t="shared" si="24"/>
        <v>0</v>
      </c>
      <c r="I100" s="114"/>
      <c r="J100" s="114"/>
      <c r="K100" s="114"/>
      <c r="L100" s="205">
        <f t="shared" si="25"/>
        <v>14013</v>
      </c>
      <c r="M100" s="114"/>
      <c r="N100" s="114"/>
      <c r="O100" s="114"/>
      <c r="P100" s="115">
        <v>14013</v>
      </c>
    </row>
    <row r="101" spans="1:16" s="11" customFormat="1" ht="12.75">
      <c r="A101" s="749"/>
      <c r="B101" s="40" t="s">
        <v>909</v>
      </c>
      <c r="C101" s="41" t="s">
        <v>385</v>
      </c>
      <c r="D101" s="205">
        <f t="shared" si="20"/>
        <v>2473</v>
      </c>
      <c r="E101" s="205">
        <f t="shared" si="21"/>
        <v>2473</v>
      </c>
      <c r="F101" s="205">
        <f t="shared" si="22"/>
        <v>0</v>
      </c>
      <c r="G101" s="114">
        <f t="shared" si="23"/>
        <v>2473</v>
      </c>
      <c r="H101" s="205">
        <f t="shared" si="24"/>
        <v>2473</v>
      </c>
      <c r="I101" s="114"/>
      <c r="J101" s="114"/>
      <c r="K101" s="114">
        <v>2473</v>
      </c>
      <c r="L101" s="205">
        <f t="shared" si="25"/>
        <v>0</v>
      </c>
      <c r="M101" s="114"/>
      <c r="N101" s="114"/>
      <c r="O101" s="114"/>
      <c r="P101" s="115"/>
    </row>
    <row r="102" spans="1:16" s="11" customFormat="1" ht="12.75">
      <c r="A102" s="749"/>
      <c r="B102" s="40" t="s">
        <v>630</v>
      </c>
      <c r="C102" s="41" t="s">
        <v>365</v>
      </c>
      <c r="D102" s="205">
        <f t="shared" si="20"/>
        <v>1119</v>
      </c>
      <c r="E102" s="205">
        <f t="shared" si="21"/>
        <v>0</v>
      </c>
      <c r="F102" s="205">
        <f t="shared" si="22"/>
        <v>1119</v>
      </c>
      <c r="G102" s="114">
        <f t="shared" si="23"/>
        <v>1119</v>
      </c>
      <c r="H102" s="205">
        <f t="shared" si="24"/>
        <v>0</v>
      </c>
      <c r="I102" s="114"/>
      <c r="J102" s="114"/>
      <c r="K102" s="114"/>
      <c r="L102" s="205">
        <f t="shared" si="25"/>
        <v>1119</v>
      </c>
      <c r="M102" s="114"/>
      <c r="N102" s="114"/>
      <c r="O102" s="114"/>
      <c r="P102" s="115">
        <v>1119</v>
      </c>
    </row>
    <row r="103" spans="1:16" s="11" customFormat="1" ht="12.75">
      <c r="A103" s="749"/>
      <c r="B103" s="40" t="s">
        <v>630</v>
      </c>
      <c r="C103" s="41" t="s">
        <v>386</v>
      </c>
      <c r="D103" s="205">
        <f t="shared" si="20"/>
        <v>197</v>
      </c>
      <c r="E103" s="205">
        <f t="shared" si="21"/>
        <v>197</v>
      </c>
      <c r="F103" s="205">
        <f t="shared" si="22"/>
        <v>0</v>
      </c>
      <c r="G103" s="114">
        <f t="shared" si="23"/>
        <v>197</v>
      </c>
      <c r="H103" s="205">
        <f t="shared" si="24"/>
        <v>197</v>
      </c>
      <c r="I103" s="114"/>
      <c r="J103" s="114"/>
      <c r="K103" s="114">
        <v>197</v>
      </c>
      <c r="L103" s="205">
        <f t="shared" si="25"/>
        <v>0</v>
      </c>
      <c r="M103" s="114"/>
      <c r="N103" s="114"/>
      <c r="O103" s="114"/>
      <c r="P103" s="115"/>
    </row>
    <row r="104" spans="1:16" s="11" customFormat="1" ht="12.75">
      <c r="A104" s="749"/>
      <c r="B104" s="40" t="s">
        <v>720</v>
      </c>
      <c r="C104" s="41" t="s">
        <v>367</v>
      </c>
      <c r="D104" s="205">
        <f t="shared" si="20"/>
        <v>637</v>
      </c>
      <c r="E104" s="205">
        <f t="shared" si="21"/>
        <v>0</v>
      </c>
      <c r="F104" s="205">
        <f t="shared" si="22"/>
        <v>637</v>
      </c>
      <c r="G104" s="114">
        <f t="shared" si="23"/>
        <v>637</v>
      </c>
      <c r="H104" s="205">
        <f t="shared" si="24"/>
        <v>0</v>
      </c>
      <c r="I104" s="114"/>
      <c r="J104" s="114"/>
      <c r="K104" s="114"/>
      <c r="L104" s="205">
        <f t="shared" si="25"/>
        <v>637</v>
      </c>
      <c r="M104" s="114"/>
      <c r="N104" s="114"/>
      <c r="O104" s="114"/>
      <c r="P104" s="115">
        <v>637</v>
      </c>
    </row>
    <row r="105" spans="1:16" s="11" customFormat="1" ht="12.75">
      <c r="A105" s="749"/>
      <c r="B105" s="40" t="s">
        <v>720</v>
      </c>
      <c r="C105" s="41" t="s">
        <v>387</v>
      </c>
      <c r="D105" s="205">
        <f t="shared" si="20"/>
        <v>113</v>
      </c>
      <c r="E105" s="205">
        <f t="shared" si="21"/>
        <v>113</v>
      </c>
      <c r="F105" s="205">
        <f t="shared" si="22"/>
        <v>0</v>
      </c>
      <c r="G105" s="114">
        <f t="shared" si="23"/>
        <v>113</v>
      </c>
      <c r="H105" s="205">
        <f t="shared" si="24"/>
        <v>113</v>
      </c>
      <c r="I105" s="114"/>
      <c r="J105" s="114"/>
      <c r="K105" s="114">
        <v>113</v>
      </c>
      <c r="L105" s="205">
        <f t="shared" si="25"/>
        <v>0</v>
      </c>
      <c r="M105" s="114"/>
      <c r="N105" s="114"/>
      <c r="O105" s="114"/>
      <c r="P105" s="115"/>
    </row>
    <row r="106" spans="1:16" s="11" customFormat="1" ht="12.75">
      <c r="A106" s="749"/>
      <c r="B106" s="40" t="s">
        <v>867</v>
      </c>
      <c r="C106" s="41" t="s">
        <v>368</v>
      </c>
      <c r="D106" s="205">
        <f t="shared" si="20"/>
        <v>298</v>
      </c>
      <c r="E106" s="205">
        <f t="shared" si="21"/>
        <v>0</v>
      </c>
      <c r="F106" s="205">
        <f t="shared" si="22"/>
        <v>298</v>
      </c>
      <c r="G106" s="114">
        <f t="shared" si="23"/>
        <v>298</v>
      </c>
      <c r="H106" s="205">
        <f t="shared" si="24"/>
        <v>0</v>
      </c>
      <c r="I106" s="114"/>
      <c r="J106" s="114"/>
      <c r="K106" s="114"/>
      <c r="L106" s="205">
        <f t="shared" si="25"/>
        <v>298</v>
      </c>
      <c r="M106" s="114"/>
      <c r="N106" s="114"/>
      <c r="O106" s="114"/>
      <c r="P106" s="115">
        <v>298</v>
      </c>
    </row>
    <row r="107" spans="1:16" s="11" customFormat="1" ht="12.75">
      <c r="A107" s="749"/>
      <c r="B107" s="40" t="s">
        <v>867</v>
      </c>
      <c r="C107" s="41" t="s">
        <v>388</v>
      </c>
      <c r="D107" s="205">
        <f t="shared" si="20"/>
        <v>52</v>
      </c>
      <c r="E107" s="205">
        <f t="shared" si="21"/>
        <v>52</v>
      </c>
      <c r="F107" s="205">
        <f t="shared" si="22"/>
        <v>0</v>
      </c>
      <c r="G107" s="114">
        <f t="shared" si="23"/>
        <v>52</v>
      </c>
      <c r="H107" s="205">
        <f t="shared" si="24"/>
        <v>52</v>
      </c>
      <c r="I107" s="114"/>
      <c r="J107" s="114"/>
      <c r="K107" s="114">
        <v>52</v>
      </c>
      <c r="L107" s="205">
        <f t="shared" si="25"/>
        <v>0</v>
      </c>
      <c r="M107" s="114"/>
      <c r="N107" s="114"/>
      <c r="O107" s="114"/>
      <c r="P107" s="115"/>
    </row>
    <row r="108" spans="1:16" s="11" customFormat="1" ht="15.75" customHeight="1">
      <c r="A108" s="748" t="s">
        <v>370</v>
      </c>
      <c r="B108" s="784" t="s">
        <v>271</v>
      </c>
      <c r="C108" s="784"/>
      <c r="D108" s="784"/>
      <c r="E108" s="784"/>
      <c r="F108" s="784"/>
      <c r="G108" s="784"/>
      <c r="H108" s="784"/>
      <c r="I108" s="784"/>
      <c r="J108" s="784"/>
      <c r="K108" s="784"/>
      <c r="L108" s="784"/>
      <c r="M108" s="784"/>
      <c r="N108" s="784"/>
      <c r="O108" s="784"/>
      <c r="P108" s="785"/>
    </row>
    <row r="109" spans="1:16" s="11" customFormat="1" ht="12.75">
      <c r="A109" s="749"/>
      <c r="B109" s="756" t="s">
        <v>272</v>
      </c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  <c r="O109" s="756"/>
      <c r="P109" s="757"/>
    </row>
    <row r="110" spans="1:16" s="11" customFormat="1" ht="12.75">
      <c r="A110" s="749"/>
      <c r="B110" s="756" t="s">
        <v>273</v>
      </c>
      <c r="C110" s="756"/>
      <c r="D110" s="756"/>
      <c r="E110" s="756"/>
      <c r="F110" s="756"/>
      <c r="G110" s="756"/>
      <c r="H110" s="756"/>
      <c r="I110" s="756"/>
      <c r="J110" s="756"/>
      <c r="K110" s="756"/>
      <c r="L110" s="756"/>
      <c r="M110" s="756"/>
      <c r="N110" s="756"/>
      <c r="O110" s="756"/>
      <c r="P110" s="757"/>
    </row>
    <row r="111" spans="1:16" s="11" customFormat="1" ht="12.75">
      <c r="A111" s="749"/>
      <c r="B111" s="756" t="s">
        <v>360</v>
      </c>
      <c r="C111" s="756"/>
      <c r="D111" s="756"/>
      <c r="E111" s="756"/>
      <c r="F111" s="756"/>
      <c r="G111" s="756"/>
      <c r="H111" s="756"/>
      <c r="I111" s="756"/>
      <c r="J111" s="756"/>
      <c r="K111" s="756"/>
      <c r="L111" s="756"/>
      <c r="M111" s="756"/>
      <c r="N111" s="756"/>
      <c r="O111" s="756"/>
      <c r="P111" s="757"/>
    </row>
    <row r="112" spans="1:16" s="11" customFormat="1" ht="12.75">
      <c r="A112" s="749"/>
      <c r="B112" s="569" t="s">
        <v>1040</v>
      </c>
      <c r="C112" s="363" t="s">
        <v>361</v>
      </c>
      <c r="D112" s="563">
        <f>SUM(D114+D113)</f>
        <v>317032</v>
      </c>
      <c r="E112" s="563">
        <f aca="true" t="shared" si="26" ref="E112:P112">SUM(E114+E113)</f>
        <v>47555</v>
      </c>
      <c r="F112" s="563">
        <f t="shared" si="26"/>
        <v>269477</v>
      </c>
      <c r="G112" s="563">
        <f t="shared" si="26"/>
        <v>187368</v>
      </c>
      <c r="H112" s="563">
        <f t="shared" si="26"/>
        <v>28105</v>
      </c>
      <c r="I112" s="563">
        <f t="shared" si="26"/>
        <v>0</v>
      </c>
      <c r="J112" s="563">
        <f t="shared" si="26"/>
        <v>0</v>
      </c>
      <c r="K112" s="563">
        <f t="shared" si="26"/>
        <v>28105</v>
      </c>
      <c r="L112" s="563">
        <f t="shared" si="26"/>
        <v>159263</v>
      </c>
      <c r="M112" s="563">
        <f t="shared" si="26"/>
        <v>0</v>
      </c>
      <c r="N112" s="563">
        <f t="shared" si="26"/>
        <v>0</v>
      </c>
      <c r="O112" s="563">
        <f t="shared" si="26"/>
        <v>0</v>
      </c>
      <c r="P112" s="564">
        <f t="shared" si="26"/>
        <v>159263</v>
      </c>
    </row>
    <row r="113" spans="1:16" s="11" customFormat="1" ht="12.75">
      <c r="A113" s="749"/>
      <c r="B113" s="574" t="s">
        <v>175</v>
      </c>
      <c r="C113" s="574"/>
      <c r="D113" s="492">
        <f>SUM(E113+F113)</f>
        <v>129664</v>
      </c>
      <c r="E113" s="492">
        <v>19450</v>
      </c>
      <c r="F113" s="492">
        <v>110214</v>
      </c>
      <c r="G113" s="492"/>
      <c r="H113" s="492"/>
      <c r="I113" s="492"/>
      <c r="J113" s="492"/>
      <c r="K113" s="492"/>
      <c r="L113" s="492"/>
      <c r="M113" s="492"/>
      <c r="N113" s="492"/>
      <c r="O113" s="492"/>
      <c r="P113" s="575"/>
    </row>
    <row r="114" spans="1:16" s="11" customFormat="1" ht="12.75">
      <c r="A114" s="749"/>
      <c r="B114" s="39" t="s">
        <v>232</v>
      </c>
      <c r="C114" s="43"/>
      <c r="D114" s="208">
        <f>SUM(E114+F114)</f>
        <v>187368</v>
      </c>
      <c r="E114" s="208">
        <f>H114</f>
        <v>28105</v>
      </c>
      <c r="F114" s="208">
        <f>L114</f>
        <v>159263</v>
      </c>
      <c r="G114" s="126">
        <f>H114+L114</f>
        <v>187368</v>
      </c>
      <c r="H114" s="208">
        <f>K114</f>
        <v>28105</v>
      </c>
      <c r="I114" s="126">
        <v>0</v>
      </c>
      <c r="J114" s="126">
        <v>0</v>
      </c>
      <c r="K114" s="126">
        <f>SUM(K115:K128)</f>
        <v>28105</v>
      </c>
      <c r="L114" s="208">
        <f>SUM(L115:L128)</f>
        <v>159263</v>
      </c>
      <c r="M114" s="126">
        <v>0</v>
      </c>
      <c r="N114" s="126">
        <v>0</v>
      </c>
      <c r="O114" s="126">
        <v>0</v>
      </c>
      <c r="P114" s="127">
        <f>SUM(P115:P128)</f>
        <v>159263</v>
      </c>
    </row>
    <row r="115" spans="1:16" s="11" customFormat="1" ht="12.75">
      <c r="A115" s="749"/>
      <c r="B115" s="40" t="s">
        <v>697</v>
      </c>
      <c r="C115" s="41" t="s">
        <v>362</v>
      </c>
      <c r="D115" s="205">
        <f>E115+F115</f>
        <v>11711</v>
      </c>
      <c r="E115" s="205">
        <f>H115</f>
        <v>0</v>
      </c>
      <c r="F115" s="205">
        <f>L115</f>
        <v>11711</v>
      </c>
      <c r="G115" s="114">
        <f>H115+L115</f>
        <v>11711</v>
      </c>
      <c r="H115" s="205">
        <f>SUM(K115)</f>
        <v>0</v>
      </c>
      <c r="I115" s="114"/>
      <c r="J115" s="114"/>
      <c r="K115" s="114">
        <v>0</v>
      </c>
      <c r="L115" s="205">
        <f>SUM(P115)</f>
        <v>11711</v>
      </c>
      <c r="M115" s="114"/>
      <c r="N115" s="114"/>
      <c r="O115" s="114"/>
      <c r="P115" s="115">
        <v>11711</v>
      </c>
    </row>
    <row r="116" spans="1:16" s="11" customFormat="1" ht="12.75">
      <c r="A116" s="749"/>
      <c r="B116" s="40" t="s">
        <v>697</v>
      </c>
      <c r="C116" s="41" t="s">
        <v>383</v>
      </c>
      <c r="D116" s="205">
        <f aca="true" t="shared" si="27" ref="D116:D128">E116+F116</f>
        <v>2067</v>
      </c>
      <c r="E116" s="205">
        <f aca="true" t="shared" si="28" ref="E116:E128">H116</f>
        <v>2067</v>
      </c>
      <c r="F116" s="205">
        <f aca="true" t="shared" si="29" ref="F116:F128">L116</f>
        <v>0</v>
      </c>
      <c r="G116" s="114">
        <f aca="true" t="shared" si="30" ref="G116:G128">H116+L116</f>
        <v>2067</v>
      </c>
      <c r="H116" s="205">
        <f aca="true" t="shared" si="31" ref="H116:H128">SUM(K116)</f>
        <v>2067</v>
      </c>
      <c r="I116" s="114"/>
      <c r="J116" s="114"/>
      <c r="K116" s="114">
        <v>2067</v>
      </c>
      <c r="L116" s="205">
        <f aca="true" t="shared" si="32" ref="L116:L128">SUM(P116)</f>
        <v>0</v>
      </c>
      <c r="M116" s="114"/>
      <c r="N116" s="114"/>
      <c r="O116" s="114"/>
      <c r="P116" s="115">
        <v>0</v>
      </c>
    </row>
    <row r="117" spans="1:16" s="11" customFormat="1" ht="12.75">
      <c r="A117" s="749"/>
      <c r="B117" s="40" t="s">
        <v>628</v>
      </c>
      <c r="C117" s="41" t="s">
        <v>363</v>
      </c>
      <c r="D117" s="205">
        <f t="shared" si="27"/>
        <v>1889</v>
      </c>
      <c r="E117" s="205">
        <f t="shared" si="28"/>
        <v>0</v>
      </c>
      <c r="F117" s="205">
        <f t="shared" si="29"/>
        <v>1889</v>
      </c>
      <c r="G117" s="114">
        <f t="shared" si="30"/>
        <v>1889</v>
      </c>
      <c r="H117" s="205">
        <f t="shared" si="31"/>
        <v>0</v>
      </c>
      <c r="I117" s="114"/>
      <c r="J117" s="114"/>
      <c r="K117" s="114">
        <v>0</v>
      </c>
      <c r="L117" s="205">
        <f t="shared" si="32"/>
        <v>1889</v>
      </c>
      <c r="M117" s="114"/>
      <c r="N117" s="114"/>
      <c r="O117" s="114"/>
      <c r="P117" s="115">
        <v>1889</v>
      </c>
    </row>
    <row r="118" spans="1:16" s="11" customFormat="1" ht="12.75">
      <c r="A118" s="749"/>
      <c r="B118" s="40" t="s">
        <v>628</v>
      </c>
      <c r="C118" s="41" t="s">
        <v>384</v>
      </c>
      <c r="D118" s="205">
        <f t="shared" si="27"/>
        <v>333</v>
      </c>
      <c r="E118" s="205">
        <f t="shared" si="28"/>
        <v>333</v>
      </c>
      <c r="F118" s="205">
        <f t="shared" si="29"/>
        <v>0</v>
      </c>
      <c r="G118" s="114">
        <f t="shared" si="30"/>
        <v>333</v>
      </c>
      <c r="H118" s="205">
        <f t="shared" si="31"/>
        <v>333</v>
      </c>
      <c r="I118" s="114"/>
      <c r="J118" s="114"/>
      <c r="K118" s="114">
        <v>333</v>
      </c>
      <c r="L118" s="205">
        <f t="shared" si="32"/>
        <v>0</v>
      </c>
      <c r="M118" s="114"/>
      <c r="N118" s="114"/>
      <c r="O118" s="114"/>
      <c r="P118" s="115">
        <v>0</v>
      </c>
    </row>
    <row r="119" spans="1:16" s="11" customFormat="1" ht="12.75">
      <c r="A119" s="749"/>
      <c r="B119" s="40" t="s">
        <v>909</v>
      </c>
      <c r="C119" s="41" t="s">
        <v>364</v>
      </c>
      <c r="D119" s="205">
        <f t="shared" si="27"/>
        <v>77095</v>
      </c>
      <c r="E119" s="205">
        <f t="shared" si="28"/>
        <v>0</v>
      </c>
      <c r="F119" s="205">
        <f t="shared" si="29"/>
        <v>77095</v>
      </c>
      <c r="G119" s="114">
        <f t="shared" si="30"/>
        <v>77095</v>
      </c>
      <c r="H119" s="205">
        <f t="shared" si="31"/>
        <v>0</v>
      </c>
      <c r="I119" s="114"/>
      <c r="J119" s="114"/>
      <c r="K119" s="114">
        <v>0</v>
      </c>
      <c r="L119" s="205">
        <f t="shared" si="32"/>
        <v>77095</v>
      </c>
      <c r="M119" s="114"/>
      <c r="N119" s="114"/>
      <c r="O119" s="114"/>
      <c r="P119" s="115">
        <v>77095</v>
      </c>
    </row>
    <row r="120" spans="1:16" s="11" customFormat="1" ht="12.75">
      <c r="A120" s="749"/>
      <c r="B120" s="40" t="s">
        <v>909</v>
      </c>
      <c r="C120" s="41" t="s">
        <v>385</v>
      </c>
      <c r="D120" s="205">
        <f t="shared" si="27"/>
        <v>13605</v>
      </c>
      <c r="E120" s="205">
        <f t="shared" si="28"/>
        <v>13605</v>
      </c>
      <c r="F120" s="205">
        <f t="shared" si="29"/>
        <v>0</v>
      </c>
      <c r="G120" s="114">
        <f t="shared" si="30"/>
        <v>13605</v>
      </c>
      <c r="H120" s="205">
        <f t="shared" si="31"/>
        <v>13605</v>
      </c>
      <c r="I120" s="114"/>
      <c r="J120" s="114"/>
      <c r="K120" s="114">
        <v>13605</v>
      </c>
      <c r="L120" s="205">
        <f t="shared" si="32"/>
        <v>0</v>
      </c>
      <c r="M120" s="114"/>
      <c r="N120" s="114"/>
      <c r="O120" s="114"/>
      <c r="P120" s="115">
        <v>0</v>
      </c>
    </row>
    <row r="121" spans="1:16" s="11" customFormat="1" ht="12.75">
      <c r="A121" s="749"/>
      <c r="B121" s="40" t="s">
        <v>630</v>
      </c>
      <c r="C121" s="41" t="s">
        <v>365</v>
      </c>
      <c r="D121" s="205">
        <f t="shared" si="27"/>
        <v>6645</v>
      </c>
      <c r="E121" s="205">
        <f t="shared" si="28"/>
        <v>0</v>
      </c>
      <c r="F121" s="205">
        <f t="shared" si="29"/>
        <v>6645</v>
      </c>
      <c r="G121" s="114">
        <f t="shared" si="30"/>
        <v>6645</v>
      </c>
      <c r="H121" s="205">
        <f t="shared" si="31"/>
        <v>0</v>
      </c>
      <c r="I121" s="114"/>
      <c r="J121" s="114"/>
      <c r="K121" s="114">
        <v>0</v>
      </c>
      <c r="L121" s="205">
        <f t="shared" si="32"/>
        <v>6645</v>
      </c>
      <c r="M121" s="114"/>
      <c r="N121" s="114"/>
      <c r="O121" s="114"/>
      <c r="P121" s="115">
        <v>6645</v>
      </c>
    </row>
    <row r="122" spans="1:16" s="11" customFormat="1" ht="12.75">
      <c r="A122" s="749"/>
      <c r="B122" s="40" t="s">
        <v>630</v>
      </c>
      <c r="C122" s="41" t="s">
        <v>386</v>
      </c>
      <c r="D122" s="205">
        <f t="shared" si="27"/>
        <v>1173</v>
      </c>
      <c r="E122" s="205">
        <f t="shared" si="28"/>
        <v>1173</v>
      </c>
      <c r="F122" s="205">
        <f t="shared" si="29"/>
        <v>0</v>
      </c>
      <c r="G122" s="114">
        <f t="shared" si="30"/>
        <v>1173</v>
      </c>
      <c r="H122" s="205">
        <f t="shared" si="31"/>
        <v>1173</v>
      </c>
      <c r="I122" s="114"/>
      <c r="J122" s="114"/>
      <c r="K122" s="114">
        <v>1173</v>
      </c>
      <c r="L122" s="205">
        <f t="shared" si="32"/>
        <v>0</v>
      </c>
      <c r="M122" s="114"/>
      <c r="N122" s="114"/>
      <c r="O122" s="114"/>
      <c r="P122" s="115">
        <v>0</v>
      </c>
    </row>
    <row r="123" spans="1:16" s="11" customFormat="1" ht="12.75">
      <c r="A123" s="749"/>
      <c r="B123" s="40" t="s">
        <v>720</v>
      </c>
      <c r="C123" s="41" t="s">
        <v>367</v>
      </c>
      <c r="D123" s="205">
        <f t="shared" si="27"/>
        <v>55327</v>
      </c>
      <c r="E123" s="205">
        <f t="shared" si="28"/>
        <v>0</v>
      </c>
      <c r="F123" s="205">
        <f t="shared" si="29"/>
        <v>55327</v>
      </c>
      <c r="G123" s="114">
        <f t="shared" si="30"/>
        <v>55327</v>
      </c>
      <c r="H123" s="205">
        <f t="shared" si="31"/>
        <v>0</v>
      </c>
      <c r="I123" s="114"/>
      <c r="J123" s="114"/>
      <c r="K123" s="114">
        <v>0</v>
      </c>
      <c r="L123" s="205">
        <f t="shared" si="32"/>
        <v>55327</v>
      </c>
      <c r="M123" s="114"/>
      <c r="N123" s="114"/>
      <c r="O123" s="114"/>
      <c r="P123" s="115">
        <v>55327</v>
      </c>
    </row>
    <row r="124" spans="1:16" s="11" customFormat="1" ht="12.75">
      <c r="A124" s="749"/>
      <c r="B124" s="40" t="s">
        <v>720</v>
      </c>
      <c r="C124" s="41" t="s">
        <v>387</v>
      </c>
      <c r="D124" s="205">
        <f t="shared" si="27"/>
        <v>9763</v>
      </c>
      <c r="E124" s="205">
        <f t="shared" si="28"/>
        <v>9763</v>
      </c>
      <c r="F124" s="205">
        <f t="shared" si="29"/>
        <v>0</v>
      </c>
      <c r="G124" s="114">
        <f t="shared" si="30"/>
        <v>9763</v>
      </c>
      <c r="H124" s="205">
        <f t="shared" si="31"/>
        <v>9763</v>
      </c>
      <c r="I124" s="114"/>
      <c r="J124" s="114"/>
      <c r="K124" s="114">
        <v>9763</v>
      </c>
      <c r="L124" s="205">
        <f t="shared" si="32"/>
        <v>0</v>
      </c>
      <c r="M124" s="114"/>
      <c r="N124" s="114"/>
      <c r="O124" s="114"/>
      <c r="P124" s="115">
        <v>0</v>
      </c>
    </row>
    <row r="125" spans="1:16" s="11" customFormat="1" ht="12.75">
      <c r="A125" s="749"/>
      <c r="B125" s="40" t="s">
        <v>867</v>
      </c>
      <c r="C125" s="41" t="s">
        <v>368</v>
      </c>
      <c r="D125" s="205">
        <f t="shared" si="27"/>
        <v>1156</v>
      </c>
      <c r="E125" s="205">
        <f t="shared" si="28"/>
        <v>0</v>
      </c>
      <c r="F125" s="205">
        <f t="shared" si="29"/>
        <v>1156</v>
      </c>
      <c r="G125" s="114">
        <f t="shared" si="30"/>
        <v>1156</v>
      </c>
      <c r="H125" s="205">
        <f t="shared" si="31"/>
        <v>0</v>
      </c>
      <c r="I125" s="114"/>
      <c r="J125" s="114"/>
      <c r="K125" s="114">
        <v>0</v>
      </c>
      <c r="L125" s="205">
        <f t="shared" si="32"/>
        <v>1156</v>
      </c>
      <c r="M125" s="114"/>
      <c r="N125" s="114"/>
      <c r="O125" s="114"/>
      <c r="P125" s="115">
        <v>1156</v>
      </c>
    </row>
    <row r="126" spans="1:16" s="11" customFormat="1" ht="12.75">
      <c r="A126" s="749"/>
      <c r="B126" s="40" t="s">
        <v>867</v>
      </c>
      <c r="C126" s="41" t="s">
        <v>388</v>
      </c>
      <c r="D126" s="205">
        <f t="shared" si="27"/>
        <v>204</v>
      </c>
      <c r="E126" s="205">
        <f t="shared" si="28"/>
        <v>204</v>
      </c>
      <c r="F126" s="205">
        <f t="shared" si="29"/>
        <v>0</v>
      </c>
      <c r="G126" s="114">
        <f t="shared" si="30"/>
        <v>204</v>
      </c>
      <c r="H126" s="205">
        <f t="shared" si="31"/>
        <v>204</v>
      </c>
      <c r="I126" s="114"/>
      <c r="J126" s="114"/>
      <c r="K126" s="114">
        <v>204</v>
      </c>
      <c r="L126" s="205">
        <f t="shared" si="32"/>
        <v>0</v>
      </c>
      <c r="M126" s="114"/>
      <c r="N126" s="114"/>
      <c r="O126" s="114"/>
      <c r="P126" s="115">
        <v>0</v>
      </c>
    </row>
    <row r="127" spans="1:16" s="11" customFormat="1" ht="12.75">
      <c r="A127" s="749"/>
      <c r="B127" s="40" t="s">
        <v>564</v>
      </c>
      <c r="C127" s="41" t="s">
        <v>369</v>
      </c>
      <c r="D127" s="205">
        <f t="shared" si="27"/>
        <v>5440</v>
      </c>
      <c r="E127" s="205">
        <f t="shared" si="28"/>
        <v>0</v>
      </c>
      <c r="F127" s="205">
        <f t="shared" si="29"/>
        <v>5440</v>
      </c>
      <c r="G127" s="114">
        <f t="shared" si="30"/>
        <v>5440</v>
      </c>
      <c r="H127" s="205">
        <f t="shared" si="31"/>
        <v>0</v>
      </c>
      <c r="I127" s="114"/>
      <c r="J127" s="114"/>
      <c r="K127" s="114">
        <v>0</v>
      </c>
      <c r="L127" s="205">
        <f t="shared" si="32"/>
        <v>5440</v>
      </c>
      <c r="M127" s="114"/>
      <c r="N127" s="114"/>
      <c r="O127" s="114"/>
      <c r="P127" s="115">
        <v>5440</v>
      </c>
    </row>
    <row r="128" spans="1:16" s="11" customFormat="1" ht="12.75">
      <c r="A128" s="750"/>
      <c r="B128" s="40" t="s">
        <v>564</v>
      </c>
      <c r="C128" s="41" t="s">
        <v>429</v>
      </c>
      <c r="D128" s="205">
        <f t="shared" si="27"/>
        <v>960</v>
      </c>
      <c r="E128" s="205">
        <f t="shared" si="28"/>
        <v>960</v>
      </c>
      <c r="F128" s="205">
        <f t="shared" si="29"/>
        <v>0</v>
      </c>
      <c r="G128" s="114">
        <f t="shared" si="30"/>
        <v>960</v>
      </c>
      <c r="H128" s="205">
        <f t="shared" si="31"/>
        <v>960</v>
      </c>
      <c r="I128" s="114"/>
      <c r="J128" s="114"/>
      <c r="K128" s="114">
        <v>960</v>
      </c>
      <c r="L128" s="205">
        <f t="shared" si="32"/>
        <v>0</v>
      </c>
      <c r="M128" s="114"/>
      <c r="N128" s="114"/>
      <c r="O128" s="114"/>
      <c r="P128" s="115">
        <v>0</v>
      </c>
    </row>
    <row r="129" spans="1:16" s="11" customFormat="1" ht="15.75" customHeight="1">
      <c r="A129" s="748" t="s">
        <v>380</v>
      </c>
      <c r="B129" s="784" t="s">
        <v>271</v>
      </c>
      <c r="C129" s="784"/>
      <c r="D129" s="784"/>
      <c r="E129" s="784"/>
      <c r="F129" s="784"/>
      <c r="G129" s="784"/>
      <c r="H129" s="784"/>
      <c r="I129" s="784"/>
      <c r="J129" s="784"/>
      <c r="K129" s="784"/>
      <c r="L129" s="784"/>
      <c r="M129" s="784"/>
      <c r="N129" s="784"/>
      <c r="O129" s="784"/>
      <c r="P129" s="785"/>
    </row>
    <row r="130" spans="1:16" s="11" customFormat="1" ht="12.75">
      <c r="A130" s="749"/>
      <c r="B130" s="756" t="s">
        <v>274</v>
      </c>
      <c r="C130" s="756"/>
      <c r="D130" s="756"/>
      <c r="E130" s="756"/>
      <c r="F130" s="756"/>
      <c r="G130" s="756"/>
      <c r="H130" s="756"/>
      <c r="I130" s="756"/>
      <c r="J130" s="756"/>
      <c r="K130" s="756"/>
      <c r="L130" s="756"/>
      <c r="M130" s="756"/>
      <c r="N130" s="756"/>
      <c r="O130" s="756"/>
      <c r="P130" s="757"/>
    </row>
    <row r="131" spans="1:16" s="11" customFormat="1" ht="12.75">
      <c r="A131" s="749"/>
      <c r="B131" s="756" t="s">
        <v>275</v>
      </c>
      <c r="C131" s="756"/>
      <c r="D131" s="756"/>
      <c r="E131" s="756"/>
      <c r="F131" s="756"/>
      <c r="G131" s="756"/>
      <c r="H131" s="756"/>
      <c r="I131" s="756"/>
      <c r="J131" s="756"/>
      <c r="K131" s="756"/>
      <c r="L131" s="756"/>
      <c r="M131" s="756"/>
      <c r="N131" s="756"/>
      <c r="O131" s="756"/>
      <c r="P131" s="757"/>
    </row>
    <row r="132" spans="1:16" s="11" customFormat="1" ht="12.75">
      <c r="A132" s="749"/>
      <c r="B132" s="756" t="s">
        <v>276</v>
      </c>
      <c r="C132" s="756"/>
      <c r="D132" s="756"/>
      <c r="E132" s="756"/>
      <c r="F132" s="756"/>
      <c r="G132" s="756"/>
      <c r="H132" s="756"/>
      <c r="I132" s="756"/>
      <c r="J132" s="756"/>
      <c r="K132" s="756"/>
      <c r="L132" s="756"/>
      <c r="M132" s="756"/>
      <c r="N132" s="756"/>
      <c r="O132" s="756"/>
      <c r="P132" s="757"/>
    </row>
    <row r="133" spans="1:16" s="11" customFormat="1" ht="12.75">
      <c r="A133" s="749"/>
      <c r="B133" s="756" t="s">
        <v>360</v>
      </c>
      <c r="C133" s="756"/>
      <c r="D133" s="756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  <c r="O133" s="756"/>
      <c r="P133" s="757"/>
    </row>
    <row r="134" spans="1:16" s="11" customFormat="1" ht="12.75">
      <c r="A134" s="749"/>
      <c r="B134" s="569" t="s">
        <v>1040</v>
      </c>
      <c r="C134" s="363" t="s">
        <v>361</v>
      </c>
      <c r="D134" s="563">
        <f>D136+D135+D153</f>
        <v>321805</v>
      </c>
      <c r="E134" s="563">
        <f aca="true" t="shared" si="33" ref="E134:P134">E136+E135+E153</f>
        <v>48270</v>
      </c>
      <c r="F134" s="563">
        <f t="shared" si="33"/>
        <v>273535</v>
      </c>
      <c r="G134" s="563">
        <f t="shared" si="33"/>
        <v>145034</v>
      </c>
      <c r="H134" s="563">
        <f t="shared" si="33"/>
        <v>21755</v>
      </c>
      <c r="I134" s="563">
        <f t="shared" si="33"/>
        <v>0</v>
      </c>
      <c r="J134" s="563">
        <f t="shared" si="33"/>
        <v>0</v>
      </c>
      <c r="K134" s="563">
        <f t="shared" si="33"/>
        <v>21755</v>
      </c>
      <c r="L134" s="563">
        <f t="shared" si="33"/>
        <v>123279</v>
      </c>
      <c r="M134" s="563">
        <f t="shared" si="33"/>
        <v>0</v>
      </c>
      <c r="N134" s="563">
        <f t="shared" si="33"/>
        <v>0</v>
      </c>
      <c r="O134" s="563">
        <f t="shared" si="33"/>
        <v>0</v>
      </c>
      <c r="P134" s="564">
        <f t="shared" si="33"/>
        <v>123279</v>
      </c>
    </row>
    <row r="135" spans="1:16" s="576" customFormat="1" ht="12.75">
      <c r="A135" s="749"/>
      <c r="B135" s="574" t="s">
        <v>175</v>
      </c>
      <c r="C135" s="574"/>
      <c r="D135" s="492">
        <f>E135+F135</f>
        <v>87229</v>
      </c>
      <c r="E135" s="492">
        <v>13084</v>
      </c>
      <c r="F135" s="492">
        <v>74145</v>
      </c>
      <c r="G135" s="492"/>
      <c r="H135" s="492"/>
      <c r="I135" s="492"/>
      <c r="J135" s="492"/>
      <c r="K135" s="492"/>
      <c r="L135" s="492"/>
      <c r="M135" s="492"/>
      <c r="N135" s="492"/>
      <c r="O135" s="492"/>
      <c r="P135" s="575"/>
    </row>
    <row r="136" spans="1:16" s="11" customFormat="1" ht="12.75">
      <c r="A136" s="749"/>
      <c r="B136" s="39" t="s">
        <v>232</v>
      </c>
      <c r="C136" s="43"/>
      <c r="D136" s="208">
        <f>E136+F136</f>
        <v>145034</v>
      </c>
      <c r="E136" s="208">
        <f>H136</f>
        <v>21755</v>
      </c>
      <c r="F136" s="208">
        <f>L136</f>
        <v>123279</v>
      </c>
      <c r="G136" s="126">
        <f>H136+L136</f>
        <v>145034</v>
      </c>
      <c r="H136" s="208">
        <f>K136</f>
        <v>21755</v>
      </c>
      <c r="I136" s="126">
        <v>0</v>
      </c>
      <c r="J136" s="126">
        <v>0</v>
      </c>
      <c r="K136" s="126">
        <f>SUM(K137:K152)</f>
        <v>21755</v>
      </c>
      <c r="L136" s="208">
        <f>P136</f>
        <v>123279</v>
      </c>
      <c r="M136" s="126">
        <v>0</v>
      </c>
      <c r="N136" s="126">
        <v>0</v>
      </c>
      <c r="O136" s="126">
        <v>0</v>
      </c>
      <c r="P136" s="127">
        <f>SUM(P137:P152)</f>
        <v>123279</v>
      </c>
    </row>
    <row r="137" spans="1:16" s="11" customFormat="1" ht="12.75">
      <c r="A137" s="749"/>
      <c r="B137" s="40" t="s">
        <v>697</v>
      </c>
      <c r="C137" s="41" t="s">
        <v>362</v>
      </c>
      <c r="D137" s="205">
        <f>E137+F137</f>
        <v>7770</v>
      </c>
      <c r="E137" s="205">
        <f>H137</f>
        <v>0</v>
      </c>
      <c r="F137" s="205">
        <f>L137</f>
        <v>7770</v>
      </c>
      <c r="G137" s="114">
        <f>H137+L137</f>
        <v>7770</v>
      </c>
      <c r="H137" s="205">
        <f>K137</f>
        <v>0</v>
      </c>
      <c r="I137" s="114"/>
      <c r="J137" s="114"/>
      <c r="K137" s="114">
        <v>0</v>
      </c>
      <c r="L137" s="205">
        <f>P137</f>
        <v>7770</v>
      </c>
      <c r="M137" s="114"/>
      <c r="N137" s="114"/>
      <c r="O137" s="114"/>
      <c r="P137" s="115">
        <v>7770</v>
      </c>
    </row>
    <row r="138" spans="1:16" s="11" customFormat="1" ht="12.75">
      <c r="A138" s="749"/>
      <c r="B138" s="40" t="s">
        <v>697</v>
      </c>
      <c r="C138" s="41" t="s">
        <v>383</v>
      </c>
      <c r="D138" s="205">
        <f aca="true" t="shared" si="34" ref="D138:D152">E138+F138</f>
        <v>1371</v>
      </c>
      <c r="E138" s="205">
        <f aca="true" t="shared" si="35" ref="E138:E152">H138</f>
        <v>1371</v>
      </c>
      <c r="F138" s="205">
        <f aca="true" t="shared" si="36" ref="F138:F152">L138</f>
        <v>0</v>
      </c>
      <c r="G138" s="114">
        <f aca="true" t="shared" si="37" ref="G138:G152">H138+L138</f>
        <v>1371</v>
      </c>
      <c r="H138" s="205">
        <f aca="true" t="shared" si="38" ref="H138:H152">K138</f>
        <v>1371</v>
      </c>
      <c r="I138" s="114"/>
      <c r="J138" s="114"/>
      <c r="K138" s="114">
        <v>1371</v>
      </c>
      <c r="L138" s="205">
        <f aca="true" t="shared" si="39" ref="L138:L152">P138</f>
        <v>0</v>
      </c>
      <c r="M138" s="114"/>
      <c r="N138" s="114"/>
      <c r="O138" s="114"/>
      <c r="P138" s="115">
        <v>0</v>
      </c>
    </row>
    <row r="139" spans="1:16" s="11" customFormat="1" ht="12.75">
      <c r="A139" s="749"/>
      <c r="B139" s="40" t="s">
        <v>628</v>
      </c>
      <c r="C139" s="41" t="s">
        <v>363</v>
      </c>
      <c r="D139" s="205">
        <f t="shared" si="34"/>
        <v>1261</v>
      </c>
      <c r="E139" s="205">
        <f t="shared" si="35"/>
        <v>0</v>
      </c>
      <c r="F139" s="205">
        <f t="shared" si="36"/>
        <v>1261</v>
      </c>
      <c r="G139" s="114">
        <f t="shared" si="37"/>
        <v>1261</v>
      </c>
      <c r="H139" s="205">
        <f t="shared" si="38"/>
        <v>0</v>
      </c>
      <c r="I139" s="114"/>
      <c r="J139" s="114"/>
      <c r="K139" s="114">
        <v>0</v>
      </c>
      <c r="L139" s="205">
        <f t="shared" si="39"/>
        <v>1261</v>
      </c>
      <c r="M139" s="114"/>
      <c r="N139" s="114"/>
      <c r="O139" s="114"/>
      <c r="P139" s="115">
        <v>1261</v>
      </c>
    </row>
    <row r="140" spans="1:16" s="11" customFormat="1" ht="12.75">
      <c r="A140" s="749"/>
      <c r="B140" s="40" t="s">
        <v>628</v>
      </c>
      <c r="C140" s="41" t="s">
        <v>384</v>
      </c>
      <c r="D140" s="205">
        <f t="shared" si="34"/>
        <v>223</v>
      </c>
      <c r="E140" s="205">
        <f t="shared" si="35"/>
        <v>223</v>
      </c>
      <c r="F140" s="205">
        <f t="shared" si="36"/>
        <v>0</v>
      </c>
      <c r="G140" s="114">
        <f t="shared" si="37"/>
        <v>223</v>
      </c>
      <c r="H140" s="205">
        <f t="shared" si="38"/>
        <v>223</v>
      </c>
      <c r="I140" s="114"/>
      <c r="J140" s="114"/>
      <c r="K140" s="114">
        <v>223</v>
      </c>
      <c r="L140" s="205">
        <f t="shared" si="39"/>
        <v>0</v>
      </c>
      <c r="M140" s="114"/>
      <c r="N140" s="114"/>
      <c r="O140" s="114"/>
      <c r="P140" s="115">
        <v>0</v>
      </c>
    </row>
    <row r="141" spans="1:16" s="11" customFormat="1" ht="12.75">
      <c r="A141" s="749"/>
      <c r="B141" s="40" t="s">
        <v>909</v>
      </c>
      <c r="C141" s="41" t="s">
        <v>364</v>
      </c>
      <c r="D141" s="205">
        <f t="shared" si="34"/>
        <v>89875</v>
      </c>
      <c r="E141" s="205">
        <f t="shared" si="35"/>
        <v>0</v>
      </c>
      <c r="F141" s="205">
        <f t="shared" si="36"/>
        <v>89875</v>
      </c>
      <c r="G141" s="114">
        <f t="shared" si="37"/>
        <v>89875</v>
      </c>
      <c r="H141" s="205">
        <f t="shared" si="38"/>
        <v>0</v>
      </c>
      <c r="I141" s="114"/>
      <c r="J141" s="114"/>
      <c r="K141" s="114">
        <v>0</v>
      </c>
      <c r="L141" s="205">
        <f t="shared" si="39"/>
        <v>89875</v>
      </c>
      <c r="M141" s="114"/>
      <c r="N141" s="114"/>
      <c r="O141" s="114"/>
      <c r="P141" s="115">
        <v>89875</v>
      </c>
    </row>
    <row r="142" spans="1:16" s="11" customFormat="1" ht="12.75">
      <c r="A142" s="749"/>
      <c r="B142" s="40" t="s">
        <v>909</v>
      </c>
      <c r="C142" s="41" t="s">
        <v>385</v>
      </c>
      <c r="D142" s="205">
        <f t="shared" si="34"/>
        <v>15860</v>
      </c>
      <c r="E142" s="205">
        <f t="shared" si="35"/>
        <v>15860</v>
      </c>
      <c r="F142" s="205">
        <f t="shared" si="36"/>
        <v>0</v>
      </c>
      <c r="G142" s="114">
        <f t="shared" si="37"/>
        <v>15860</v>
      </c>
      <c r="H142" s="205">
        <f t="shared" si="38"/>
        <v>15860</v>
      </c>
      <c r="I142" s="114"/>
      <c r="J142" s="114"/>
      <c r="K142" s="114">
        <v>15860</v>
      </c>
      <c r="L142" s="205">
        <f t="shared" si="39"/>
        <v>0</v>
      </c>
      <c r="M142" s="114"/>
      <c r="N142" s="114"/>
      <c r="O142" s="114"/>
      <c r="P142" s="115">
        <v>0</v>
      </c>
    </row>
    <row r="143" spans="1:16" s="11" customFormat="1" ht="12.75">
      <c r="A143" s="749"/>
      <c r="B143" s="40" t="s">
        <v>630</v>
      </c>
      <c r="C143" s="41" t="s">
        <v>365</v>
      </c>
      <c r="D143" s="205">
        <f t="shared" si="34"/>
        <v>10914</v>
      </c>
      <c r="E143" s="205">
        <f t="shared" si="35"/>
        <v>0</v>
      </c>
      <c r="F143" s="205">
        <f t="shared" si="36"/>
        <v>10914</v>
      </c>
      <c r="G143" s="114">
        <f t="shared" si="37"/>
        <v>10914</v>
      </c>
      <c r="H143" s="205">
        <f t="shared" si="38"/>
        <v>0</v>
      </c>
      <c r="I143" s="114"/>
      <c r="J143" s="114"/>
      <c r="K143" s="114">
        <v>0</v>
      </c>
      <c r="L143" s="205">
        <f t="shared" si="39"/>
        <v>10914</v>
      </c>
      <c r="M143" s="114"/>
      <c r="N143" s="114"/>
      <c r="O143" s="114"/>
      <c r="P143" s="115">
        <v>10914</v>
      </c>
    </row>
    <row r="144" spans="1:16" s="11" customFormat="1" ht="12.75">
      <c r="A144" s="749"/>
      <c r="B144" s="40" t="s">
        <v>630</v>
      </c>
      <c r="C144" s="41" t="s">
        <v>386</v>
      </c>
      <c r="D144" s="205">
        <f t="shared" si="34"/>
        <v>1926</v>
      </c>
      <c r="E144" s="205">
        <f t="shared" si="35"/>
        <v>1926</v>
      </c>
      <c r="F144" s="205">
        <f t="shared" si="36"/>
        <v>0</v>
      </c>
      <c r="G144" s="114">
        <f t="shared" si="37"/>
        <v>1926</v>
      </c>
      <c r="H144" s="205">
        <f t="shared" si="38"/>
        <v>1926</v>
      </c>
      <c r="I144" s="114"/>
      <c r="J144" s="114"/>
      <c r="K144" s="114">
        <v>1926</v>
      </c>
      <c r="L144" s="205">
        <f t="shared" si="39"/>
        <v>0</v>
      </c>
      <c r="M144" s="114"/>
      <c r="N144" s="114"/>
      <c r="O144" s="114"/>
      <c r="P144" s="115">
        <v>0</v>
      </c>
    </row>
    <row r="145" spans="1:16" s="11" customFormat="1" ht="12.75">
      <c r="A145" s="749"/>
      <c r="B145" s="40" t="s">
        <v>860</v>
      </c>
      <c r="C145" s="41" t="s">
        <v>366</v>
      </c>
      <c r="D145" s="205">
        <f t="shared" si="34"/>
        <v>3021</v>
      </c>
      <c r="E145" s="205">
        <f t="shared" si="35"/>
        <v>0</v>
      </c>
      <c r="F145" s="205">
        <f t="shared" si="36"/>
        <v>3021</v>
      </c>
      <c r="G145" s="114">
        <f t="shared" si="37"/>
        <v>3021</v>
      </c>
      <c r="H145" s="205">
        <f t="shared" si="38"/>
        <v>0</v>
      </c>
      <c r="I145" s="114"/>
      <c r="J145" s="114"/>
      <c r="K145" s="114">
        <v>0</v>
      </c>
      <c r="L145" s="205">
        <f t="shared" si="39"/>
        <v>3021</v>
      </c>
      <c r="M145" s="114"/>
      <c r="N145" s="114"/>
      <c r="O145" s="114"/>
      <c r="P145" s="115">
        <v>3021</v>
      </c>
    </row>
    <row r="146" spans="1:16" s="11" customFormat="1" ht="12.75">
      <c r="A146" s="749"/>
      <c r="B146" s="40" t="s">
        <v>860</v>
      </c>
      <c r="C146" s="41" t="s">
        <v>270</v>
      </c>
      <c r="D146" s="205">
        <f t="shared" si="34"/>
        <v>533</v>
      </c>
      <c r="E146" s="205">
        <f t="shared" si="35"/>
        <v>533</v>
      </c>
      <c r="F146" s="205">
        <f t="shared" si="36"/>
        <v>0</v>
      </c>
      <c r="G146" s="114">
        <f t="shared" si="37"/>
        <v>533</v>
      </c>
      <c r="H146" s="205">
        <f t="shared" si="38"/>
        <v>533</v>
      </c>
      <c r="I146" s="114"/>
      <c r="J146" s="114"/>
      <c r="K146" s="114">
        <v>533</v>
      </c>
      <c r="L146" s="205">
        <f t="shared" si="39"/>
        <v>0</v>
      </c>
      <c r="M146" s="114"/>
      <c r="N146" s="114"/>
      <c r="O146" s="114"/>
      <c r="P146" s="115">
        <v>0</v>
      </c>
    </row>
    <row r="147" spans="1:16" s="11" customFormat="1" ht="12.75">
      <c r="A147" s="749"/>
      <c r="B147" s="40" t="s">
        <v>720</v>
      </c>
      <c r="C147" s="41" t="s">
        <v>367</v>
      </c>
      <c r="D147" s="205">
        <f t="shared" si="34"/>
        <v>8563</v>
      </c>
      <c r="E147" s="205">
        <f t="shared" si="35"/>
        <v>0</v>
      </c>
      <c r="F147" s="205">
        <f t="shared" si="36"/>
        <v>8563</v>
      </c>
      <c r="G147" s="114">
        <f t="shared" si="37"/>
        <v>8563</v>
      </c>
      <c r="H147" s="205">
        <f t="shared" si="38"/>
        <v>0</v>
      </c>
      <c r="I147" s="114"/>
      <c r="J147" s="114"/>
      <c r="K147" s="114">
        <v>0</v>
      </c>
      <c r="L147" s="205">
        <f t="shared" si="39"/>
        <v>8563</v>
      </c>
      <c r="M147" s="114"/>
      <c r="N147" s="114"/>
      <c r="O147" s="114"/>
      <c r="P147" s="115">
        <v>8563</v>
      </c>
    </row>
    <row r="148" spans="1:16" s="11" customFormat="1" ht="12.75">
      <c r="A148" s="749"/>
      <c r="B148" s="40" t="s">
        <v>720</v>
      </c>
      <c r="C148" s="41" t="s">
        <v>387</v>
      </c>
      <c r="D148" s="205">
        <f t="shared" si="34"/>
        <v>1511</v>
      </c>
      <c r="E148" s="205">
        <f t="shared" si="35"/>
        <v>1511</v>
      </c>
      <c r="F148" s="205">
        <f t="shared" si="36"/>
        <v>0</v>
      </c>
      <c r="G148" s="114">
        <f t="shared" si="37"/>
        <v>1511</v>
      </c>
      <c r="H148" s="205">
        <f t="shared" si="38"/>
        <v>1511</v>
      </c>
      <c r="I148" s="114"/>
      <c r="J148" s="114"/>
      <c r="K148" s="114">
        <v>1511</v>
      </c>
      <c r="L148" s="205">
        <f t="shared" si="39"/>
        <v>0</v>
      </c>
      <c r="M148" s="114"/>
      <c r="N148" s="114"/>
      <c r="O148" s="114"/>
      <c r="P148" s="115">
        <v>0</v>
      </c>
    </row>
    <row r="149" spans="1:16" s="11" customFormat="1" ht="12.75">
      <c r="A149" s="749"/>
      <c r="B149" s="40" t="s">
        <v>867</v>
      </c>
      <c r="C149" s="41" t="s">
        <v>368</v>
      </c>
      <c r="D149" s="205">
        <f t="shared" si="34"/>
        <v>345</v>
      </c>
      <c r="E149" s="205">
        <f t="shared" si="35"/>
        <v>0</v>
      </c>
      <c r="F149" s="205">
        <f t="shared" si="36"/>
        <v>345</v>
      </c>
      <c r="G149" s="114">
        <f t="shared" si="37"/>
        <v>345</v>
      </c>
      <c r="H149" s="205">
        <f t="shared" si="38"/>
        <v>0</v>
      </c>
      <c r="I149" s="114"/>
      <c r="J149" s="114"/>
      <c r="K149" s="114">
        <v>0</v>
      </c>
      <c r="L149" s="205">
        <f t="shared" si="39"/>
        <v>345</v>
      </c>
      <c r="M149" s="114"/>
      <c r="N149" s="114"/>
      <c r="O149" s="114"/>
      <c r="P149" s="115">
        <v>345</v>
      </c>
    </row>
    <row r="150" spans="1:16" s="11" customFormat="1" ht="12.75">
      <c r="A150" s="749"/>
      <c r="B150" s="40" t="s">
        <v>867</v>
      </c>
      <c r="C150" s="41" t="s">
        <v>388</v>
      </c>
      <c r="D150" s="205">
        <f t="shared" si="34"/>
        <v>61</v>
      </c>
      <c r="E150" s="205">
        <f t="shared" si="35"/>
        <v>61</v>
      </c>
      <c r="F150" s="205">
        <f t="shared" si="36"/>
        <v>0</v>
      </c>
      <c r="G150" s="114">
        <f t="shared" si="37"/>
        <v>61</v>
      </c>
      <c r="H150" s="205">
        <f t="shared" si="38"/>
        <v>61</v>
      </c>
      <c r="I150" s="114"/>
      <c r="J150" s="114"/>
      <c r="K150" s="114">
        <v>61</v>
      </c>
      <c r="L150" s="205">
        <f t="shared" si="39"/>
        <v>0</v>
      </c>
      <c r="M150" s="114"/>
      <c r="N150" s="114"/>
      <c r="O150" s="114"/>
      <c r="P150" s="115">
        <v>0</v>
      </c>
    </row>
    <row r="151" spans="1:16" s="11" customFormat="1" ht="12.75">
      <c r="A151" s="749"/>
      <c r="B151" s="40" t="s">
        <v>564</v>
      </c>
      <c r="C151" s="41" t="s">
        <v>369</v>
      </c>
      <c r="D151" s="205">
        <f t="shared" si="34"/>
        <v>1530</v>
      </c>
      <c r="E151" s="205">
        <f t="shared" si="35"/>
        <v>0</v>
      </c>
      <c r="F151" s="205">
        <f t="shared" si="36"/>
        <v>1530</v>
      </c>
      <c r="G151" s="114">
        <f t="shared" si="37"/>
        <v>1530</v>
      </c>
      <c r="H151" s="205">
        <f t="shared" si="38"/>
        <v>0</v>
      </c>
      <c r="I151" s="114"/>
      <c r="J151" s="114"/>
      <c r="K151" s="114">
        <v>0</v>
      </c>
      <c r="L151" s="205">
        <f t="shared" si="39"/>
        <v>1530</v>
      </c>
      <c r="M151" s="114"/>
      <c r="N151" s="114"/>
      <c r="O151" s="114"/>
      <c r="P151" s="115">
        <v>1530</v>
      </c>
    </row>
    <row r="152" spans="1:16" s="11" customFormat="1" ht="12.75">
      <c r="A152" s="749"/>
      <c r="B152" s="40" t="s">
        <v>564</v>
      </c>
      <c r="C152" s="41" t="s">
        <v>429</v>
      </c>
      <c r="D152" s="205">
        <f t="shared" si="34"/>
        <v>270</v>
      </c>
      <c r="E152" s="205">
        <f t="shared" si="35"/>
        <v>270</v>
      </c>
      <c r="F152" s="205">
        <f t="shared" si="36"/>
        <v>0</v>
      </c>
      <c r="G152" s="114">
        <f t="shared" si="37"/>
        <v>270</v>
      </c>
      <c r="H152" s="205">
        <f t="shared" si="38"/>
        <v>270</v>
      </c>
      <c r="I152" s="114"/>
      <c r="J152" s="114"/>
      <c r="K152" s="114">
        <v>270</v>
      </c>
      <c r="L152" s="205">
        <f t="shared" si="39"/>
        <v>0</v>
      </c>
      <c r="M152" s="114"/>
      <c r="N152" s="114"/>
      <c r="O152" s="114"/>
      <c r="P152" s="115">
        <v>0</v>
      </c>
    </row>
    <row r="153" spans="1:17" s="11" customFormat="1" ht="13.5" customHeight="1">
      <c r="A153" s="750"/>
      <c r="B153" s="40" t="s">
        <v>376</v>
      </c>
      <c r="C153" s="41"/>
      <c r="D153" s="205">
        <v>89542</v>
      </c>
      <c r="E153" s="205">
        <v>13431</v>
      </c>
      <c r="F153" s="205">
        <v>76111</v>
      </c>
      <c r="G153" s="114"/>
      <c r="H153" s="205"/>
      <c r="I153" s="114"/>
      <c r="J153" s="114"/>
      <c r="K153" s="114"/>
      <c r="L153" s="205"/>
      <c r="M153" s="114"/>
      <c r="N153" s="114"/>
      <c r="O153" s="114"/>
      <c r="P153" s="115"/>
      <c r="Q153" s="64"/>
    </row>
    <row r="154" spans="1:17" s="11" customFormat="1" ht="16.5" customHeight="1">
      <c r="A154" s="748" t="s">
        <v>423</v>
      </c>
      <c r="B154" s="784" t="s">
        <v>176</v>
      </c>
      <c r="C154" s="784"/>
      <c r="D154" s="784"/>
      <c r="E154" s="784"/>
      <c r="F154" s="784"/>
      <c r="G154" s="784"/>
      <c r="H154" s="784"/>
      <c r="I154" s="784"/>
      <c r="J154" s="784"/>
      <c r="K154" s="784"/>
      <c r="L154" s="784"/>
      <c r="M154" s="784"/>
      <c r="N154" s="784"/>
      <c r="O154" s="784"/>
      <c r="P154" s="785"/>
      <c r="Q154" s="64"/>
    </row>
    <row r="155" spans="1:17" s="11" customFormat="1" ht="13.5" customHeight="1">
      <c r="A155" s="749"/>
      <c r="B155" s="756" t="s">
        <v>274</v>
      </c>
      <c r="C155" s="756"/>
      <c r="D155" s="756"/>
      <c r="E155" s="756"/>
      <c r="F155" s="756"/>
      <c r="G155" s="756"/>
      <c r="H155" s="756"/>
      <c r="I155" s="756"/>
      <c r="J155" s="756"/>
      <c r="K155" s="756"/>
      <c r="L155" s="756"/>
      <c r="M155" s="756"/>
      <c r="N155" s="756"/>
      <c r="O155" s="756"/>
      <c r="P155" s="757"/>
      <c r="Q155" s="64"/>
    </row>
    <row r="156" spans="1:17" s="11" customFormat="1" ht="12.75">
      <c r="A156" s="749"/>
      <c r="B156" s="754" t="s">
        <v>338</v>
      </c>
      <c r="C156" s="754"/>
      <c r="D156" s="754"/>
      <c r="E156" s="754"/>
      <c r="F156" s="754"/>
      <c r="G156" s="754"/>
      <c r="H156" s="754"/>
      <c r="I156" s="754"/>
      <c r="J156" s="754"/>
      <c r="K156" s="754"/>
      <c r="L156" s="754"/>
      <c r="M156" s="754"/>
      <c r="N156" s="754"/>
      <c r="O156" s="754"/>
      <c r="P156" s="755"/>
      <c r="Q156" s="64"/>
    </row>
    <row r="157" spans="1:16" s="11" customFormat="1" ht="12.75">
      <c r="A157" s="749"/>
      <c r="B157" s="754" t="s">
        <v>359</v>
      </c>
      <c r="C157" s="754"/>
      <c r="D157" s="754"/>
      <c r="E157" s="754"/>
      <c r="F157" s="754"/>
      <c r="G157" s="754"/>
      <c r="H157" s="754"/>
      <c r="I157" s="754"/>
      <c r="J157" s="754"/>
      <c r="K157" s="754"/>
      <c r="L157" s="754"/>
      <c r="M157" s="754"/>
      <c r="N157" s="754"/>
      <c r="O157" s="754"/>
      <c r="P157" s="755"/>
    </row>
    <row r="158" spans="1:16" s="11" customFormat="1" ht="12.75">
      <c r="A158" s="749"/>
      <c r="B158" s="758" t="s">
        <v>360</v>
      </c>
      <c r="C158" s="759"/>
      <c r="D158" s="759"/>
      <c r="E158" s="759"/>
      <c r="F158" s="759"/>
      <c r="G158" s="759"/>
      <c r="H158" s="759"/>
      <c r="I158" s="759"/>
      <c r="J158" s="759"/>
      <c r="K158" s="759"/>
      <c r="L158" s="759"/>
      <c r="M158" s="759"/>
      <c r="N158" s="759"/>
      <c r="O158" s="759"/>
      <c r="P158" s="760"/>
    </row>
    <row r="159" spans="1:16" s="11" customFormat="1" ht="12.75">
      <c r="A159" s="749"/>
      <c r="B159" s="363" t="s">
        <v>1040</v>
      </c>
      <c r="C159" s="363" t="s">
        <v>361</v>
      </c>
      <c r="D159" s="563">
        <f>D160+D161</f>
        <v>207960</v>
      </c>
      <c r="E159" s="563">
        <f aca="true" t="shared" si="40" ref="E159:P159">E160+E161</f>
        <v>27152</v>
      </c>
      <c r="F159" s="563">
        <f t="shared" si="40"/>
        <v>180808</v>
      </c>
      <c r="G159" s="563">
        <f t="shared" si="40"/>
        <v>72358</v>
      </c>
      <c r="H159" s="563">
        <f t="shared" si="40"/>
        <v>10854</v>
      </c>
      <c r="I159" s="563">
        <f t="shared" si="40"/>
        <v>0</v>
      </c>
      <c r="J159" s="563">
        <f t="shared" si="40"/>
        <v>0</v>
      </c>
      <c r="K159" s="563">
        <f t="shared" si="40"/>
        <v>10854</v>
      </c>
      <c r="L159" s="563">
        <f t="shared" si="40"/>
        <v>61504</v>
      </c>
      <c r="M159" s="563">
        <f t="shared" si="40"/>
        <v>0</v>
      </c>
      <c r="N159" s="563">
        <f t="shared" si="40"/>
        <v>0</v>
      </c>
      <c r="O159" s="563">
        <f t="shared" si="40"/>
        <v>0</v>
      </c>
      <c r="P159" s="564">
        <f t="shared" si="40"/>
        <v>61504</v>
      </c>
    </row>
    <row r="160" spans="1:16" s="11" customFormat="1" ht="12.75">
      <c r="A160" s="749"/>
      <c r="B160" s="41" t="s">
        <v>778</v>
      </c>
      <c r="C160" s="41"/>
      <c r="D160" s="205">
        <f>E160+F160</f>
        <v>135602</v>
      </c>
      <c r="E160" s="205">
        <v>16298</v>
      </c>
      <c r="F160" s="205">
        <v>119304</v>
      </c>
      <c r="G160" s="205"/>
      <c r="H160" s="205"/>
      <c r="I160" s="578"/>
      <c r="J160" s="114"/>
      <c r="K160" s="114"/>
      <c r="L160" s="205"/>
      <c r="M160" s="114"/>
      <c r="N160" s="114"/>
      <c r="O160" s="114"/>
      <c r="P160" s="115"/>
    </row>
    <row r="161" spans="1:16" s="11" customFormat="1" ht="12.75">
      <c r="A161" s="749"/>
      <c r="B161" s="579" t="s">
        <v>232</v>
      </c>
      <c r="C161" s="580"/>
      <c r="D161" s="571">
        <f>E161+F161</f>
        <v>72358</v>
      </c>
      <c r="E161" s="571">
        <f>H161</f>
        <v>10854</v>
      </c>
      <c r="F161" s="571">
        <f>L161</f>
        <v>61504</v>
      </c>
      <c r="G161" s="571">
        <f>H161+L161</f>
        <v>72358</v>
      </c>
      <c r="H161" s="571">
        <f>K161</f>
        <v>10854</v>
      </c>
      <c r="I161" s="571"/>
      <c r="J161" s="571"/>
      <c r="K161" s="571">
        <f>SUM(K162:K177)</f>
        <v>10854</v>
      </c>
      <c r="L161" s="571">
        <f>P161</f>
        <v>61504</v>
      </c>
      <c r="M161" s="571"/>
      <c r="N161" s="571"/>
      <c r="O161" s="571"/>
      <c r="P161" s="581">
        <f>SUM(P162:P177)</f>
        <v>61504</v>
      </c>
    </row>
    <row r="162" spans="1:16" s="11" customFormat="1" ht="12.75">
      <c r="A162" s="749"/>
      <c r="B162" s="40" t="s">
        <v>697</v>
      </c>
      <c r="C162" s="41" t="s">
        <v>362</v>
      </c>
      <c r="D162" s="205">
        <f>E162+F162</f>
        <v>3170</v>
      </c>
      <c r="E162" s="205">
        <f>H162</f>
        <v>0</v>
      </c>
      <c r="F162" s="205">
        <f>L162</f>
        <v>3170</v>
      </c>
      <c r="G162" s="205">
        <f>H162+L162</f>
        <v>3170</v>
      </c>
      <c r="H162" s="205">
        <f>K162</f>
        <v>0</v>
      </c>
      <c r="I162" s="114"/>
      <c r="J162" s="114"/>
      <c r="K162" s="114"/>
      <c r="L162" s="205">
        <f>P162</f>
        <v>3170</v>
      </c>
      <c r="M162" s="114"/>
      <c r="N162" s="114"/>
      <c r="O162" s="114"/>
      <c r="P162" s="115">
        <v>3170</v>
      </c>
    </row>
    <row r="163" spans="1:16" s="11" customFormat="1" ht="12.75">
      <c r="A163" s="749"/>
      <c r="B163" s="40" t="s">
        <v>697</v>
      </c>
      <c r="C163" s="41" t="s">
        <v>383</v>
      </c>
      <c r="D163" s="205">
        <f aca="true" t="shared" si="41" ref="D163:D177">E163+F163</f>
        <v>560</v>
      </c>
      <c r="E163" s="205">
        <f aca="true" t="shared" si="42" ref="E163:E177">H163</f>
        <v>560</v>
      </c>
      <c r="F163" s="205">
        <f aca="true" t="shared" si="43" ref="F163:F177">L163</f>
        <v>0</v>
      </c>
      <c r="G163" s="205">
        <f aca="true" t="shared" si="44" ref="G163:G177">H163+L163</f>
        <v>560</v>
      </c>
      <c r="H163" s="205">
        <f aca="true" t="shared" si="45" ref="H163:H177">K163</f>
        <v>560</v>
      </c>
      <c r="I163" s="114"/>
      <c r="J163" s="114"/>
      <c r="K163" s="114">
        <v>560</v>
      </c>
      <c r="L163" s="205">
        <f aca="true" t="shared" si="46" ref="L163:L177">P163</f>
        <v>0</v>
      </c>
      <c r="M163" s="114"/>
      <c r="N163" s="114"/>
      <c r="O163" s="114"/>
      <c r="P163" s="115"/>
    </row>
    <row r="164" spans="1:16" s="11" customFormat="1" ht="12.75">
      <c r="A164" s="749"/>
      <c r="B164" s="40" t="s">
        <v>628</v>
      </c>
      <c r="C164" s="41" t="s">
        <v>363</v>
      </c>
      <c r="D164" s="205">
        <f t="shared" si="41"/>
        <v>515</v>
      </c>
      <c r="E164" s="205">
        <f t="shared" si="42"/>
        <v>0</v>
      </c>
      <c r="F164" s="205">
        <f t="shared" si="43"/>
        <v>515</v>
      </c>
      <c r="G164" s="205">
        <f t="shared" si="44"/>
        <v>515</v>
      </c>
      <c r="H164" s="205">
        <f t="shared" si="45"/>
        <v>0</v>
      </c>
      <c r="I164" s="114"/>
      <c r="J164" s="114"/>
      <c r="K164" s="114"/>
      <c r="L164" s="205">
        <f t="shared" si="46"/>
        <v>515</v>
      </c>
      <c r="M164" s="114"/>
      <c r="N164" s="114"/>
      <c r="O164" s="114"/>
      <c r="P164" s="115">
        <v>515</v>
      </c>
    </row>
    <row r="165" spans="1:16" s="11" customFormat="1" ht="12.75">
      <c r="A165" s="749"/>
      <c r="B165" s="40" t="s">
        <v>628</v>
      </c>
      <c r="C165" s="41" t="s">
        <v>384</v>
      </c>
      <c r="D165" s="205">
        <f t="shared" si="41"/>
        <v>91</v>
      </c>
      <c r="E165" s="205">
        <f t="shared" si="42"/>
        <v>91</v>
      </c>
      <c r="F165" s="205">
        <f t="shared" si="43"/>
        <v>0</v>
      </c>
      <c r="G165" s="205">
        <f t="shared" si="44"/>
        <v>91</v>
      </c>
      <c r="H165" s="205">
        <f t="shared" si="45"/>
        <v>91</v>
      </c>
      <c r="I165" s="114"/>
      <c r="J165" s="114"/>
      <c r="K165" s="114">
        <v>91</v>
      </c>
      <c r="L165" s="205">
        <f t="shared" si="46"/>
        <v>0</v>
      </c>
      <c r="M165" s="114"/>
      <c r="N165" s="114"/>
      <c r="O165" s="114"/>
      <c r="P165" s="115"/>
    </row>
    <row r="166" spans="1:16" s="11" customFormat="1" ht="12.75">
      <c r="A166" s="749"/>
      <c r="B166" s="40" t="s">
        <v>909</v>
      </c>
      <c r="C166" s="41" t="s">
        <v>364</v>
      </c>
      <c r="D166" s="205">
        <f t="shared" si="41"/>
        <v>39797</v>
      </c>
      <c r="E166" s="205">
        <f t="shared" si="42"/>
        <v>0</v>
      </c>
      <c r="F166" s="205">
        <f t="shared" si="43"/>
        <v>39797</v>
      </c>
      <c r="G166" s="205">
        <f t="shared" si="44"/>
        <v>39797</v>
      </c>
      <c r="H166" s="205">
        <f t="shared" si="45"/>
        <v>0</v>
      </c>
      <c r="I166" s="114"/>
      <c r="J166" s="114"/>
      <c r="K166" s="114"/>
      <c r="L166" s="205">
        <f t="shared" si="46"/>
        <v>39797</v>
      </c>
      <c r="M166" s="114"/>
      <c r="N166" s="114"/>
      <c r="O166" s="114"/>
      <c r="P166" s="115">
        <v>39797</v>
      </c>
    </row>
    <row r="167" spans="1:16" s="11" customFormat="1" ht="12.75">
      <c r="A167" s="749"/>
      <c r="B167" s="40" t="s">
        <v>909</v>
      </c>
      <c r="C167" s="41" t="s">
        <v>385</v>
      </c>
      <c r="D167" s="205">
        <f t="shared" si="41"/>
        <v>7023</v>
      </c>
      <c r="E167" s="205">
        <f t="shared" si="42"/>
        <v>7023</v>
      </c>
      <c r="F167" s="205">
        <f t="shared" si="43"/>
        <v>0</v>
      </c>
      <c r="G167" s="205">
        <f t="shared" si="44"/>
        <v>7023</v>
      </c>
      <c r="H167" s="205">
        <f t="shared" si="45"/>
        <v>7023</v>
      </c>
      <c r="I167" s="114"/>
      <c r="J167" s="114"/>
      <c r="K167" s="114">
        <v>7023</v>
      </c>
      <c r="L167" s="205">
        <f t="shared" si="46"/>
        <v>0</v>
      </c>
      <c r="M167" s="114"/>
      <c r="N167" s="114"/>
      <c r="O167" s="114"/>
      <c r="P167" s="115"/>
    </row>
    <row r="168" spans="1:16" s="11" customFormat="1" ht="12.75">
      <c r="A168" s="749"/>
      <c r="B168" s="40" t="s">
        <v>630</v>
      </c>
      <c r="C168" s="41" t="s">
        <v>365</v>
      </c>
      <c r="D168" s="205">
        <f t="shared" si="41"/>
        <v>848</v>
      </c>
      <c r="E168" s="205">
        <f t="shared" si="42"/>
        <v>0</v>
      </c>
      <c r="F168" s="205">
        <f t="shared" si="43"/>
        <v>848</v>
      </c>
      <c r="G168" s="205">
        <f t="shared" si="44"/>
        <v>848</v>
      </c>
      <c r="H168" s="205">
        <f t="shared" si="45"/>
        <v>0</v>
      </c>
      <c r="I168" s="114"/>
      <c r="J168" s="114"/>
      <c r="K168" s="114"/>
      <c r="L168" s="205">
        <f t="shared" si="46"/>
        <v>848</v>
      </c>
      <c r="M168" s="114"/>
      <c r="N168" s="114"/>
      <c r="O168" s="114"/>
      <c r="P168" s="115">
        <v>848</v>
      </c>
    </row>
    <row r="169" spans="1:16" s="11" customFormat="1" ht="12.75">
      <c r="A169" s="749"/>
      <c r="B169" s="40" t="s">
        <v>630</v>
      </c>
      <c r="C169" s="41" t="s">
        <v>386</v>
      </c>
      <c r="D169" s="205">
        <f t="shared" si="41"/>
        <v>150</v>
      </c>
      <c r="E169" s="205">
        <f t="shared" si="42"/>
        <v>150</v>
      </c>
      <c r="F169" s="205">
        <f t="shared" si="43"/>
        <v>0</v>
      </c>
      <c r="G169" s="205">
        <f t="shared" si="44"/>
        <v>150</v>
      </c>
      <c r="H169" s="205">
        <f t="shared" si="45"/>
        <v>150</v>
      </c>
      <c r="I169" s="114"/>
      <c r="J169" s="114"/>
      <c r="K169" s="114">
        <v>150</v>
      </c>
      <c r="L169" s="205">
        <f t="shared" si="46"/>
        <v>0</v>
      </c>
      <c r="M169" s="114"/>
      <c r="N169" s="114"/>
      <c r="O169" s="114"/>
      <c r="P169" s="115"/>
    </row>
    <row r="170" spans="1:16" s="11" customFormat="1" ht="12.75">
      <c r="A170" s="749"/>
      <c r="B170" s="40" t="s">
        <v>860</v>
      </c>
      <c r="C170" s="41" t="s">
        <v>366</v>
      </c>
      <c r="D170" s="205">
        <f t="shared" si="41"/>
        <v>340</v>
      </c>
      <c r="E170" s="205">
        <f t="shared" si="42"/>
        <v>0</v>
      </c>
      <c r="F170" s="205">
        <f t="shared" si="43"/>
        <v>340</v>
      </c>
      <c r="G170" s="205">
        <f t="shared" si="44"/>
        <v>340</v>
      </c>
      <c r="H170" s="205">
        <f t="shared" si="45"/>
        <v>0</v>
      </c>
      <c r="I170" s="114"/>
      <c r="J170" s="114"/>
      <c r="K170" s="114"/>
      <c r="L170" s="205">
        <f t="shared" si="46"/>
        <v>340</v>
      </c>
      <c r="M170" s="114"/>
      <c r="N170" s="114"/>
      <c r="O170" s="114"/>
      <c r="P170" s="115">
        <v>340</v>
      </c>
    </row>
    <row r="171" spans="1:16" s="11" customFormat="1" ht="12.75">
      <c r="A171" s="749"/>
      <c r="B171" s="40" t="s">
        <v>860</v>
      </c>
      <c r="C171" s="41" t="s">
        <v>270</v>
      </c>
      <c r="D171" s="205">
        <f t="shared" si="41"/>
        <v>60</v>
      </c>
      <c r="E171" s="205">
        <f t="shared" si="42"/>
        <v>60</v>
      </c>
      <c r="F171" s="205">
        <f t="shared" si="43"/>
        <v>0</v>
      </c>
      <c r="G171" s="205">
        <f t="shared" si="44"/>
        <v>60</v>
      </c>
      <c r="H171" s="205">
        <f t="shared" si="45"/>
        <v>60</v>
      </c>
      <c r="I171" s="114"/>
      <c r="J171" s="114"/>
      <c r="K171" s="114">
        <v>60</v>
      </c>
      <c r="L171" s="205">
        <f t="shared" si="46"/>
        <v>0</v>
      </c>
      <c r="M171" s="114"/>
      <c r="N171" s="114"/>
      <c r="O171" s="114"/>
      <c r="P171" s="115"/>
    </row>
    <row r="172" spans="1:16" s="11" customFormat="1" ht="12.75">
      <c r="A172" s="749"/>
      <c r="B172" s="42" t="s">
        <v>720</v>
      </c>
      <c r="C172" s="41" t="s">
        <v>367</v>
      </c>
      <c r="D172" s="205">
        <f t="shared" si="41"/>
        <v>15709</v>
      </c>
      <c r="E172" s="205">
        <f t="shared" si="42"/>
        <v>0</v>
      </c>
      <c r="F172" s="205">
        <f t="shared" si="43"/>
        <v>15709</v>
      </c>
      <c r="G172" s="205">
        <f t="shared" si="44"/>
        <v>15709</v>
      </c>
      <c r="H172" s="205">
        <f t="shared" si="45"/>
        <v>0</v>
      </c>
      <c r="I172" s="114"/>
      <c r="J172" s="114"/>
      <c r="K172" s="114"/>
      <c r="L172" s="205">
        <f t="shared" si="46"/>
        <v>15709</v>
      </c>
      <c r="M172" s="114"/>
      <c r="N172" s="114"/>
      <c r="O172" s="114"/>
      <c r="P172" s="115">
        <v>15709</v>
      </c>
    </row>
    <row r="173" spans="1:16" s="11" customFormat="1" ht="12.75">
      <c r="A173" s="749"/>
      <c r="B173" s="42" t="s">
        <v>720</v>
      </c>
      <c r="C173" s="41" t="s">
        <v>387</v>
      </c>
      <c r="D173" s="205">
        <f t="shared" si="41"/>
        <v>2771</v>
      </c>
      <c r="E173" s="205">
        <f t="shared" si="42"/>
        <v>2771</v>
      </c>
      <c r="F173" s="205">
        <f t="shared" si="43"/>
        <v>0</v>
      </c>
      <c r="G173" s="205">
        <f t="shared" si="44"/>
        <v>2771</v>
      </c>
      <c r="H173" s="205">
        <f t="shared" si="45"/>
        <v>2771</v>
      </c>
      <c r="I173" s="114"/>
      <c r="J173" s="114"/>
      <c r="K173" s="114">
        <v>2771</v>
      </c>
      <c r="L173" s="205">
        <f t="shared" si="46"/>
        <v>0</v>
      </c>
      <c r="M173" s="114"/>
      <c r="N173" s="114"/>
      <c r="O173" s="114"/>
      <c r="P173" s="115"/>
    </row>
    <row r="174" spans="1:16" s="11" customFormat="1" ht="12.75">
      <c r="A174" s="749"/>
      <c r="B174" s="40" t="s">
        <v>867</v>
      </c>
      <c r="C174" s="41" t="s">
        <v>368</v>
      </c>
      <c r="D174" s="205">
        <f t="shared" si="41"/>
        <v>190</v>
      </c>
      <c r="E174" s="205">
        <f t="shared" si="42"/>
        <v>0</v>
      </c>
      <c r="F174" s="205">
        <f t="shared" si="43"/>
        <v>190</v>
      </c>
      <c r="G174" s="205">
        <f t="shared" si="44"/>
        <v>190</v>
      </c>
      <c r="H174" s="205">
        <f t="shared" si="45"/>
        <v>0</v>
      </c>
      <c r="I174" s="114"/>
      <c r="J174" s="114"/>
      <c r="K174" s="114"/>
      <c r="L174" s="205">
        <f t="shared" si="46"/>
        <v>190</v>
      </c>
      <c r="M174" s="114"/>
      <c r="N174" s="114"/>
      <c r="O174" s="114"/>
      <c r="P174" s="115">
        <v>190</v>
      </c>
    </row>
    <row r="175" spans="1:16" s="11" customFormat="1" ht="12.75">
      <c r="A175" s="749"/>
      <c r="B175" s="40" t="s">
        <v>867</v>
      </c>
      <c r="C175" s="41" t="s">
        <v>388</v>
      </c>
      <c r="D175" s="205">
        <f t="shared" si="41"/>
        <v>34</v>
      </c>
      <c r="E175" s="205">
        <f t="shared" si="42"/>
        <v>34</v>
      </c>
      <c r="F175" s="205">
        <f t="shared" si="43"/>
        <v>0</v>
      </c>
      <c r="G175" s="205">
        <f t="shared" si="44"/>
        <v>34</v>
      </c>
      <c r="H175" s="205">
        <f t="shared" si="45"/>
        <v>34</v>
      </c>
      <c r="I175" s="114"/>
      <c r="J175" s="114"/>
      <c r="K175" s="114">
        <v>34</v>
      </c>
      <c r="L175" s="205">
        <f t="shared" si="46"/>
        <v>0</v>
      </c>
      <c r="M175" s="114"/>
      <c r="N175" s="114"/>
      <c r="O175" s="114"/>
      <c r="P175" s="115"/>
    </row>
    <row r="176" spans="1:16" s="11" customFormat="1" ht="12.75">
      <c r="A176" s="749"/>
      <c r="B176" s="40" t="s">
        <v>564</v>
      </c>
      <c r="C176" s="41" t="s">
        <v>369</v>
      </c>
      <c r="D176" s="205">
        <f t="shared" si="41"/>
        <v>935</v>
      </c>
      <c r="E176" s="205">
        <f t="shared" si="42"/>
        <v>0</v>
      </c>
      <c r="F176" s="205">
        <f t="shared" si="43"/>
        <v>935</v>
      </c>
      <c r="G176" s="205">
        <f t="shared" si="44"/>
        <v>935</v>
      </c>
      <c r="H176" s="205">
        <f t="shared" si="45"/>
        <v>0</v>
      </c>
      <c r="I176" s="114"/>
      <c r="J176" s="114"/>
      <c r="K176" s="114"/>
      <c r="L176" s="205">
        <f t="shared" si="46"/>
        <v>935</v>
      </c>
      <c r="M176" s="114"/>
      <c r="N176" s="114"/>
      <c r="O176" s="114"/>
      <c r="P176" s="115">
        <v>935</v>
      </c>
    </row>
    <row r="177" spans="1:16" s="11" customFormat="1" ht="12.75">
      <c r="A177" s="750"/>
      <c r="B177" s="40" t="s">
        <v>564</v>
      </c>
      <c r="C177" s="41" t="s">
        <v>429</v>
      </c>
      <c r="D177" s="205">
        <f t="shared" si="41"/>
        <v>165</v>
      </c>
      <c r="E177" s="205">
        <f t="shared" si="42"/>
        <v>165</v>
      </c>
      <c r="F177" s="205">
        <f t="shared" si="43"/>
        <v>0</v>
      </c>
      <c r="G177" s="205">
        <f t="shared" si="44"/>
        <v>165</v>
      </c>
      <c r="H177" s="205">
        <f t="shared" si="45"/>
        <v>165</v>
      </c>
      <c r="I177" s="114"/>
      <c r="J177" s="114"/>
      <c r="K177" s="114">
        <v>165</v>
      </c>
      <c r="L177" s="205">
        <f t="shared" si="46"/>
        <v>0</v>
      </c>
      <c r="M177" s="114"/>
      <c r="N177" s="114"/>
      <c r="O177" s="114"/>
      <c r="P177" s="115"/>
    </row>
    <row r="178" spans="1:16" s="11" customFormat="1" ht="17.25" customHeight="1">
      <c r="A178" s="748" t="s">
        <v>430</v>
      </c>
      <c r="B178" s="752" t="s">
        <v>337</v>
      </c>
      <c r="C178" s="752"/>
      <c r="D178" s="752"/>
      <c r="E178" s="752"/>
      <c r="F178" s="752"/>
      <c r="G178" s="752"/>
      <c r="H178" s="752"/>
      <c r="I178" s="752"/>
      <c r="J178" s="752"/>
      <c r="K178" s="752"/>
      <c r="L178" s="752"/>
      <c r="M178" s="752"/>
      <c r="N178" s="752"/>
      <c r="O178" s="752"/>
      <c r="P178" s="753"/>
    </row>
    <row r="179" spans="1:16" s="11" customFormat="1" ht="12.75">
      <c r="A179" s="749"/>
      <c r="B179" s="754" t="s">
        <v>338</v>
      </c>
      <c r="C179" s="754"/>
      <c r="D179" s="754"/>
      <c r="E179" s="754"/>
      <c r="F179" s="754"/>
      <c r="G179" s="754"/>
      <c r="H179" s="754"/>
      <c r="I179" s="754"/>
      <c r="J179" s="754"/>
      <c r="K179" s="754"/>
      <c r="L179" s="754"/>
      <c r="M179" s="754"/>
      <c r="N179" s="754"/>
      <c r="O179" s="754"/>
      <c r="P179" s="755"/>
    </row>
    <row r="180" spans="1:16" s="11" customFormat="1" ht="12.75">
      <c r="A180" s="749"/>
      <c r="B180" s="754" t="s">
        <v>371</v>
      </c>
      <c r="C180" s="754"/>
      <c r="D180" s="754"/>
      <c r="E180" s="754"/>
      <c r="F180" s="754"/>
      <c r="G180" s="754"/>
      <c r="H180" s="754"/>
      <c r="I180" s="754"/>
      <c r="J180" s="754"/>
      <c r="K180" s="754"/>
      <c r="L180" s="754"/>
      <c r="M180" s="754"/>
      <c r="N180" s="754"/>
      <c r="O180" s="754"/>
      <c r="P180" s="755"/>
    </row>
    <row r="181" spans="1:16" s="11" customFormat="1" ht="12.75">
      <c r="A181" s="749"/>
      <c r="B181" s="758" t="s">
        <v>360</v>
      </c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759"/>
      <c r="P181" s="760"/>
    </row>
    <row r="182" spans="1:16" s="11" customFormat="1" ht="12.75">
      <c r="A182" s="749"/>
      <c r="B182" s="363" t="s">
        <v>1040</v>
      </c>
      <c r="C182" s="363" t="s">
        <v>361</v>
      </c>
      <c r="D182" s="563">
        <f>D183+D184</f>
        <v>256776</v>
      </c>
      <c r="E182" s="563">
        <f aca="true" t="shared" si="47" ref="E182:P182">E183+E184</f>
        <v>34679</v>
      </c>
      <c r="F182" s="563">
        <f t="shared" si="47"/>
        <v>222097</v>
      </c>
      <c r="G182" s="563">
        <f t="shared" si="47"/>
        <v>92007</v>
      </c>
      <c r="H182" s="563">
        <f t="shared" si="47"/>
        <v>13801</v>
      </c>
      <c r="I182" s="563">
        <f t="shared" si="47"/>
        <v>0</v>
      </c>
      <c r="J182" s="563">
        <f t="shared" si="47"/>
        <v>0</v>
      </c>
      <c r="K182" s="563">
        <f t="shared" si="47"/>
        <v>13801</v>
      </c>
      <c r="L182" s="563">
        <f t="shared" si="47"/>
        <v>78206</v>
      </c>
      <c r="M182" s="563">
        <f t="shared" si="47"/>
        <v>0</v>
      </c>
      <c r="N182" s="563">
        <f t="shared" si="47"/>
        <v>0</v>
      </c>
      <c r="O182" s="563">
        <f t="shared" si="47"/>
        <v>0</v>
      </c>
      <c r="P182" s="564">
        <f t="shared" si="47"/>
        <v>78206</v>
      </c>
    </row>
    <row r="183" spans="1:16" s="11" customFormat="1" ht="12.75">
      <c r="A183" s="749"/>
      <c r="B183" s="41" t="s">
        <v>778</v>
      </c>
      <c r="C183" s="41"/>
      <c r="D183" s="205">
        <f>E183+F183</f>
        <v>164769</v>
      </c>
      <c r="E183" s="205">
        <v>20878</v>
      </c>
      <c r="F183" s="205">
        <v>143891</v>
      </c>
      <c r="G183" s="205"/>
      <c r="H183" s="205"/>
      <c r="I183" s="114"/>
      <c r="J183" s="114"/>
      <c r="K183" s="114"/>
      <c r="L183" s="205"/>
      <c r="M183" s="114"/>
      <c r="N183" s="114"/>
      <c r="O183" s="114"/>
      <c r="P183" s="115"/>
    </row>
    <row r="184" spans="1:16" s="11" customFormat="1" ht="12.75">
      <c r="A184" s="749"/>
      <c r="B184" s="570" t="s">
        <v>232</v>
      </c>
      <c r="C184" s="570"/>
      <c r="D184" s="571">
        <f>E184+F184</f>
        <v>92007</v>
      </c>
      <c r="E184" s="571">
        <f>H184</f>
        <v>13801</v>
      </c>
      <c r="F184" s="571">
        <f>L184</f>
        <v>78206</v>
      </c>
      <c r="G184" s="571">
        <f>H184+L184</f>
        <v>92007</v>
      </c>
      <c r="H184" s="571">
        <f>K184</f>
        <v>13801</v>
      </c>
      <c r="I184" s="571">
        <f aca="true" t="shared" si="48" ref="I184:O184">SUM(I185:I199)</f>
        <v>0</v>
      </c>
      <c r="J184" s="571">
        <f t="shared" si="48"/>
        <v>0</v>
      </c>
      <c r="K184" s="571">
        <f>SUM(K185:K200)</f>
        <v>13801</v>
      </c>
      <c r="L184" s="571">
        <f>P184</f>
        <v>78206</v>
      </c>
      <c r="M184" s="571">
        <f t="shared" si="48"/>
        <v>0</v>
      </c>
      <c r="N184" s="571">
        <f t="shared" si="48"/>
        <v>0</v>
      </c>
      <c r="O184" s="571">
        <f t="shared" si="48"/>
        <v>0</v>
      </c>
      <c r="P184" s="581">
        <f>SUM(P185:P200)</f>
        <v>78206</v>
      </c>
    </row>
    <row r="185" spans="1:16" s="11" customFormat="1" ht="12.75">
      <c r="A185" s="749"/>
      <c r="B185" s="40" t="s">
        <v>697</v>
      </c>
      <c r="C185" s="41" t="s">
        <v>362</v>
      </c>
      <c r="D185" s="210">
        <f aca="true" t="shared" si="49" ref="D185:D200">E185+F185</f>
        <v>898</v>
      </c>
      <c r="E185" s="205">
        <f aca="true" t="shared" si="50" ref="E185:E200">H185</f>
        <v>0</v>
      </c>
      <c r="F185" s="205">
        <f aca="true" t="shared" si="51" ref="F185:F200">L185</f>
        <v>898</v>
      </c>
      <c r="G185" s="205">
        <f aca="true" t="shared" si="52" ref="G185:G200">H185+L185</f>
        <v>898</v>
      </c>
      <c r="H185" s="205">
        <f aca="true" t="shared" si="53" ref="H185:H200">K185</f>
        <v>0</v>
      </c>
      <c r="I185" s="114"/>
      <c r="J185" s="114"/>
      <c r="K185" s="114"/>
      <c r="L185" s="205">
        <f>P185</f>
        <v>898</v>
      </c>
      <c r="M185" s="114"/>
      <c r="N185" s="114"/>
      <c r="O185" s="114"/>
      <c r="P185" s="115">
        <v>898</v>
      </c>
    </row>
    <row r="186" spans="1:16" s="11" customFormat="1" ht="12.75">
      <c r="A186" s="749"/>
      <c r="B186" s="40" t="s">
        <v>697</v>
      </c>
      <c r="C186" s="41" t="s">
        <v>383</v>
      </c>
      <c r="D186" s="210">
        <f t="shared" si="49"/>
        <v>159</v>
      </c>
      <c r="E186" s="205">
        <f t="shared" si="50"/>
        <v>159</v>
      </c>
      <c r="F186" s="205">
        <f t="shared" si="51"/>
        <v>0</v>
      </c>
      <c r="G186" s="205">
        <f t="shared" si="52"/>
        <v>159</v>
      </c>
      <c r="H186" s="205">
        <f t="shared" si="53"/>
        <v>159</v>
      </c>
      <c r="I186" s="114"/>
      <c r="J186" s="114"/>
      <c r="K186" s="114">
        <v>159</v>
      </c>
      <c r="L186" s="205">
        <f aca="true" t="shared" si="54" ref="L186:L200">P186</f>
        <v>0</v>
      </c>
      <c r="M186" s="114"/>
      <c r="N186" s="114"/>
      <c r="O186" s="114"/>
      <c r="P186" s="115"/>
    </row>
    <row r="187" spans="1:16" s="11" customFormat="1" ht="12.75">
      <c r="A187" s="749"/>
      <c r="B187" s="40" t="s">
        <v>628</v>
      </c>
      <c r="C187" s="41" t="s">
        <v>363</v>
      </c>
      <c r="D187" s="210">
        <f t="shared" si="49"/>
        <v>146</v>
      </c>
      <c r="E187" s="205">
        <f t="shared" si="50"/>
        <v>0</v>
      </c>
      <c r="F187" s="205">
        <f t="shared" si="51"/>
        <v>146</v>
      </c>
      <c r="G187" s="205">
        <f t="shared" si="52"/>
        <v>146</v>
      </c>
      <c r="H187" s="205">
        <f t="shared" si="53"/>
        <v>0</v>
      </c>
      <c r="I187" s="114"/>
      <c r="J187" s="114"/>
      <c r="K187" s="114"/>
      <c r="L187" s="205">
        <f t="shared" si="54"/>
        <v>146</v>
      </c>
      <c r="M187" s="114"/>
      <c r="N187" s="114"/>
      <c r="O187" s="114"/>
      <c r="P187" s="115">
        <v>146</v>
      </c>
    </row>
    <row r="188" spans="1:16" s="11" customFormat="1" ht="12.75">
      <c r="A188" s="749"/>
      <c r="B188" s="40" t="s">
        <v>628</v>
      </c>
      <c r="C188" s="41" t="s">
        <v>384</v>
      </c>
      <c r="D188" s="210">
        <f t="shared" si="49"/>
        <v>26</v>
      </c>
      <c r="E188" s="205">
        <f t="shared" si="50"/>
        <v>26</v>
      </c>
      <c r="F188" s="205">
        <f t="shared" si="51"/>
        <v>0</v>
      </c>
      <c r="G188" s="205">
        <f t="shared" si="52"/>
        <v>26</v>
      </c>
      <c r="H188" s="205">
        <f t="shared" si="53"/>
        <v>26</v>
      </c>
      <c r="I188" s="114"/>
      <c r="J188" s="114"/>
      <c r="K188" s="114">
        <v>26</v>
      </c>
      <c r="L188" s="205">
        <f t="shared" si="54"/>
        <v>0</v>
      </c>
      <c r="M188" s="114"/>
      <c r="N188" s="114"/>
      <c r="O188" s="114"/>
      <c r="P188" s="115"/>
    </row>
    <row r="189" spans="1:16" s="11" customFormat="1" ht="12.75">
      <c r="A189" s="749"/>
      <c r="B189" s="40" t="s">
        <v>909</v>
      </c>
      <c r="C189" s="41" t="s">
        <v>364</v>
      </c>
      <c r="D189" s="210">
        <f t="shared" si="49"/>
        <v>19380</v>
      </c>
      <c r="E189" s="205">
        <f t="shared" si="50"/>
        <v>0</v>
      </c>
      <c r="F189" s="205">
        <f t="shared" si="51"/>
        <v>19380</v>
      </c>
      <c r="G189" s="205">
        <f t="shared" si="52"/>
        <v>19380</v>
      </c>
      <c r="H189" s="205">
        <f t="shared" si="53"/>
        <v>0</v>
      </c>
      <c r="I189" s="114"/>
      <c r="J189" s="114"/>
      <c r="K189" s="114"/>
      <c r="L189" s="205">
        <f t="shared" si="54"/>
        <v>19380</v>
      </c>
      <c r="M189" s="114"/>
      <c r="N189" s="114"/>
      <c r="O189" s="114"/>
      <c r="P189" s="115">
        <v>19380</v>
      </c>
    </row>
    <row r="190" spans="1:16" s="11" customFormat="1" ht="12.75">
      <c r="A190" s="749"/>
      <c r="B190" s="40" t="s">
        <v>909</v>
      </c>
      <c r="C190" s="41" t="s">
        <v>385</v>
      </c>
      <c r="D190" s="210">
        <f t="shared" si="49"/>
        <v>3420</v>
      </c>
      <c r="E190" s="205">
        <f t="shared" si="50"/>
        <v>3420</v>
      </c>
      <c r="F190" s="205">
        <f t="shared" si="51"/>
        <v>0</v>
      </c>
      <c r="G190" s="205">
        <f t="shared" si="52"/>
        <v>3420</v>
      </c>
      <c r="H190" s="205">
        <f t="shared" si="53"/>
        <v>3420</v>
      </c>
      <c r="I190" s="114"/>
      <c r="J190" s="114"/>
      <c r="K190" s="114">
        <v>3420</v>
      </c>
      <c r="L190" s="205">
        <f t="shared" si="54"/>
        <v>0</v>
      </c>
      <c r="M190" s="114"/>
      <c r="N190" s="114"/>
      <c r="O190" s="114"/>
      <c r="P190" s="115"/>
    </row>
    <row r="191" spans="1:16" s="11" customFormat="1" ht="12.75">
      <c r="A191" s="749"/>
      <c r="B191" s="40" t="s">
        <v>630</v>
      </c>
      <c r="C191" s="41" t="s">
        <v>365</v>
      </c>
      <c r="D191" s="210">
        <f t="shared" si="49"/>
        <v>1258</v>
      </c>
      <c r="E191" s="205">
        <f t="shared" si="50"/>
        <v>0</v>
      </c>
      <c r="F191" s="205">
        <f t="shared" si="51"/>
        <v>1258</v>
      </c>
      <c r="G191" s="205">
        <f t="shared" si="52"/>
        <v>1258</v>
      </c>
      <c r="H191" s="205">
        <f t="shared" si="53"/>
        <v>0</v>
      </c>
      <c r="I191" s="114"/>
      <c r="J191" s="114"/>
      <c r="K191" s="114"/>
      <c r="L191" s="205">
        <f t="shared" si="54"/>
        <v>1258</v>
      </c>
      <c r="M191" s="114"/>
      <c r="N191" s="114"/>
      <c r="O191" s="114"/>
      <c r="P191" s="115">
        <v>1258</v>
      </c>
    </row>
    <row r="192" spans="1:16" s="11" customFormat="1" ht="12.75">
      <c r="A192" s="749"/>
      <c r="B192" s="40" t="s">
        <v>630</v>
      </c>
      <c r="C192" s="41" t="s">
        <v>386</v>
      </c>
      <c r="D192" s="210">
        <f t="shared" si="49"/>
        <v>222</v>
      </c>
      <c r="E192" s="205">
        <f t="shared" si="50"/>
        <v>222</v>
      </c>
      <c r="F192" s="205">
        <f t="shared" si="51"/>
        <v>0</v>
      </c>
      <c r="G192" s="205">
        <f t="shared" si="52"/>
        <v>222</v>
      </c>
      <c r="H192" s="205">
        <f t="shared" si="53"/>
        <v>222</v>
      </c>
      <c r="I192" s="114"/>
      <c r="J192" s="114"/>
      <c r="K192" s="114">
        <v>222</v>
      </c>
      <c r="L192" s="205">
        <f t="shared" si="54"/>
        <v>0</v>
      </c>
      <c r="M192" s="114"/>
      <c r="N192" s="114"/>
      <c r="O192" s="114"/>
      <c r="P192" s="115"/>
    </row>
    <row r="193" spans="1:16" s="11" customFormat="1" ht="12.75">
      <c r="A193" s="749"/>
      <c r="B193" s="40" t="s">
        <v>860</v>
      </c>
      <c r="C193" s="41" t="s">
        <v>366</v>
      </c>
      <c r="D193" s="210">
        <f t="shared" si="49"/>
        <v>319</v>
      </c>
      <c r="E193" s="205">
        <f t="shared" si="50"/>
        <v>0</v>
      </c>
      <c r="F193" s="205">
        <f t="shared" si="51"/>
        <v>319</v>
      </c>
      <c r="G193" s="205">
        <f t="shared" si="52"/>
        <v>319</v>
      </c>
      <c r="H193" s="205">
        <f t="shared" si="53"/>
        <v>0</v>
      </c>
      <c r="I193" s="114"/>
      <c r="J193" s="114"/>
      <c r="K193" s="114"/>
      <c r="L193" s="205">
        <f t="shared" si="54"/>
        <v>319</v>
      </c>
      <c r="M193" s="114"/>
      <c r="N193" s="114"/>
      <c r="O193" s="114"/>
      <c r="P193" s="115">
        <v>319</v>
      </c>
    </row>
    <row r="194" spans="1:16" s="11" customFormat="1" ht="12.75">
      <c r="A194" s="749"/>
      <c r="B194" s="40" t="s">
        <v>860</v>
      </c>
      <c r="C194" s="41" t="s">
        <v>270</v>
      </c>
      <c r="D194" s="210">
        <f t="shared" si="49"/>
        <v>56</v>
      </c>
      <c r="E194" s="205">
        <f t="shared" si="50"/>
        <v>56</v>
      </c>
      <c r="F194" s="205">
        <f t="shared" si="51"/>
        <v>0</v>
      </c>
      <c r="G194" s="205">
        <f t="shared" si="52"/>
        <v>56</v>
      </c>
      <c r="H194" s="205">
        <f t="shared" si="53"/>
        <v>56</v>
      </c>
      <c r="I194" s="114"/>
      <c r="J194" s="114"/>
      <c r="K194" s="114">
        <v>56</v>
      </c>
      <c r="L194" s="205">
        <f t="shared" si="54"/>
        <v>0</v>
      </c>
      <c r="M194" s="114"/>
      <c r="N194" s="114"/>
      <c r="O194" s="114"/>
      <c r="P194" s="115"/>
    </row>
    <row r="195" spans="1:16" s="11" customFormat="1" ht="12.75">
      <c r="A195" s="749"/>
      <c r="B195" s="42" t="s">
        <v>720</v>
      </c>
      <c r="C195" s="41" t="s">
        <v>367</v>
      </c>
      <c r="D195" s="210">
        <f t="shared" si="49"/>
        <v>55798</v>
      </c>
      <c r="E195" s="205">
        <f t="shared" si="50"/>
        <v>0</v>
      </c>
      <c r="F195" s="205">
        <f t="shared" si="51"/>
        <v>55798</v>
      </c>
      <c r="G195" s="205">
        <f t="shared" si="52"/>
        <v>55798</v>
      </c>
      <c r="H195" s="205">
        <f t="shared" si="53"/>
        <v>0</v>
      </c>
      <c r="I195" s="114"/>
      <c r="J195" s="114"/>
      <c r="K195" s="114"/>
      <c r="L195" s="205">
        <f t="shared" si="54"/>
        <v>55798</v>
      </c>
      <c r="M195" s="114"/>
      <c r="N195" s="114"/>
      <c r="O195" s="114"/>
      <c r="P195" s="115">
        <v>55798</v>
      </c>
    </row>
    <row r="196" spans="1:16" s="11" customFormat="1" ht="12.75">
      <c r="A196" s="749"/>
      <c r="B196" s="42" t="s">
        <v>720</v>
      </c>
      <c r="C196" s="41" t="s">
        <v>387</v>
      </c>
      <c r="D196" s="210">
        <f t="shared" si="49"/>
        <v>9847</v>
      </c>
      <c r="E196" s="205">
        <f t="shared" si="50"/>
        <v>9847</v>
      </c>
      <c r="F196" s="205">
        <f t="shared" si="51"/>
        <v>0</v>
      </c>
      <c r="G196" s="205">
        <f t="shared" si="52"/>
        <v>9847</v>
      </c>
      <c r="H196" s="205">
        <f t="shared" si="53"/>
        <v>9847</v>
      </c>
      <c r="I196" s="114"/>
      <c r="J196" s="114"/>
      <c r="K196" s="114">
        <v>9847</v>
      </c>
      <c r="L196" s="205">
        <f t="shared" si="54"/>
        <v>0</v>
      </c>
      <c r="M196" s="114"/>
      <c r="N196" s="114"/>
      <c r="O196" s="114"/>
      <c r="P196" s="115"/>
    </row>
    <row r="197" spans="1:16" s="11" customFormat="1" ht="12.75">
      <c r="A197" s="749"/>
      <c r="B197" s="40" t="s">
        <v>867</v>
      </c>
      <c r="C197" s="41" t="s">
        <v>368</v>
      </c>
      <c r="D197" s="210">
        <f t="shared" si="49"/>
        <v>24</v>
      </c>
      <c r="E197" s="205">
        <f t="shared" si="50"/>
        <v>0</v>
      </c>
      <c r="F197" s="205">
        <f t="shared" si="51"/>
        <v>24</v>
      </c>
      <c r="G197" s="205">
        <f t="shared" si="52"/>
        <v>24</v>
      </c>
      <c r="H197" s="205">
        <f t="shared" si="53"/>
        <v>0</v>
      </c>
      <c r="I197" s="114"/>
      <c r="J197" s="114"/>
      <c r="K197" s="114"/>
      <c r="L197" s="205">
        <f t="shared" si="54"/>
        <v>24</v>
      </c>
      <c r="M197" s="114"/>
      <c r="N197" s="114"/>
      <c r="O197" s="114"/>
      <c r="P197" s="115">
        <v>24</v>
      </c>
    </row>
    <row r="198" spans="1:16" s="11" customFormat="1" ht="12.75">
      <c r="A198" s="749"/>
      <c r="B198" s="40" t="s">
        <v>867</v>
      </c>
      <c r="C198" s="41" t="s">
        <v>388</v>
      </c>
      <c r="D198" s="210">
        <f t="shared" si="49"/>
        <v>4</v>
      </c>
      <c r="E198" s="205">
        <f t="shared" si="50"/>
        <v>4</v>
      </c>
      <c r="F198" s="205">
        <f t="shared" si="51"/>
        <v>0</v>
      </c>
      <c r="G198" s="205">
        <f t="shared" si="52"/>
        <v>4</v>
      </c>
      <c r="H198" s="205">
        <f t="shared" si="53"/>
        <v>4</v>
      </c>
      <c r="I198" s="114"/>
      <c r="J198" s="114"/>
      <c r="K198" s="114">
        <v>4</v>
      </c>
      <c r="L198" s="205">
        <f t="shared" si="54"/>
        <v>0</v>
      </c>
      <c r="M198" s="114"/>
      <c r="N198" s="114"/>
      <c r="O198" s="114"/>
      <c r="P198" s="115"/>
    </row>
    <row r="199" spans="1:16" s="11" customFormat="1" ht="12.75">
      <c r="A199" s="749"/>
      <c r="B199" s="40" t="s">
        <v>564</v>
      </c>
      <c r="C199" s="41" t="s">
        <v>369</v>
      </c>
      <c r="D199" s="210">
        <f t="shared" si="49"/>
        <v>383</v>
      </c>
      <c r="E199" s="205">
        <f t="shared" si="50"/>
        <v>0</v>
      </c>
      <c r="F199" s="205">
        <f t="shared" si="51"/>
        <v>383</v>
      </c>
      <c r="G199" s="205">
        <f t="shared" si="52"/>
        <v>383</v>
      </c>
      <c r="H199" s="205">
        <f t="shared" si="53"/>
        <v>0</v>
      </c>
      <c r="I199" s="114"/>
      <c r="J199" s="114"/>
      <c r="K199" s="114"/>
      <c r="L199" s="205">
        <f t="shared" si="54"/>
        <v>383</v>
      </c>
      <c r="M199" s="114"/>
      <c r="N199" s="114"/>
      <c r="O199" s="114"/>
      <c r="P199" s="115">
        <v>383</v>
      </c>
    </row>
    <row r="200" spans="1:16" s="11" customFormat="1" ht="12" customHeight="1">
      <c r="A200" s="750"/>
      <c r="B200" s="40" t="s">
        <v>564</v>
      </c>
      <c r="C200" s="41" t="s">
        <v>429</v>
      </c>
      <c r="D200" s="210">
        <f t="shared" si="49"/>
        <v>67</v>
      </c>
      <c r="E200" s="205">
        <f t="shared" si="50"/>
        <v>67</v>
      </c>
      <c r="F200" s="205">
        <f t="shared" si="51"/>
        <v>0</v>
      </c>
      <c r="G200" s="205">
        <f t="shared" si="52"/>
        <v>67</v>
      </c>
      <c r="H200" s="205">
        <f t="shared" si="53"/>
        <v>67</v>
      </c>
      <c r="I200" s="114"/>
      <c r="J200" s="114"/>
      <c r="K200" s="114">
        <v>67</v>
      </c>
      <c r="L200" s="205">
        <f t="shared" si="54"/>
        <v>0</v>
      </c>
      <c r="M200" s="114"/>
      <c r="N200" s="114"/>
      <c r="O200" s="114"/>
      <c r="P200" s="115"/>
    </row>
    <row r="201" spans="1:16" s="11" customFormat="1" ht="16.5" customHeight="1">
      <c r="A201" s="748" t="s">
        <v>179</v>
      </c>
      <c r="B201" s="752" t="s">
        <v>337</v>
      </c>
      <c r="C201" s="752"/>
      <c r="D201" s="752"/>
      <c r="E201" s="752"/>
      <c r="F201" s="752"/>
      <c r="G201" s="752"/>
      <c r="H201" s="752"/>
      <c r="I201" s="752"/>
      <c r="J201" s="752"/>
      <c r="K201" s="752"/>
      <c r="L201" s="752"/>
      <c r="M201" s="752"/>
      <c r="N201" s="752"/>
      <c r="O201" s="752"/>
      <c r="P201" s="753"/>
    </row>
    <row r="202" spans="1:16" s="11" customFormat="1" ht="12" customHeight="1">
      <c r="A202" s="749"/>
      <c r="B202" s="754" t="s">
        <v>277</v>
      </c>
      <c r="C202" s="754"/>
      <c r="D202" s="754"/>
      <c r="E202" s="754"/>
      <c r="F202" s="754"/>
      <c r="G202" s="754"/>
      <c r="H202" s="754"/>
      <c r="I202" s="754"/>
      <c r="J202" s="754"/>
      <c r="K202" s="754"/>
      <c r="L202" s="754"/>
      <c r="M202" s="754"/>
      <c r="N202" s="754"/>
      <c r="O202" s="754"/>
      <c r="P202" s="755"/>
    </row>
    <row r="203" spans="1:16" s="11" customFormat="1" ht="12" customHeight="1">
      <c r="A203" s="749"/>
      <c r="B203" s="754" t="s">
        <v>278</v>
      </c>
      <c r="C203" s="754"/>
      <c r="D203" s="754"/>
      <c r="E203" s="754"/>
      <c r="F203" s="754"/>
      <c r="G203" s="754"/>
      <c r="H203" s="754"/>
      <c r="I203" s="754"/>
      <c r="J203" s="754"/>
      <c r="K203" s="754"/>
      <c r="L203" s="754"/>
      <c r="M203" s="754"/>
      <c r="N203" s="754"/>
      <c r="O203" s="754"/>
      <c r="P203" s="755"/>
    </row>
    <row r="204" spans="1:16" s="11" customFormat="1" ht="12" customHeight="1">
      <c r="A204" s="749"/>
      <c r="B204" s="754" t="s">
        <v>279</v>
      </c>
      <c r="C204" s="754"/>
      <c r="D204" s="754"/>
      <c r="E204" s="754"/>
      <c r="F204" s="754"/>
      <c r="G204" s="754"/>
      <c r="H204" s="754"/>
      <c r="I204" s="754"/>
      <c r="J204" s="754"/>
      <c r="K204" s="754"/>
      <c r="L204" s="754"/>
      <c r="M204" s="754"/>
      <c r="N204" s="754"/>
      <c r="O204" s="754"/>
      <c r="P204" s="755"/>
    </row>
    <row r="205" spans="1:16" s="11" customFormat="1" ht="12" customHeight="1">
      <c r="A205" s="749"/>
      <c r="B205" s="363" t="s">
        <v>1040</v>
      </c>
      <c r="C205" s="363" t="s">
        <v>361</v>
      </c>
      <c r="D205" s="563">
        <f>D206+D207</f>
        <v>245307</v>
      </c>
      <c r="E205" s="563">
        <f aca="true" t="shared" si="55" ref="E205:P205">E206+E207</f>
        <v>36798</v>
      </c>
      <c r="F205" s="563">
        <f t="shared" si="55"/>
        <v>208509</v>
      </c>
      <c r="G205" s="563">
        <f t="shared" si="55"/>
        <v>80896</v>
      </c>
      <c r="H205" s="563">
        <f t="shared" si="55"/>
        <v>11324</v>
      </c>
      <c r="I205" s="563">
        <f t="shared" si="55"/>
        <v>0</v>
      </c>
      <c r="J205" s="563">
        <f t="shared" si="55"/>
        <v>0</v>
      </c>
      <c r="K205" s="563">
        <f t="shared" si="55"/>
        <v>11324</v>
      </c>
      <c r="L205" s="563">
        <f t="shared" si="55"/>
        <v>69572</v>
      </c>
      <c r="M205" s="563">
        <f t="shared" si="55"/>
        <v>0</v>
      </c>
      <c r="N205" s="563">
        <f t="shared" si="55"/>
        <v>0</v>
      </c>
      <c r="O205" s="563">
        <f t="shared" si="55"/>
        <v>0</v>
      </c>
      <c r="P205" s="564">
        <f t="shared" si="55"/>
        <v>69572</v>
      </c>
    </row>
    <row r="206" spans="1:16" s="576" customFormat="1" ht="12" customHeight="1">
      <c r="A206" s="749"/>
      <c r="B206" s="41" t="s">
        <v>778</v>
      </c>
      <c r="C206" s="574"/>
      <c r="D206" s="492">
        <f>E206+F206</f>
        <v>164411</v>
      </c>
      <c r="E206" s="492">
        <v>25474</v>
      </c>
      <c r="F206" s="492">
        <v>138937</v>
      </c>
      <c r="G206" s="492"/>
      <c r="H206" s="492"/>
      <c r="I206" s="492"/>
      <c r="J206" s="492"/>
      <c r="K206" s="492"/>
      <c r="L206" s="492"/>
      <c r="M206" s="492"/>
      <c r="N206" s="492"/>
      <c r="O206" s="492"/>
      <c r="P206" s="575"/>
    </row>
    <row r="207" spans="1:16" s="11" customFormat="1" ht="12" customHeight="1">
      <c r="A207" s="749"/>
      <c r="B207" s="43" t="s">
        <v>232</v>
      </c>
      <c r="C207" s="43"/>
      <c r="D207" s="208">
        <f>SUM(D208:D221)</f>
        <v>80896</v>
      </c>
      <c r="E207" s="208">
        <f>SUM(E208:E221)</f>
        <v>11324</v>
      </c>
      <c r="F207" s="208">
        <f>SUM(F208:F221)</f>
        <v>69572</v>
      </c>
      <c r="G207" s="208">
        <f>SUM(G208:G221)</f>
        <v>80896</v>
      </c>
      <c r="H207" s="208">
        <f>SUM(H208:H221)</f>
        <v>11324</v>
      </c>
      <c r="I207" s="126"/>
      <c r="J207" s="126"/>
      <c r="K207" s="126">
        <f>SUM(K208:K221)</f>
        <v>11324</v>
      </c>
      <c r="L207" s="208">
        <f>SUM(L208:L221)</f>
        <v>69572</v>
      </c>
      <c r="M207" s="126"/>
      <c r="N207" s="126"/>
      <c r="O207" s="126"/>
      <c r="P207" s="127">
        <f>SUM(P208:P221)</f>
        <v>69572</v>
      </c>
    </row>
    <row r="208" spans="1:16" s="11" customFormat="1" ht="12" customHeight="1">
      <c r="A208" s="749"/>
      <c r="B208" s="40" t="s">
        <v>697</v>
      </c>
      <c r="C208" s="41" t="s">
        <v>362</v>
      </c>
      <c r="D208" s="205">
        <f>E208+F208</f>
        <v>2616</v>
      </c>
      <c r="E208" s="205">
        <f>H208</f>
        <v>0</v>
      </c>
      <c r="F208" s="205">
        <f>L208</f>
        <v>2616</v>
      </c>
      <c r="G208" s="205">
        <f>H208+L208</f>
        <v>2616</v>
      </c>
      <c r="H208" s="205">
        <f>K208</f>
        <v>0</v>
      </c>
      <c r="I208" s="114"/>
      <c r="J208" s="114"/>
      <c r="K208" s="114"/>
      <c r="L208" s="205">
        <f>P208</f>
        <v>2616</v>
      </c>
      <c r="M208" s="114"/>
      <c r="N208" s="114"/>
      <c r="O208" s="114"/>
      <c r="P208" s="115">
        <v>2616</v>
      </c>
    </row>
    <row r="209" spans="1:16" s="11" customFormat="1" ht="12" customHeight="1">
      <c r="A209" s="749"/>
      <c r="B209" s="40" t="s">
        <v>697</v>
      </c>
      <c r="C209" s="41" t="s">
        <v>383</v>
      </c>
      <c r="D209" s="205">
        <f aca="true" t="shared" si="56" ref="D209:D221">E209+F209</f>
        <v>69</v>
      </c>
      <c r="E209" s="205">
        <f aca="true" t="shared" si="57" ref="E209:E221">H209</f>
        <v>69</v>
      </c>
      <c r="F209" s="205">
        <f aca="true" t="shared" si="58" ref="F209:F221">L209</f>
        <v>0</v>
      </c>
      <c r="G209" s="205">
        <f aca="true" t="shared" si="59" ref="G209:G221">H209+L209</f>
        <v>69</v>
      </c>
      <c r="H209" s="205">
        <f aca="true" t="shared" si="60" ref="H209:H221">K209</f>
        <v>69</v>
      </c>
      <c r="I209" s="114"/>
      <c r="J209" s="114"/>
      <c r="K209" s="114">
        <v>69</v>
      </c>
      <c r="L209" s="205">
        <f aca="true" t="shared" si="61" ref="L209:L221">P209</f>
        <v>0</v>
      </c>
      <c r="M209" s="114"/>
      <c r="N209" s="114"/>
      <c r="O209" s="114"/>
      <c r="P209" s="115"/>
    </row>
    <row r="210" spans="1:16" s="11" customFormat="1" ht="12" customHeight="1">
      <c r="A210" s="749"/>
      <c r="B210" s="40" t="s">
        <v>628</v>
      </c>
      <c r="C210" s="41" t="s">
        <v>363</v>
      </c>
      <c r="D210" s="205">
        <f t="shared" si="56"/>
        <v>357</v>
      </c>
      <c r="E210" s="205">
        <f t="shared" si="57"/>
        <v>0</v>
      </c>
      <c r="F210" s="205">
        <f t="shared" si="58"/>
        <v>357</v>
      </c>
      <c r="G210" s="205">
        <f t="shared" si="59"/>
        <v>357</v>
      </c>
      <c r="H210" s="205">
        <f t="shared" si="60"/>
        <v>0</v>
      </c>
      <c r="I210" s="114"/>
      <c r="J210" s="114"/>
      <c r="K210" s="114"/>
      <c r="L210" s="205">
        <f t="shared" si="61"/>
        <v>357</v>
      </c>
      <c r="M210" s="114"/>
      <c r="N210" s="114"/>
      <c r="O210" s="114"/>
      <c r="P210" s="115">
        <v>357</v>
      </c>
    </row>
    <row r="211" spans="1:16" s="11" customFormat="1" ht="12" customHeight="1">
      <c r="A211" s="749"/>
      <c r="B211" s="40" t="s">
        <v>628</v>
      </c>
      <c r="C211" s="41" t="s">
        <v>384</v>
      </c>
      <c r="D211" s="205">
        <f t="shared" si="56"/>
        <v>9</v>
      </c>
      <c r="E211" s="205">
        <f t="shared" si="57"/>
        <v>9</v>
      </c>
      <c r="F211" s="205">
        <f t="shared" si="58"/>
        <v>0</v>
      </c>
      <c r="G211" s="205">
        <f t="shared" si="59"/>
        <v>9</v>
      </c>
      <c r="H211" s="205">
        <f t="shared" si="60"/>
        <v>9</v>
      </c>
      <c r="I211" s="114"/>
      <c r="J211" s="114"/>
      <c r="K211" s="114">
        <v>9</v>
      </c>
      <c r="L211" s="205">
        <f t="shared" si="61"/>
        <v>0</v>
      </c>
      <c r="M211" s="114"/>
      <c r="N211" s="114"/>
      <c r="O211" s="114"/>
      <c r="P211" s="115"/>
    </row>
    <row r="212" spans="1:16" s="11" customFormat="1" ht="12" customHeight="1">
      <c r="A212" s="749"/>
      <c r="B212" s="40" t="s">
        <v>909</v>
      </c>
      <c r="C212" s="41" t="s">
        <v>364</v>
      </c>
      <c r="D212" s="205">
        <f t="shared" si="56"/>
        <v>53951</v>
      </c>
      <c r="E212" s="205">
        <f t="shared" si="57"/>
        <v>0</v>
      </c>
      <c r="F212" s="205">
        <f t="shared" si="58"/>
        <v>53951</v>
      </c>
      <c r="G212" s="205">
        <f t="shared" si="59"/>
        <v>53951</v>
      </c>
      <c r="H212" s="205">
        <f t="shared" si="60"/>
        <v>0</v>
      </c>
      <c r="I212" s="114"/>
      <c r="J212" s="114"/>
      <c r="K212" s="114"/>
      <c r="L212" s="205">
        <f t="shared" si="61"/>
        <v>53951</v>
      </c>
      <c r="M212" s="114"/>
      <c r="N212" s="114"/>
      <c r="O212" s="114"/>
      <c r="P212" s="115">
        <v>53951</v>
      </c>
    </row>
    <row r="213" spans="1:16" s="11" customFormat="1" ht="12" customHeight="1">
      <c r="A213" s="749"/>
      <c r="B213" s="40" t="s">
        <v>909</v>
      </c>
      <c r="C213" s="41" t="s">
        <v>385</v>
      </c>
      <c r="D213" s="205">
        <f t="shared" si="56"/>
        <v>1429</v>
      </c>
      <c r="E213" s="205">
        <f t="shared" si="57"/>
        <v>1429</v>
      </c>
      <c r="F213" s="205">
        <f t="shared" si="58"/>
        <v>0</v>
      </c>
      <c r="G213" s="205">
        <f t="shared" si="59"/>
        <v>1429</v>
      </c>
      <c r="H213" s="205">
        <f t="shared" si="60"/>
        <v>1429</v>
      </c>
      <c r="I213" s="114"/>
      <c r="J213" s="114"/>
      <c r="K213" s="114">
        <v>1429</v>
      </c>
      <c r="L213" s="205">
        <f t="shared" si="61"/>
        <v>0</v>
      </c>
      <c r="M213" s="114"/>
      <c r="N213" s="114"/>
      <c r="O213" s="114"/>
      <c r="P213" s="115"/>
    </row>
    <row r="214" spans="1:16" s="11" customFormat="1" ht="12" customHeight="1">
      <c r="A214" s="749"/>
      <c r="B214" s="40" t="s">
        <v>630</v>
      </c>
      <c r="C214" s="41" t="s">
        <v>365</v>
      </c>
      <c r="D214" s="205">
        <f t="shared" si="56"/>
        <v>2979</v>
      </c>
      <c r="E214" s="205">
        <f t="shared" si="57"/>
        <v>0</v>
      </c>
      <c r="F214" s="205">
        <f t="shared" si="58"/>
        <v>2979</v>
      </c>
      <c r="G214" s="205">
        <f t="shared" si="59"/>
        <v>2979</v>
      </c>
      <c r="H214" s="205">
        <f t="shared" si="60"/>
        <v>0</v>
      </c>
      <c r="I214" s="114"/>
      <c r="J214" s="114"/>
      <c r="K214" s="114"/>
      <c r="L214" s="205">
        <f t="shared" si="61"/>
        <v>2979</v>
      </c>
      <c r="M214" s="114"/>
      <c r="N214" s="114"/>
      <c r="O214" s="114"/>
      <c r="P214" s="115">
        <v>2979</v>
      </c>
    </row>
    <row r="215" spans="1:16" s="11" customFormat="1" ht="12" customHeight="1">
      <c r="A215" s="749"/>
      <c r="B215" s="40" t="s">
        <v>630</v>
      </c>
      <c r="C215" s="41" t="s">
        <v>386</v>
      </c>
      <c r="D215" s="205">
        <f t="shared" si="56"/>
        <v>79</v>
      </c>
      <c r="E215" s="205">
        <f t="shared" si="57"/>
        <v>79</v>
      </c>
      <c r="F215" s="205">
        <f t="shared" si="58"/>
        <v>0</v>
      </c>
      <c r="G215" s="205">
        <f t="shared" si="59"/>
        <v>79</v>
      </c>
      <c r="H215" s="205">
        <f t="shared" si="60"/>
        <v>79</v>
      </c>
      <c r="I215" s="114"/>
      <c r="J215" s="114"/>
      <c r="K215" s="114">
        <v>79</v>
      </c>
      <c r="L215" s="205">
        <f t="shared" si="61"/>
        <v>0</v>
      </c>
      <c r="M215" s="114"/>
      <c r="N215" s="114"/>
      <c r="O215" s="114"/>
      <c r="P215" s="115"/>
    </row>
    <row r="216" spans="1:16" s="11" customFormat="1" ht="12" customHeight="1">
      <c r="A216" s="749"/>
      <c r="B216" s="40" t="s">
        <v>720</v>
      </c>
      <c r="C216" s="41" t="s">
        <v>367</v>
      </c>
      <c r="D216" s="205">
        <f t="shared" si="56"/>
        <v>7891</v>
      </c>
      <c r="E216" s="205">
        <f t="shared" si="57"/>
        <v>0</v>
      </c>
      <c r="F216" s="205">
        <f t="shared" si="58"/>
        <v>7891</v>
      </c>
      <c r="G216" s="205">
        <f t="shared" si="59"/>
        <v>7891</v>
      </c>
      <c r="H216" s="205">
        <f t="shared" si="60"/>
        <v>0</v>
      </c>
      <c r="I216" s="114"/>
      <c r="J216" s="114"/>
      <c r="K216" s="114"/>
      <c r="L216" s="205">
        <f t="shared" si="61"/>
        <v>7891</v>
      </c>
      <c r="M216" s="114"/>
      <c r="N216" s="114"/>
      <c r="O216" s="114"/>
      <c r="P216" s="115">
        <v>7891</v>
      </c>
    </row>
    <row r="217" spans="1:16" s="11" customFormat="1" ht="12" customHeight="1">
      <c r="A217" s="749"/>
      <c r="B217" s="40" t="s">
        <v>720</v>
      </c>
      <c r="C217" s="41" t="s">
        <v>387</v>
      </c>
      <c r="D217" s="205">
        <f t="shared" si="56"/>
        <v>9469</v>
      </c>
      <c r="E217" s="205">
        <f t="shared" si="57"/>
        <v>9469</v>
      </c>
      <c r="F217" s="205">
        <f t="shared" si="58"/>
        <v>0</v>
      </c>
      <c r="G217" s="205">
        <f t="shared" si="59"/>
        <v>9469</v>
      </c>
      <c r="H217" s="205">
        <f t="shared" si="60"/>
        <v>9469</v>
      </c>
      <c r="I217" s="114"/>
      <c r="J217" s="114"/>
      <c r="K217" s="114">
        <v>9469</v>
      </c>
      <c r="L217" s="205">
        <f t="shared" si="61"/>
        <v>0</v>
      </c>
      <c r="M217" s="114"/>
      <c r="N217" s="114"/>
      <c r="O217" s="114"/>
      <c r="P217" s="115"/>
    </row>
    <row r="218" spans="1:16" s="11" customFormat="1" ht="12" customHeight="1">
      <c r="A218" s="749"/>
      <c r="B218" s="40" t="s">
        <v>867</v>
      </c>
      <c r="C218" s="41" t="s">
        <v>368</v>
      </c>
      <c r="D218" s="205">
        <f t="shared" si="56"/>
        <v>25</v>
      </c>
      <c r="E218" s="205">
        <f t="shared" si="57"/>
        <v>0</v>
      </c>
      <c r="F218" s="205">
        <f t="shared" si="58"/>
        <v>25</v>
      </c>
      <c r="G218" s="205">
        <f t="shared" si="59"/>
        <v>25</v>
      </c>
      <c r="H218" s="205">
        <f t="shared" si="60"/>
        <v>0</v>
      </c>
      <c r="I218" s="114"/>
      <c r="J218" s="114"/>
      <c r="K218" s="114"/>
      <c r="L218" s="205">
        <f t="shared" si="61"/>
        <v>25</v>
      </c>
      <c r="M218" s="114"/>
      <c r="N218" s="114"/>
      <c r="O218" s="114"/>
      <c r="P218" s="115">
        <v>25</v>
      </c>
    </row>
    <row r="219" spans="1:16" s="11" customFormat="1" ht="12" customHeight="1">
      <c r="A219" s="749"/>
      <c r="B219" s="40" t="s">
        <v>867</v>
      </c>
      <c r="C219" s="41" t="s">
        <v>388</v>
      </c>
      <c r="D219" s="205">
        <f t="shared" si="56"/>
        <v>222</v>
      </c>
      <c r="E219" s="205">
        <f t="shared" si="57"/>
        <v>222</v>
      </c>
      <c r="F219" s="205">
        <f t="shared" si="58"/>
        <v>0</v>
      </c>
      <c r="G219" s="205">
        <f t="shared" si="59"/>
        <v>222</v>
      </c>
      <c r="H219" s="205">
        <f t="shared" si="60"/>
        <v>222</v>
      </c>
      <c r="I219" s="114"/>
      <c r="J219" s="114"/>
      <c r="K219" s="114">
        <v>222</v>
      </c>
      <c r="L219" s="205">
        <f t="shared" si="61"/>
        <v>0</v>
      </c>
      <c r="M219" s="114"/>
      <c r="N219" s="114"/>
      <c r="O219" s="114"/>
      <c r="P219" s="115"/>
    </row>
    <row r="220" spans="1:16" s="11" customFormat="1" ht="12" customHeight="1">
      <c r="A220" s="749"/>
      <c r="B220" s="40" t="s">
        <v>564</v>
      </c>
      <c r="C220" s="41" t="s">
        <v>369</v>
      </c>
      <c r="D220" s="205">
        <f t="shared" si="56"/>
        <v>1753</v>
      </c>
      <c r="E220" s="205">
        <f t="shared" si="57"/>
        <v>0</v>
      </c>
      <c r="F220" s="205">
        <f t="shared" si="58"/>
        <v>1753</v>
      </c>
      <c r="G220" s="205">
        <f t="shared" si="59"/>
        <v>1753</v>
      </c>
      <c r="H220" s="205">
        <f t="shared" si="60"/>
        <v>0</v>
      </c>
      <c r="I220" s="114"/>
      <c r="J220" s="114"/>
      <c r="K220" s="114"/>
      <c r="L220" s="205">
        <f t="shared" si="61"/>
        <v>1753</v>
      </c>
      <c r="M220" s="114"/>
      <c r="N220" s="114"/>
      <c r="O220" s="114"/>
      <c r="P220" s="115">
        <v>1753</v>
      </c>
    </row>
    <row r="221" spans="1:16" s="11" customFormat="1" ht="12" customHeight="1">
      <c r="A221" s="749"/>
      <c r="B221" s="40" t="s">
        <v>564</v>
      </c>
      <c r="C221" s="41" t="s">
        <v>429</v>
      </c>
      <c r="D221" s="205">
        <f t="shared" si="56"/>
        <v>47</v>
      </c>
      <c r="E221" s="205">
        <f t="shared" si="57"/>
        <v>47</v>
      </c>
      <c r="F221" s="205">
        <f t="shared" si="58"/>
        <v>0</v>
      </c>
      <c r="G221" s="205">
        <f t="shared" si="59"/>
        <v>47</v>
      </c>
      <c r="H221" s="205">
        <f t="shared" si="60"/>
        <v>47</v>
      </c>
      <c r="I221" s="114"/>
      <c r="J221" s="114"/>
      <c r="K221" s="114">
        <v>47</v>
      </c>
      <c r="L221" s="205">
        <f t="shared" si="61"/>
        <v>0</v>
      </c>
      <c r="M221" s="114"/>
      <c r="N221" s="114"/>
      <c r="O221" s="114"/>
      <c r="P221" s="115"/>
    </row>
    <row r="222" spans="1:16" s="11" customFormat="1" ht="17.25" customHeight="1">
      <c r="A222" s="748" t="s">
        <v>180</v>
      </c>
      <c r="B222" s="752" t="s">
        <v>280</v>
      </c>
      <c r="C222" s="752"/>
      <c r="D222" s="752"/>
      <c r="E222" s="752"/>
      <c r="F222" s="752"/>
      <c r="G222" s="752"/>
      <c r="H222" s="752"/>
      <c r="I222" s="752"/>
      <c r="J222" s="752"/>
      <c r="K222" s="752"/>
      <c r="L222" s="752"/>
      <c r="M222" s="752"/>
      <c r="N222" s="752"/>
      <c r="O222" s="752"/>
      <c r="P222" s="753"/>
    </row>
    <row r="223" spans="1:16" s="11" customFormat="1" ht="12" customHeight="1">
      <c r="A223" s="749"/>
      <c r="B223" s="754" t="s">
        <v>281</v>
      </c>
      <c r="C223" s="754"/>
      <c r="D223" s="754"/>
      <c r="E223" s="754"/>
      <c r="F223" s="754"/>
      <c r="G223" s="754"/>
      <c r="H223" s="754"/>
      <c r="I223" s="754"/>
      <c r="J223" s="754"/>
      <c r="K223" s="754"/>
      <c r="L223" s="754"/>
      <c r="M223" s="754"/>
      <c r="N223" s="754"/>
      <c r="O223" s="754"/>
      <c r="P223" s="755"/>
    </row>
    <row r="224" spans="1:16" s="11" customFormat="1" ht="12" customHeight="1">
      <c r="A224" s="749"/>
      <c r="B224" s="754" t="s">
        <v>282</v>
      </c>
      <c r="C224" s="754"/>
      <c r="D224" s="754"/>
      <c r="E224" s="754"/>
      <c r="F224" s="754"/>
      <c r="G224" s="754"/>
      <c r="H224" s="754"/>
      <c r="I224" s="754"/>
      <c r="J224" s="754"/>
      <c r="K224" s="754"/>
      <c r="L224" s="754"/>
      <c r="M224" s="754"/>
      <c r="N224" s="754"/>
      <c r="O224" s="754"/>
      <c r="P224" s="755"/>
    </row>
    <row r="225" spans="1:16" s="11" customFormat="1" ht="12" customHeight="1">
      <c r="A225" s="749"/>
      <c r="B225" s="754" t="s">
        <v>283</v>
      </c>
      <c r="C225" s="754"/>
      <c r="D225" s="754"/>
      <c r="E225" s="754"/>
      <c r="F225" s="754"/>
      <c r="G225" s="754"/>
      <c r="H225" s="754"/>
      <c r="I225" s="754"/>
      <c r="J225" s="754"/>
      <c r="K225" s="754"/>
      <c r="L225" s="754"/>
      <c r="M225" s="754"/>
      <c r="N225" s="754"/>
      <c r="O225" s="754"/>
      <c r="P225" s="755"/>
    </row>
    <row r="226" spans="1:16" s="11" customFormat="1" ht="12" customHeight="1">
      <c r="A226" s="749"/>
      <c r="B226" s="363" t="s">
        <v>1040</v>
      </c>
      <c r="C226" s="363" t="s">
        <v>361</v>
      </c>
      <c r="D226" s="563">
        <f>D227+D228+D243+D244</f>
        <v>287663</v>
      </c>
      <c r="E226" s="563">
        <f aca="true" t="shared" si="62" ref="E226:P226">E227+E228+E243+E244</f>
        <v>43147</v>
      </c>
      <c r="F226" s="563">
        <f t="shared" si="62"/>
        <v>244516</v>
      </c>
      <c r="G226" s="563">
        <f t="shared" si="62"/>
        <v>98680</v>
      </c>
      <c r="H226" s="563">
        <f t="shared" si="62"/>
        <v>14800</v>
      </c>
      <c r="I226" s="563">
        <f t="shared" si="62"/>
        <v>0</v>
      </c>
      <c r="J226" s="563">
        <f t="shared" si="62"/>
        <v>0</v>
      </c>
      <c r="K226" s="563">
        <f t="shared" si="62"/>
        <v>14800</v>
      </c>
      <c r="L226" s="563">
        <f t="shared" si="62"/>
        <v>83880</v>
      </c>
      <c r="M226" s="563">
        <f t="shared" si="62"/>
        <v>0</v>
      </c>
      <c r="N226" s="563">
        <f t="shared" si="62"/>
        <v>0</v>
      </c>
      <c r="O226" s="563">
        <f t="shared" si="62"/>
        <v>0</v>
      </c>
      <c r="P226" s="564">
        <f t="shared" si="62"/>
        <v>83880</v>
      </c>
    </row>
    <row r="227" spans="1:16" s="576" customFormat="1" ht="12" customHeight="1">
      <c r="A227" s="749"/>
      <c r="B227" s="41" t="s">
        <v>778</v>
      </c>
      <c r="C227" s="574"/>
      <c r="D227" s="492">
        <f>E227+F227</f>
        <v>44200</v>
      </c>
      <c r="E227" s="492">
        <v>6630</v>
      </c>
      <c r="F227" s="492">
        <v>37570</v>
      </c>
      <c r="G227" s="492"/>
      <c r="H227" s="492"/>
      <c r="I227" s="492"/>
      <c r="J227" s="492"/>
      <c r="K227" s="492"/>
      <c r="L227" s="492"/>
      <c r="M227" s="492"/>
      <c r="N227" s="492"/>
      <c r="O227" s="492"/>
      <c r="P227" s="575"/>
    </row>
    <row r="228" spans="1:16" s="11" customFormat="1" ht="12" customHeight="1">
      <c r="A228" s="749"/>
      <c r="B228" s="43" t="s">
        <v>232</v>
      </c>
      <c r="C228" s="43"/>
      <c r="D228" s="208">
        <f>E228+F228</f>
        <v>98680</v>
      </c>
      <c r="E228" s="208">
        <f>H228</f>
        <v>14800</v>
      </c>
      <c r="F228" s="208">
        <f>L228</f>
        <v>83880</v>
      </c>
      <c r="G228" s="208">
        <f>H228+L228</f>
        <v>98680</v>
      </c>
      <c r="H228" s="208">
        <f>K228</f>
        <v>14800</v>
      </c>
      <c r="I228" s="208">
        <f aca="true" t="shared" si="63" ref="I228:P228">SUM(I229:I242)</f>
        <v>0</v>
      </c>
      <c r="J228" s="208">
        <f t="shared" si="63"/>
        <v>0</v>
      </c>
      <c r="K228" s="208">
        <f t="shared" si="63"/>
        <v>14800</v>
      </c>
      <c r="L228" s="208">
        <f t="shared" si="63"/>
        <v>83880</v>
      </c>
      <c r="M228" s="208">
        <f t="shared" si="63"/>
        <v>0</v>
      </c>
      <c r="N228" s="208">
        <f t="shared" si="63"/>
        <v>0</v>
      </c>
      <c r="O228" s="208">
        <f t="shared" si="63"/>
        <v>0</v>
      </c>
      <c r="P228" s="424">
        <f t="shared" si="63"/>
        <v>83880</v>
      </c>
    </row>
    <row r="229" spans="1:16" s="11" customFormat="1" ht="12" customHeight="1">
      <c r="A229" s="749"/>
      <c r="B229" s="40" t="s">
        <v>697</v>
      </c>
      <c r="C229" s="41" t="s">
        <v>362</v>
      </c>
      <c r="D229" s="205">
        <f>E229+F229</f>
        <v>7246</v>
      </c>
      <c r="E229" s="205">
        <f aca="true" t="shared" si="64" ref="E229:E242">H229</f>
        <v>0</v>
      </c>
      <c r="F229" s="205">
        <f aca="true" t="shared" si="65" ref="F229:F242">L229</f>
        <v>7246</v>
      </c>
      <c r="G229" s="205">
        <f>H229+L229</f>
        <v>7246</v>
      </c>
      <c r="H229" s="205">
        <f>K229</f>
        <v>0</v>
      </c>
      <c r="I229" s="114"/>
      <c r="J229" s="114"/>
      <c r="K229" s="114"/>
      <c r="L229" s="205">
        <f>P229</f>
        <v>7246</v>
      </c>
      <c r="M229" s="114"/>
      <c r="N229" s="114"/>
      <c r="O229" s="114"/>
      <c r="P229" s="115">
        <v>7246</v>
      </c>
    </row>
    <row r="230" spans="1:16" s="11" customFormat="1" ht="12" customHeight="1">
      <c r="A230" s="749"/>
      <c r="B230" s="40" t="s">
        <v>697</v>
      </c>
      <c r="C230" s="41" t="s">
        <v>383</v>
      </c>
      <c r="D230" s="205">
        <f aca="true" t="shared" si="66" ref="D230:D244">E230+F230</f>
        <v>1278</v>
      </c>
      <c r="E230" s="205">
        <f t="shared" si="64"/>
        <v>1278</v>
      </c>
      <c r="F230" s="205">
        <f t="shared" si="65"/>
        <v>0</v>
      </c>
      <c r="G230" s="205">
        <f aca="true" t="shared" si="67" ref="G230:G242">H230+L230</f>
        <v>1278</v>
      </c>
      <c r="H230" s="205">
        <f aca="true" t="shared" si="68" ref="H230:H242">K230</f>
        <v>1278</v>
      </c>
      <c r="I230" s="114"/>
      <c r="J230" s="114"/>
      <c r="K230" s="114">
        <v>1278</v>
      </c>
      <c r="L230" s="205">
        <f aca="true" t="shared" si="69" ref="L230:L244">P230</f>
        <v>0</v>
      </c>
      <c r="M230" s="114"/>
      <c r="N230" s="114"/>
      <c r="O230" s="114"/>
      <c r="P230" s="115"/>
    </row>
    <row r="231" spans="1:16" s="11" customFormat="1" ht="12" customHeight="1">
      <c r="A231" s="749"/>
      <c r="B231" s="40" t="s">
        <v>628</v>
      </c>
      <c r="C231" s="41" t="s">
        <v>363</v>
      </c>
      <c r="D231" s="205">
        <f t="shared" si="66"/>
        <v>1148</v>
      </c>
      <c r="E231" s="205">
        <f t="shared" si="64"/>
        <v>0</v>
      </c>
      <c r="F231" s="205">
        <f t="shared" si="65"/>
        <v>1148</v>
      </c>
      <c r="G231" s="205">
        <f t="shared" si="67"/>
        <v>1148</v>
      </c>
      <c r="H231" s="205">
        <f t="shared" si="68"/>
        <v>0</v>
      </c>
      <c r="I231" s="114"/>
      <c r="J231" s="114"/>
      <c r="K231" s="114"/>
      <c r="L231" s="205">
        <f t="shared" si="69"/>
        <v>1148</v>
      </c>
      <c r="M231" s="114"/>
      <c r="N231" s="114"/>
      <c r="O231" s="114"/>
      <c r="P231" s="115">
        <v>1148</v>
      </c>
    </row>
    <row r="232" spans="1:16" s="11" customFormat="1" ht="12" customHeight="1">
      <c r="A232" s="749"/>
      <c r="B232" s="40" t="s">
        <v>628</v>
      </c>
      <c r="C232" s="41" t="s">
        <v>384</v>
      </c>
      <c r="D232" s="205">
        <f t="shared" si="66"/>
        <v>202</v>
      </c>
      <c r="E232" s="205">
        <f t="shared" si="64"/>
        <v>202</v>
      </c>
      <c r="F232" s="205">
        <f t="shared" si="65"/>
        <v>0</v>
      </c>
      <c r="G232" s="205">
        <f t="shared" si="67"/>
        <v>202</v>
      </c>
      <c r="H232" s="205">
        <f t="shared" si="68"/>
        <v>202</v>
      </c>
      <c r="I232" s="114"/>
      <c r="J232" s="114"/>
      <c r="K232" s="114">
        <v>202</v>
      </c>
      <c r="L232" s="205">
        <f t="shared" si="69"/>
        <v>0</v>
      </c>
      <c r="M232" s="114"/>
      <c r="N232" s="114"/>
      <c r="O232" s="114"/>
      <c r="P232" s="115"/>
    </row>
    <row r="233" spans="1:16" s="11" customFormat="1" ht="12" customHeight="1">
      <c r="A233" s="749"/>
      <c r="B233" s="40" t="s">
        <v>909</v>
      </c>
      <c r="C233" s="41" t="s">
        <v>364</v>
      </c>
      <c r="D233" s="205">
        <f t="shared" si="66"/>
        <v>46858</v>
      </c>
      <c r="E233" s="205">
        <f t="shared" si="64"/>
        <v>0</v>
      </c>
      <c r="F233" s="205">
        <f t="shared" si="65"/>
        <v>46858</v>
      </c>
      <c r="G233" s="205">
        <f t="shared" si="67"/>
        <v>46858</v>
      </c>
      <c r="H233" s="205">
        <f t="shared" si="68"/>
        <v>0</v>
      </c>
      <c r="I233" s="114"/>
      <c r="J233" s="114"/>
      <c r="K233" s="114"/>
      <c r="L233" s="205">
        <f t="shared" si="69"/>
        <v>46858</v>
      </c>
      <c r="M233" s="114"/>
      <c r="N233" s="114"/>
      <c r="O233" s="114"/>
      <c r="P233" s="115">
        <v>46858</v>
      </c>
    </row>
    <row r="234" spans="1:16" s="11" customFormat="1" ht="12" customHeight="1">
      <c r="A234" s="749"/>
      <c r="B234" s="40" t="s">
        <v>909</v>
      </c>
      <c r="C234" s="41" t="s">
        <v>385</v>
      </c>
      <c r="D234" s="205">
        <f t="shared" si="66"/>
        <v>8268</v>
      </c>
      <c r="E234" s="205">
        <f t="shared" si="64"/>
        <v>8268</v>
      </c>
      <c r="F234" s="205">
        <f t="shared" si="65"/>
        <v>0</v>
      </c>
      <c r="G234" s="205">
        <f t="shared" si="67"/>
        <v>8268</v>
      </c>
      <c r="H234" s="205">
        <f t="shared" si="68"/>
        <v>8268</v>
      </c>
      <c r="I234" s="114"/>
      <c r="J234" s="114"/>
      <c r="K234" s="114">
        <v>8268</v>
      </c>
      <c r="L234" s="205">
        <f t="shared" si="69"/>
        <v>0</v>
      </c>
      <c r="M234" s="114"/>
      <c r="N234" s="114"/>
      <c r="O234" s="114"/>
      <c r="P234" s="115"/>
    </row>
    <row r="235" spans="1:16" s="11" customFormat="1" ht="12" customHeight="1">
      <c r="A235" s="749"/>
      <c r="B235" s="40" t="s">
        <v>630</v>
      </c>
      <c r="C235" s="41" t="s">
        <v>365</v>
      </c>
      <c r="D235" s="205">
        <f t="shared" si="66"/>
        <v>2040</v>
      </c>
      <c r="E235" s="205">
        <f t="shared" si="64"/>
        <v>0</v>
      </c>
      <c r="F235" s="205">
        <f t="shared" si="65"/>
        <v>2040</v>
      </c>
      <c r="G235" s="205">
        <f t="shared" si="67"/>
        <v>2040</v>
      </c>
      <c r="H235" s="205">
        <f t="shared" si="68"/>
        <v>0</v>
      </c>
      <c r="I235" s="114"/>
      <c r="J235" s="114"/>
      <c r="K235" s="114"/>
      <c r="L235" s="205">
        <f t="shared" si="69"/>
        <v>2040</v>
      </c>
      <c r="M235" s="114"/>
      <c r="N235" s="114"/>
      <c r="O235" s="114"/>
      <c r="P235" s="115">
        <v>2040</v>
      </c>
    </row>
    <row r="236" spans="1:16" s="11" customFormat="1" ht="12" customHeight="1">
      <c r="A236" s="749"/>
      <c r="B236" s="40" t="s">
        <v>630</v>
      </c>
      <c r="C236" s="41" t="s">
        <v>386</v>
      </c>
      <c r="D236" s="205">
        <f t="shared" si="66"/>
        <v>360</v>
      </c>
      <c r="E236" s="205">
        <f t="shared" si="64"/>
        <v>360</v>
      </c>
      <c r="F236" s="205">
        <f t="shared" si="65"/>
        <v>0</v>
      </c>
      <c r="G236" s="205">
        <f t="shared" si="67"/>
        <v>360</v>
      </c>
      <c r="H236" s="205">
        <f t="shared" si="68"/>
        <v>360</v>
      </c>
      <c r="I236" s="114"/>
      <c r="J236" s="114"/>
      <c r="K236" s="114">
        <v>360</v>
      </c>
      <c r="L236" s="205">
        <f t="shared" si="69"/>
        <v>0</v>
      </c>
      <c r="M236" s="114"/>
      <c r="N236" s="114"/>
      <c r="O236" s="114"/>
      <c r="P236" s="115"/>
    </row>
    <row r="237" spans="1:16" s="11" customFormat="1" ht="12" customHeight="1">
      <c r="A237" s="749"/>
      <c r="B237" s="40" t="s">
        <v>720</v>
      </c>
      <c r="C237" s="41" t="s">
        <v>367</v>
      </c>
      <c r="D237" s="205">
        <f t="shared" si="66"/>
        <v>25262</v>
      </c>
      <c r="E237" s="205">
        <f t="shared" si="64"/>
        <v>0</v>
      </c>
      <c r="F237" s="205">
        <f t="shared" si="65"/>
        <v>25262</v>
      </c>
      <c r="G237" s="205">
        <f t="shared" si="67"/>
        <v>25262</v>
      </c>
      <c r="H237" s="205">
        <f t="shared" si="68"/>
        <v>0</v>
      </c>
      <c r="I237" s="114"/>
      <c r="J237" s="114"/>
      <c r="K237" s="114"/>
      <c r="L237" s="205">
        <f t="shared" si="69"/>
        <v>25262</v>
      </c>
      <c r="M237" s="114"/>
      <c r="N237" s="114"/>
      <c r="O237" s="114"/>
      <c r="P237" s="115">
        <v>25262</v>
      </c>
    </row>
    <row r="238" spans="1:16" s="11" customFormat="1" ht="12" customHeight="1">
      <c r="A238" s="749"/>
      <c r="B238" s="40" t="s">
        <v>720</v>
      </c>
      <c r="C238" s="41" t="s">
        <v>387</v>
      </c>
      <c r="D238" s="205">
        <f t="shared" si="66"/>
        <v>4458</v>
      </c>
      <c r="E238" s="205">
        <f t="shared" si="64"/>
        <v>4458</v>
      </c>
      <c r="F238" s="205">
        <f t="shared" si="65"/>
        <v>0</v>
      </c>
      <c r="G238" s="205">
        <f t="shared" si="67"/>
        <v>4458</v>
      </c>
      <c r="H238" s="205">
        <f t="shared" si="68"/>
        <v>4458</v>
      </c>
      <c r="I238" s="114"/>
      <c r="J238" s="114"/>
      <c r="K238" s="114">
        <v>4458</v>
      </c>
      <c r="L238" s="205">
        <f t="shared" si="69"/>
        <v>0</v>
      </c>
      <c r="M238" s="114"/>
      <c r="N238" s="114"/>
      <c r="O238" s="114"/>
      <c r="P238" s="115"/>
    </row>
    <row r="239" spans="1:16" s="11" customFormat="1" ht="12" customHeight="1">
      <c r="A239" s="749"/>
      <c r="B239" s="40" t="s">
        <v>563</v>
      </c>
      <c r="C239" s="41" t="s">
        <v>284</v>
      </c>
      <c r="D239" s="205">
        <f t="shared" si="66"/>
        <v>476</v>
      </c>
      <c r="E239" s="205">
        <f t="shared" si="64"/>
        <v>0</v>
      </c>
      <c r="F239" s="205">
        <f t="shared" si="65"/>
        <v>476</v>
      </c>
      <c r="G239" s="205">
        <f t="shared" si="67"/>
        <v>476</v>
      </c>
      <c r="H239" s="205">
        <f t="shared" si="68"/>
        <v>0</v>
      </c>
      <c r="I239" s="114"/>
      <c r="J239" s="114"/>
      <c r="K239" s="114"/>
      <c r="L239" s="205">
        <f t="shared" si="69"/>
        <v>476</v>
      </c>
      <c r="M239" s="114"/>
      <c r="N239" s="114"/>
      <c r="O239" s="114"/>
      <c r="P239" s="115">
        <v>476</v>
      </c>
    </row>
    <row r="240" spans="1:16" s="11" customFormat="1" ht="12" customHeight="1">
      <c r="A240" s="749"/>
      <c r="B240" s="40" t="s">
        <v>563</v>
      </c>
      <c r="C240" s="41" t="s">
        <v>285</v>
      </c>
      <c r="D240" s="205">
        <f t="shared" si="66"/>
        <v>84</v>
      </c>
      <c r="E240" s="205">
        <f t="shared" si="64"/>
        <v>84</v>
      </c>
      <c r="F240" s="205">
        <f t="shared" si="65"/>
        <v>0</v>
      </c>
      <c r="G240" s="205">
        <f t="shared" si="67"/>
        <v>84</v>
      </c>
      <c r="H240" s="205">
        <f t="shared" si="68"/>
        <v>84</v>
      </c>
      <c r="I240" s="114"/>
      <c r="J240" s="114"/>
      <c r="K240" s="114">
        <v>84</v>
      </c>
      <c r="L240" s="205">
        <f t="shared" si="69"/>
        <v>0</v>
      </c>
      <c r="M240" s="114"/>
      <c r="N240" s="114"/>
      <c r="O240" s="114"/>
      <c r="P240" s="115"/>
    </row>
    <row r="241" spans="1:16" s="11" customFormat="1" ht="12" customHeight="1">
      <c r="A241" s="749"/>
      <c r="B241" s="40" t="s">
        <v>867</v>
      </c>
      <c r="C241" s="41" t="s">
        <v>368</v>
      </c>
      <c r="D241" s="205">
        <f t="shared" si="66"/>
        <v>850</v>
      </c>
      <c r="E241" s="205">
        <f t="shared" si="64"/>
        <v>0</v>
      </c>
      <c r="F241" s="205">
        <f t="shared" si="65"/>
        <v>850</v>
      </c>
      <c r="G241" s="205">
        <f t="shared" si="67"/>
        <v>850</v>
      </c>
      <c r="H241" s="205">
        <f t="shared" si="68"/>
        <v>0</v>
      </c>
      <c r="I241" s="114"/>
      <c r="J241" s="114"/>
      <c r="K241" s="114"/>
      <c r="L241" s="205">
        <f t="shared" si="69"/>
        <v>850</v>
      </c>
      <c r="M241" s="114"/>
      <c r="N241" s="114"/>
      <c r="O241" s="114"/>
      <c r="P241" s="115">
        <v>850</v>
      </c>
    </row>
    <row r="242" spans="1:16" s="11" customFormat="1" ht="12" customHeight="1">
      <c r="A242" s="749"/>
      <c r="B242" s="40" t="s">
        <v>867</v>
      </c>
      <c r="C242" s="41" t="s">
        <v>388</v>
      </c>
      <c r="D242" s="205">
        <f t="shared" si="66"/>
        <v>150</v>
      </c>
      <c r="E242" s="205">
        <f t="shared" si="64"/>
        <v>150</v>
      </c>
      <c r="F242" s="205">
        <f t="shared" si="65"/>
        <v>0</v>
      </c>
      <c r="G242" s="205">
        <f t="shared" si="67"/>
        <v>150</v>
      </c>
      <c r="H242" s="205">
        <f t="shared" si="68"/>
        <v>150</v>
      </c>
      <c r="I242" s="114"/>
      <c r="J242" s="114"/>
      <c r="K242" s="114">
        <v>150</v>
      </c>
      <c r="L242" s="205">
        <f t="shared" si="69"/>
        <v>0</v>
      </c>
      <c r="M242" s="114"/>
      <c r="N242" s="114"/>
      <c r="O242" s="114"/>
      <c r="P242" s="115"/>
    </row>
    <row r="243" spans="1:16" s="11" customFormat="1" ht="12" customHeight="1">
      <c r="A243" s="749"/>
      <c r="B243" s="41" t="s">
        <v>376</v>
      </c>
      <c r="C243" s="41"/>
      <c r="D243" s="205">
        <f t="shared" si="66"/>
        <v>98680</v>
      </c>
      <c r="E243" s="205">
        <v>14802</v>
      </c>
      <c r="F243" s="205">
        <v>83878</v>
      </c>
      <c r="G243" s="205"/>
      <c r="H243" s="205"/>
      <c r="I243" s="114"/>
      <c r="J243" s="114"/>
      <c r="K243" s="114"/>
      <c r="L243" s="205">
        <f t="shared" si="69"/>
        <v>0</v>
      </c>
      <c r="M243" s="114"/>
      <c r="N243" s="114"/>
      <c r="O243" s="114"/>
      <c r="P243" s="115"/>
    </row>
    <row r="244" spans="1:16" s="11" customFormat="1" ht="12" customHeight="1">
      <c r="A244" s="750"/>
      <c r="B244" s="41" t="s">
        <v>377</v>
      </c>
      <c r="C244" s="41"/>
      <c r="D244" s="205">
        <f t="shared" si="66"/>
        <v>46103</v>
      </c>
      <c r="E244" s="205">
        <v>6915</v>
      </c>
      <c r="F244" s="205">
        <v>39188</v>
      </c>
      <c r="G244" s="205"/>
      <c r="H244" s="205"/>
      <c r="I244" s="114"/>
      <c r="J244" s="114"/>
      <c r="K244" s="114"/>
      <c r="L244" s="205">
        <f t="shared" si="69"/>
        <v>0</v>
      </c>
      <c r="M244" s="114"/>
      <c r="N244" s="114"/>
      <c r="O244" s="114"/>
      <c r="P244" s="115"/>
    </row>
    <row r="245" spans="1:16" s="11" customFormat="1" ht="16.5" customHeight="1">
      <c r="A245" s="748" t="s">
        <v>181</v>
      </c>
      <c r="B245" s="752" t="s">
        <v>337</v>
      </c>
      <c r="C245" s="752"/>
      <c r="D245" s="752"/>
      <c r="E245" s="752"/>
      <c r="F245" s="752"/>
      <c r="G245" s="752"/>
      <c r="H245" s="752"/>
      <c r="I245" s="752"/>
      <c r="J245" s="752"/>
      <c r="K245" s="752"/>
      <c r="L245" s="752"/>
      <c r="M245" s="752"/>
      <c r="N245" s="752"/>
      <c r="O245" s="752"/>
      <c r="P245" s="753"/>
    </row>
    <row r="246" spans="1:16" s="11" customFormat="1" ht="12" customHeight="1">
      <c r="A246" s="749"/>
      <c r="B246" s="754" t="s">
        <v>286</v>
      </c>
      <c r="C246" s="754"/>
      <c r="D246" s="754"/>
      <c r="E246" s="754"/>
      <c r="F246" s="754"/>
      <c r="G246" s="754"/>
      <c r="H246" s="754"/>
      <c r="I246" s="754"/>
      <c r="J246" s="754"/>
      <c r="K246" s="754"/>
      <c r="L246" s="754"/>
      <c r="M246" s="754"/>
      <c r="N246" s="754"/>
      <c r="O246" s="754"/>
      <c r="P246" s="755"/>
    </row>
    <row r="247" spans="1:16" s="11" customFormat="1" ht="12" customHeight="1">
      <c r="A247" s="749"/>
      <c r="B247" s="754" t="s">
        <v>287</v>
      </c>
      <c r="C247" s="754"/>
      <c r="D247" s="754"/>
      <c r="E247" s="754"/>
      <c r="F247" s="754"/>
      <c r="G247" s="754"/>
      <c r="H247" s="754"/>
      <c r="I247" s="754"/>
      <c r="J247" s="754"/>
      <c r="K247" s="754"/>
      <c r="L247" s="754"/>
      <c r="M247" s="754"/>
      <c r="N247" s="754"/>
      <c r="O247" s="754"/>
      <c r="P247" s="755"/>
    </row>
    <row r="248" spans="1:16" s="11" customFormat="1" ht="12" customHeight="1">
      <c r="A248" s="749"/>
      <c r="B248" s="754" t="s">
        <v>279</v>
      </c>
      <c r="C248" s="754"/>
      <c r="D248" s="754"/>
      <c r="E248" s="754"/>
      <c r="F248" s="754"/>
      <c r="G248" s="754"/>
      <c r="H248" s="754"/>
      <c r="I248" s="754"/>
      <c r="J248" s="754"/>
      <c r="K248" s="754"/>
      <c r="L248" s="754"/>
      <c r="M248" s="754"/>
      <c r="N248" s="754"/>
      <c r="O248" s="754"/>
      <c r="P248" s="755"/>
    </row>
    <row r="249" spans="1:16" s="11" customFormat="1" ht="12" customHeight="1">
      <c r="A249" s="749"/>
      <c r="B249" s="363" t="s">
        <v>1040</v>
      </c>
      <c r="C249" s="363" t="s">
        <v>361</v>
      </c>
      <c r="D249" s="563">
        <f>D250+D251</f>
        <v>50000</v>
      </c>
      <c r="E249" s="563">
        <f aca="true" t="shared" si="70" ref="E249:P249">E250+E251</f>
        <v>7500</v>
      </c>
      <c r="F249" s="563">
        <f t="shared" si="70"/>
        <v>42500</v>
      </c>
      <c r="G249" s="563">
        <f t="shared" si="70"/>
        <v>13730</v>
      </c>
      <c r="H249" s="563">
        <f t="shared" si="70"/>
        <v>2059</v>
      </c>
      <c r="I249" s="563">
        <f t="shared" si="70"/>
        <v>0</v>
      </c>
      <c r="J249" s="563">
        <f t="shared" si="70"/>
        <v>0</v>
      </c>
      <c r="K249" s="563">
        <f t="shared" si="70"/>
        <v>2059</v>
      </c>
      <c r="L249" s="563">
        <f t="shared" si="70"/>
        <v>11671</v>
      </c>
      <c r="M249" s="563">
        <f t="shared" si="70"/>
        <v>0</v>
      </c>
      <c r="N249" s="563">
        <f t="shared" si="70"/>
        <v>0</v>
      </c>
      <c r="O249" s="563">
        <f t="shared" si="70"/>
        <v>0</v>
      </c>
      <c r="P249" s="564">
        <f t="shared" si="70"/>
        <v>11671</v>
      </c>
    </row>
    <row r="250" spans="1:16" s="576" customFormat="1" ht="12" customHeight="1">
      <c r="A250" s="749"/>
      <c r="B250" s="41" t="s">
        <v>778</v>
      </c>
      <c r="C250" s="574"/>
      <c r="D250" s="492">
        <f>E250+F250</f>
        <v>36270</v>
      </c>
      <c r="E250" s="492">
        <v>5441</v>
      </c>
      <c r="F250" s="492">
        <v>30829</v>
      </c>
      <c r="G250" s="492"/>
      <c r="H250" s="492"/>
      <c r="I250" s="492"/>
      <c r="J250" s="492"/>
      <c r="K250" s="492"/>
      <c r="L250" s="492"/>
      <c r="M250" s="492"/>
      <c r="N250" s="492"/>
      <c r="O250" s="492"/>
      <c r="P250" s="575"/>
    </row>
    <row r="251" spans="1:16" s="11" customFormat="1" ht="12" customHeight="1">
      <c r="A251" s="749"/>
      <c r="B251" s="43" t="s">
        <v>232</v>
      </c>
      <c r="C251" s="43"/>
      <c r="D251" s="208">
        <f aca="true" t="shared" si="71" ref="D251:P251">SUM(D252:D259)</f>
        <v>13730</v>
      </c>
      <c r="E251" s="208">
        <f t="shared" si="71"/>
        <v>2059</v>
      </c>
      <c r="F251" s="208">
        <f t="shared" si="71"/>
        <v>11671</v>
      </c>
      <c r="G251" s="208">
        <f t="shared" si="71"/>
        <v>13730</v>
      </c>
      <c r="H251" s="208">
        <f t="shared" si="71"/>
        <v>2059</v>
      </c>
      <c r="I251" s="208">
        <f t="shared" si="71"/>
        <v>0</v>
      </c>
      <c r="J251" s="208">
        <f t="shared" si="71"/>
        <v>0</v>
      </c>
      <c r="K251" s="208">
        <f t="shared" si="71"/>
        <v>2059</v>
      </c>
      <c r="L251" s="208">
        <f t="shared" si="71"/>
        <v>11671</v>
      </c>
      <c r="M251" s="208">
        <f t="shared" si="71"/>
        <v>0</v>
      </c>
      <c r="N251" s="208">
        <f t="shared" si="71"/>
        <v>0</v>
      </c>
      <c r="O251" s="208">
        <f t="shared" si="71"/>
        <v>0</v>
      </c>
      <c r="P251" s="424">
        <f t="shared" si="71"/>
        <v>11671</v>
      </c>
    </row>
    <row r="252" spans="1:16" s="11" customFormat="1" ht="12" customHeight="1">
      <c r="A252" s="749"/>
      <c r="B252" s="40" t="s">
        <v>697</v>
      </c>
      <c r="C252" s="41" t="s">
        <v>362</v>
      </c>
      <c r="D252" s="205">
        <f>E252+F252</f>
        <v>557</v>
      </c>
      <c r="E252" s="205">
        <f>H252</f>
        <v>0</v>
      </c>
      <c r="F252" s="205">
        <f>L252</f>
        <v>557</v>
      </c>
      <c r="G252" s="205">
        <f>H252+L252</f>
        <v>557</v>
      </c>
      <c r="H252" s="205">
        <f>K252</f>
        <v>0</v>
      </c>
      <c r="I252" s="114"/>
      <c r="J252" s="114"/>
      <c r="K252" s="114"/>
      <c r="L252" s="205">
        <f>P252</f>
        <v>557</v>
      </c>
      <c r="M252" s="114"/>
      <c r="N252" s="114"/>
      <c r="O252" s="114"/>
      <c r="P252" s="115">
        <v>557</v>
      </c>
    </row>
    <row r="253" spans="1:16" s="11" customFormat="1" ht="12" customHeight="1">
      <c r="A253" s="749"/>
      <c r="B253" s="40" t="s">
        <v>697</v>
      </c>
      <c r="C253" s="41" t="s">
        <v>383</v>
      </c>
      <c r="D253" s="205">
        <f aca="true" t="shared" si="72" ref="D253:D259">E253+F253</f>
        <v>98</v>
      </c>
      <c r="E253" s="205">
        <f aca="true" t="shared" si="73" ref="E253:E259">H253</f>
        <v>98</v>
      </c>
      <c r="F253" s="205">
        <f aca="true" t="shared" si="74" ref="F253:F259">L253</f>
        <v>0</v>
      </c>
      <c r="G253" s="205">
        <f aca="true" t="shared" si="75" ref="G253:G259">H253+L253</f>
        <v>98</v>
      </c>
      <c r="H253" s="205">
        <f aca="true" t="shared" si="76" ref="H253:H259">K253</f>
        <v>98</v>
      </c>
      <c r="I253" s="114"/>
      <c r="J253" s="114"/>
      <c r="K253" s="114">
        <v>98</v>
      </c>
      <c r="L253" s="205">
        <f aca="true" t="shared" si="77" ref="L253:L259">P253</f>
        <v>0</v>
      </c>
      <c r="M253" s="114"/>
      <c r="N253" s="114"/>
      <c r="O253" s="114"/>
      <c r="P253" s="115"/>
    </row>
    <row r="254" spans="1:16" s="11" customFormat="1" ht="12" customHeight="1">
      <c r="A254" s="749"/>
      <c r="B254" s="40" t="s">
        <v>628</v>
      </c>
      <c r="C254" s="41" t="s">
        <v>363</v>
      </c>
      <c r="D254" s="205">
        <f t="shared" si="72"/>
        <v>91</v>
      </c>
      <c r="E254" s="205">
        <f t="shared" si="73"/>
        <v>0</v>
      </c>
      <c r="F254" s="205">
        <f t="shared" si="74"/>
        <v>91</v>
      </c>
      <c r="G254" s="205">
        <f t="shared" si="75"/>
        <v>91</v>
      </c>
      <c r="H254" s="205">
        <f t="shared" si="76"/>
        <v>0</v>
      </c>
      <c r="I254" s="114"/>
      <c r="J254" s="114"/>
      <c r="K254" s="114"/>
      <c r="L254" s="205">
        <f t="shared" si="77"/>
        <v>91</v>
      </c>
      <c r="M254" s="114"/>
      <c r="N254" s="114"/>
      <c r="O254" s="114"/>
      <c r="P254" s="115">
        <v>91</v>
      </c>
    </row>
    <row r="255" spans="1:16" s="11" customFormat="1" ht="12" customHeight="1">
      <c r="A255" s="749"/>
      <c r="B255" s="40" t="s">
        <v>628</v>
      </c>
      <c r="C255" s="41" t="s">
        <v>384</v>
      </c>
      <c r="D255" s="205">
        <f t="shared" si="72"/>
        <v>16</v>
      </c>
      <c r="E255" s="205">
        <f t="shared" si="73"/>
        <v>16</v>
      </c>
      <c r="F255" s="205">
        <f t="shared" si="74"/>
        <v>0</v>
      </c>
      <c r="G255" s="205">
        <f t="shared" si="75"/>
        <v>16</v>
      </c>
      <c r="H255" s="205">
        <f t="shared" si="76"/>
        <v>16</v>
      </c>
      <c r="I255" s="114"/>
      <c r="J255" s="114"/>
      <c r="K255" s="114">
        <v>16</v>
      </c>
      <c r="L255" s="205">
        <f t="shared" si="77"/>
        <v>0</v>
      </c>
      <c r="M255" s="114"/>
      <c r="N255" s="114"/>
      <c r="O255" s="114"/>
      <c r="P255" s="115"/>
    </row>
    <row r="256" spans="1:16" s="11" customFormat="1" ht="12" customHeight="1">
      <c r="A256" s="749"/>
      <c r="B256" s="40" t="s">
        <v>909</v>
      </c>
      <c r="C256" s="41" t="s">
        <v>364</v>
      </c>
      <c r="D256" s="205">
        <f t="shared" si="72"/>
        <v>3687</v>
      </c>
      <c r="E256" s="205">
        <f t="shared" si="73"/>
        <v>0</v>
      </c>
      <c r="F256" s="205">
        <f t="shared" si="74"/>
        <v>3687</v>
      </c>
      <c r="G256" s="205">
        <f t="shared" si="75"/>
        <v>3687</v>
      </c>
      <c r="H256" s="205">
        <f t="shared" si="76"/>
        <v>0</v>
      </c>
      <c r="I256" s="114"/>
      <c r="J256" s="114"/>
      <c r="K256" s="114"/>
      <c r="L256" s="205">
        <f t="shared" si="77"/>
        <v>3687</v>
      </c>
      <c r="M256" s="114"/>
      <c r="N256" s="114"/>
      <c r="O256" s="114"/>
      <c r="P256" s="115">
        <v>3687</v>
      </c>
    </row>
    <row r="257" spans="1:16" s="11" customFormat="1" ht="12" customHeight="1">
      <c r="A257" s="749"/>
      <c r="B257" s="40" t="s">
        <v>909</v>
      </c>
      <c r="C257" s="41" t="s">
        <v>385</v>
      </c>
      <c r="D257" s="205">
        <f t="shared" si="72"/>
        <v>651</v>
      </c>
      <c r="E257" s="205">
        <f t="shared" si="73"/>
        <v>651</v>
      </c>
      <c r="F257" s="205">
        <f t="shared" si="74"/>
        <v>0</v>
      </c>
      <c r="G257" s="205">
        <f t="shared" si="75"/>
        <v>651</v>
      </c>
      <c r="H257" s="205">
        <f t="shared" si="76"/>
        <v>651</v>
      </c>
      <c r="I257" s="114"/>
      <c r="J257" s="114"/>
      <c r="K257" s="114">
        <v>651</v>
      </c>
      <c r="L257" s="205">
        <f t="shared" si="77"/>
        <v>0</v>
      </c>
      <c r="M257" s="114"/>
      <c r="N257" s="114"/>
      <c r="O257" s="114"/>
      <c r="P257" s="115"/>
    </row>
    <row r="258" spans="1:16" s="11" customFormat="1" ht="12" customHeight="1">
      <c r="A258" s="749"/>
      <c r="B258" s="40" t="s">
        <v>720</v>
      </c>
      <c r="C258" s="41" t="s">
        <v>367</v>
      </c>
      <c r="D258" s="205">
        <f t="shared" si="72"/>
        <v>7336</v>
      </c>
      <c r="E258" s="205">
        <f t="shared" si="73"/>
        <v>0</v>
      </c>
      <c r="F258" s="205">
        <f t="shared" si="74"/>
        <v>7336</v>
      </c>
      <c r="G258" s="205">
        <f t="shared" si="75"/>
        <v>7336</v>
      </c>
      <c r="H258" s="205">
        <f t="shared" si="76"/>
        <v>0</v>
      </c>
      <c r="I258" s="114"/>
      <c r="J258" s="114"/>
      <c r="K258" s="114"/>
      <c r="L258" s="205">
        <f t="shared" si="77"/>
        <v>7336</v>
      </c>
      <c r="M258" s="114"/>
      <c r="N258" s="114"/>
      <c r="O258" s="114"/>
      <c r="P258" s="115">
        <v>7336</v>
      </c>
    </row>
    <row r="259" spans="1:16" s="11" customFormat="1" ht="12" customHeight="1">
      <c r="A259" s="750"/>
      <c r="B259" s="40" t="s">
        <v>720</v>
      </c>
      <c r="C259" s="41" t="s">
        <v>387</v>
      </c>
      <c r="D259" s="205">
        <f t="shared" si="72"/>
        <v>1294</v>
      </c>
      <c r="E259" s="205">
        <f t="shared" si="73"/>
        <v>1294</v>
      </c>
      <c r="F259" s="205">
        <f t="shared" si="74"/>
        <v>0</v>
      </c>
      <c r="G259" s="205">
        <f t="shared" si="75"/>
        <v>1294</v>
      </c>
      <c r="H259" s="205">
        <f t="shared" si="76"/>
        <v>1294</v>
      </c>
      <c r="I259" s="114"/>
      <c r="J259" s="114"/>
      <c r="K259" s="114">
        <v>1294</v>
      </c>
      <c r="L259" s="205">
        <f t="shared" si="77"/>
        <v>0</v>
      </c>
      <c r="M259" s="114"/>
      <c r="N259" s="114"/>
      <c r="O259" s="114"/>
      <c r="P259" s="115"/>
    </row>
    <row r="260" spans="1:16" s="11" customFormat="1" ht="18" customHeight="1">
      <c r="A260" s="748" t="s">
        <v>182</v>
      </c>
      <c r="B260" s="752" t="s">
        <v>337</v>
      </c>
      <c r="C260" s="752"/>
      <c r="D260" s="752"/>
      <c r="E260" s="752"/>
      <c r="F260" s="752"/>
      <c r="G260" s="752"/>
      <c r="H260" s="752"/>
      <c r="I260" s="752"/>
      <c r="J260" s="752"/>
      <c r="K260" s="752"/>
      <c r="L260" s="752"/>
      <c r="M260" s="752"/>
      <c r="N260" s="752"/>
      <c r="O260" s="752"/>
      <c r="P260" s="753"/>
    </row>
    <row r="261" spans="1:16" s="11" customFormat="1" ht="12" customHeight="1">
      <c r="A261" s="749"/>
      <c r="B261" s="754" t="s">
        <v>277</v>
      </c>
      <c r="C261" s="754"/>
      <c r="D261" s="754"/>
      <c r="E261" s="754"/>
      <c r="F261" s="754"/>
      <c r="G261" s="754"/>
      <c r="H261" s="754"/>
      <c r="I261" s="754"/>
      <c r="J261" s="754"/>
      <c r="K261" s="754"/>
      <c r="L261" s="754"/>
      <c r="M261" s="754"/>
      <c r="N261" s="754"/>
      <c r="O261" s="754"/>
      <c r="P261" s="755"/>
    </row>
    <row r="262" spans="1:16" s="11" customFormat="1" ht="12" customHeight="1">
      <c r="A262" s="749"/>
      <c r="B262" s="754" t="s">
        <v>183</v>
      </c>
      <c r="C262" s="754"/>
      <c r="D262" s="754"/>
      <c r="E262" s="754"/>
      <c r="F262" s="754"/>
      <c r="G262" s="754"/>
      <c r="H262" s="754"/>
      <c r="I262" s="754"/>
      <c r="J262" s="754"/>
      <c r="K262" s="754"/>
      <c r="L262" s="754"/>
      <c r="M262" s="754"/>
      <c r="N262" s="754"/>
      <c r="O262" s="754"/>
      <c r="P262" s="755"/>
    </row>
    <row r="263" spans="1:16" s="11" customFormat="1" ht="12" customHeight="1">
      <c r="A263" s="749"/>
      <c r="B263" s="754" t="s">
        <v>279</v>
      </c>
      <c r="C263" s="754"/>
      <c r="D263" s="754"/>
      <c r="E263" s="754"/>
      <c r="F263" s="754"/>
      <c r="G263" s="754"/>
      <c r="H263" s="754"/>
      <c r="I263" s="754"/>
      <c r="J263" s="754"/>
      <c r="K263" s="754"/>
      <c r="L263" s="754"/>
      <c r="M263" s="754"/>
      <c r="N263" s="754"/>
      <c r="O263" s="754"/>
      <c r="P263" s="755"/>
    </row>
    <row r="264" spans="1:16" s="11" customFormat="1" ht="12" customHeight="1">
      <c r="A264" s="749"/>
      <c r="B264" s="363" t="s">
        <v>1040</v>
      </c>
      <c r="C264" s="363" t="s">
        <v>361</v>
      </c>
      <c r="D264" s="563">
        <f>D280+D265</f>
        <v>123310</v>
      </c>
      <c r="E264" s="563">
        <f aca="true" t="shared" si="78" ref="E264:P264">E280+E265</f>
        <v>13710</v>
      </c>
      <c r="F264" s="563">
        <f t="shared" si="78"/>
        <v>109600</v>
      </c>
      <c r="G264" s="563">
        <f t="shared" si="78"/>
        <v>90330</v>
      </c>
      <c r="H264" s="563">
        <f t="shared" si="78"/>
        <v>13550</v>
      </c>
      <c r="I264" s="563">
        <f t="shared" si="78"/>
        <v>0</v>
      </c>
      <c r="J264" s="563">
        <f t="shared" si="78"/>
        <v>0</v>
      </c>
      <c r="K264" s="563">
        <f t="shared" si="78"/>
        <v>13550</v>
      </c>
      <c r="L264" s="563">
        <f t="shared" si="78"/>
        <v>76780</v>
      </c>
      <c r="M264" s="563">
        <f t="shared" si="78"/>
        <v>0</v>
      </c>
      <c r="N264" s="563">
        <f t="shared" si="78"/>
        <v>0</v>
      </c>
      <c r="O264" s="563">
        <f t="shared" si="78"/>
        <v>0</v>
      </c>
      <c r="P264" s="564">
        <f t="shared" si="78"/>
        <v>76780</v>
      </c>
    </row>
    <row r="265" spans="1:16" s="11" customFormat="1" ht="12" customHeight="1">
      <c r="A265" s="749"/>
      <c r="B265" s="43" t="s">
        <v>232</v>
      </c>
      <c r="C265" s="43"/>
      <c r="D265" s="208">
        <f>SUM(D266:D279)</f>
        <v>90330</v>
      </c>
      <c r="E265" s="208">
        <f>SUM(E266:E279)</f>
        <v>13550</v>
      </c>
      <c r="F265" s="208">
        <f>SUM(F266:F279)</f>
        <v>76780</v>
      </c>
      <c r="G265" s="208">
        <f>SUM(G266:G279)</f>
        <v>90330</v>
      </c>
      <c r="H265" s="208">
        <f>SUM(H266:H279)</f>
        <v>13550</v>
      </c>
      <c r="I265" s="126"/>
      <c r="J265" s="126"/>
      <c r="K265" s="126">
        <f>SUM(K266:K279)</f>
        <v>13550</v>
      </c>
      <c r="L265" s="208">
        <f>SUM(L266:L279)</f>
        <v>76780</v>
      </c>
      <c r="M265" s="126"/>
      <c r="N265" s="126"/>
      <c r="O265" s="126"/>
      <c r="P265" s="127">
        <f>SUM(P266:P279)</f>
        <v>76780</v>
      </c>
    </row>
    <row r="266" spans="1:16" s="11" customFormat="1" ht="12" customHeight="1">
      <c r="A266" s="749"/>
      <c r="B266" s="40" t="s">
        <v>697</v>
      </c>
      <c r="C266" s="41" t="s">
        <v>362</v>
      </c>
      <c r="D266" s="205">
        <f>E266+F266</f>
        <v>4445</v>
      </c>
      <c r="E266" s="205">
        <f>H266</f>
        <v>0</v>
      </c>
      <c r="F266" s="205">
        <f>L266</f>
        <v>4445</v>
      </c>
      <c r="G266" s="205">
        <f>H266+L266</f>
        <v>4445</v>
      </c>
      <c r="H266" s="205">
        <f>K266</f>
        <v>0</v>
      </c>
      <c r="I266" s="114"/>
      <c r="J266" s="114"/>
      <c r="K266" s="114"/>
      <c r="L266" s="205">
        <f>P266</f>
        <v>4445</v>
      </c>
      <c r="M266" s="114"/>
      <c r="N266" s="114"/>
      <c r="O266" s="114"/>
      <c r="P266" s="115">
        <v>4445</v>
      </c>
    </row>
    <row r="267" spans="1:16" s="11" customFormat="1" ht="12" customHeight="1">
      <c r="A267" s="749"/>
      <c r="B267" s="40" t="s">
        <v>697</v>
      </c>
      <c r="C267" s="41" t="s">
        <v>383</v>
      </c>
      <c r="D267" s="205">
        <f aca="true" t="shared" si="79" ref="D267:D279">E267+F267</f>
        <v>784</v>
      </c>
      <c r="E267" s="205">
        <f aca="true" t="shared" si="80" ref="E267:E279">H267</f>
        <v>784</v>
      </c>
      <c r="F267" s="205">
        <f aca="true" t="shared" si="81" ref="F267:F279">L267</f>
        <v>0</v>
      </c>
      <c r="G267" s="205">
        <f aca="true" t="shared" si="82" ref="G267:G279">H267+L267</f>
        <v>784</v>
      </c>
      <c r="H267" s="205">
        <f aca="true" t="shared" si="83" ref="H267:H279">K267</f>
        <v>784</v>
      </c>
      <c r="I267" s="114"/>
      <c r="J267" s="114"/>
      <c r="K267" s="114">
        <v>784</v>
      </c>
      <c r="L267" s="205">
        <f aca="true" t="shared" si="84" ref="L267:L279">P267</f>
        <v>0</v>
      </c>
      <c r="M267" s="114"/>
      <c r="N267" s="114"/>
      <c r="O267" s="114"/>
      <c r="P267" s="115"/>
    </row>
    <row r="268" spans="1:16" s="11" customFormat="1" ht="12" customHeight="1">
      <c r="A268" s="749"/>
      <c r="B268" s="40" t="s">
        <v>628</v>
      </c>
      <c r="C268" s="41" t="s">
        <v>363</v>
      </c>
      <c r="D268" s="205">
        <f t="shared" si="79"/>
        <v>717</v>
      </c>
      <c r="E268" s="205">
        <f t="shared" si="80"/>
        <v>0</v>
      </c>
      <c r="F268" s="205">
        <f t="shared" si="81"/>
        <v>717</v>
      </c>
      <c r="G268" s="205">
        <f t="shared" si="82"/>
        <v>717</v>
      </c>
      <c r="H268" s="205">
        <f t="shared" si="83"/>
        <v>0</v>
      </c>
      <c r="I268" s="114"/>
      <c r="J268" s="114"/>
      <c r="K268" s="114"/>
      <c r="L268" s="205">
        <f t="shared" si="84"/>
        <v>717</v>
      </c>
      <c r="M268" s="114"/>
      <c r="N268" s="114"/>
      <c r="O268" s="114"/>
      <c r="P268" s="115">
        <v>717</v>
      </c>
    </row>
    <row r="269" spans="1:16" s="11" customFormat="1" ht="12" customHeight="1">
      <c r="A269" s="749"/>
      <c r="B269" s="40" t="s">
        <v>628</v>
      </c>
      <c r="C269" s="41" t="s">
        <v>384</v>
      </c>
      <c r="D269" s="205">
        <f t="shared" si="79"/>
        <v>127</v>
      </c>
      <c r="E269" s="205">
        <f t="shared" si="80"/>
        <v>127</v>
      </c>
      <c r="F269" s="205">
        <f t="shared" si="81"/>
        <v>0</v>
      </c>
      <c r="G269" s="205">
        <f t="shared" si="82"/>
        <v>127</v>
      </c>
      <c r="H269" s="205">
        <f t="shared" si="83"/>
        <v>127</v>
      </c>
      <c r="I269" s="114"/>
      <c r="J269" s="114"/>
      <c r="K269" s="114">
        <v>127</v>
      </c>
      <c r="L269" s="205">
        <f t="shared" si="84"/>
        <v>0</v>
      </c>
      <c r="M269" s="114"/>
      <c r="N269" s="114"/>
      <c r="O269" s="114"/>
      <c r="P269" s="115"/>
    </row>
    <row r="270" spans="1:16" s="11" customFormat="1" ht="12" customHeight="1">
      <c r="A270" s="749"/>
      <c r="B270" s="40" t="s">
        <v>909</v>
      </c>
      <c r="C270" s="41" t="s">
        <v>364</v>
      </c>
      <c r="D270" s="205">
        <f t="shared" si="79"/>
        <v>29263</v>
      </c>
      <c r="E270" s="205">
        <f t="shared" si="80"/>
        <v>0</v>
      </c>
      <c r="F270" s="205">
        <f t="shared" si="81"/>
        <v>29263</v>
      </c>
      <c r="G270" s="205">
        <f t="shared" si="82"/>
        <v>29263</v>
      </c>
      <c r="H270" s="205">
        <f t="shared" si="83"/>
        <v>0</v>
      </c>
      <c r="I270" s="114"/>
      <c r="J270" s="114"/>
      <c r="K270" s="114"/>
      <c r="L270" s="205">
        <f t="shared" si="84"/>
        <v>29263</v>
      </c>
      <c r="M270" s="114"/>
      <c r="N270" s="114"/>
      <c r="O270" s="114"/>
      <c r="P270" s="115">
        <v>29263</v>
      </c>
    </row>
    <row r="271" spans="1:16" s="11" customFormat="1" ht="12" customHeight="1">
      <c r="A271" s="749"/>
      <c r="B271" s="40" t="s">
        <v>909</v>
      </c>
      <c r="C271" s="41" t="s">
        <v>385</v>
      </c>
      <c r="D271" s="205">
        <f t="shared" si="79"/>
        <v>5164</v>
      </c>
      <c r="E271" s="205">
        <f t="shared" si="80"/>
        <v>5164</v>
      </c>
      <c r="F271" s="205">
        <f t="shared" si="81"/>
        <v>0</v>
      </c>
      <c r="G271" s="205">
        <f t="shared" si="82"/>
        <v>5164</v>
      </c>
      <c r="H271" s="205">
        <f t="shared" si="83"/>
        <v>5164</v>
      </c>
      <c r="I271" s="114"/>
      <c r="J271" s="114"/>
      <c r="K271" s="114">
        <v>5164</v>
      </c>
      <c r="L271" s="205">
        <f t="shared" si="84"/>
        <v>0</v>
      </c>
      <c r="M271" s="114"/>
      <c r="N271" s="114"/>
      <c r="O271" s="114"/>
      <c r="P271" s="115"/>
    </row>
    <row r="272" spans="1:16" s="11" customFormat="1" ht="12" customHeight="1">
      <c r="A272" s="749"/>
      <c r="B272" s="40" t="s">
        <v>630</v>
      </c>
      <c r="C272" s="41" t="s">
        <v>365</v>
      </c>
      <c r="D272" s="205">
        <f t="shared" si="79"/>
        <v>15074</v>
      </c>
      <c r="E272" s="205">
        <f t="shared" si="80"/>
        <v>0</v>
      </c>
      <c r="F272" s="205">
        <f t="shared" si="81"/>
        <v>15074</v>
      </c>
      <c r="G272" s="205">
        <f t="shared" si="82"/>
        <v>15074</v>
      </c>
      <c r="H272" s="205">
        <f t="shared" si="83"/>
        <v>0</v>
      </c>
      <c r="I272" s="114"/>
      <c r="J272" s="114"/>
      <c r="K272" s="114"/>
      <c r="L272" s="205">
        <f t="shared" si="84"/>
        <v>15074</v>
      </c>
      <c r="M272" s="114"/>
      <c r="N272" s="114"/>
      <c r="O272" s="114"/>
      <c r="P272" s="115">
        <v>15074</v>
      </c>
    </row>
    <row r="273" spans="1:16" s="11" customFormat="1" ht="12" customHeight="1">
      <c r="A273" s="749"/>
      <c r="B273" s="40" t="s">
        <v>630</v>
      </c>
      <c r="C273" s="41" t="s">
        <v>386</v>
      </c>
      <c r="D273" s="205">
        <f t="shared" si="79"/>
        <v>2660</v>
      </c>
      <c r="E273" s="205">
        <f t="shared" si="80"/>
        <v>2660</v>
      </c>
      <c r="F273" s="205">
        <f t="shared" si="81"/>
        <v>0</v>
      </c>
      <c r="G273" s="205">
        <f t="shared" si="82"/>
        <v>2660</v>
      </c>
      <c r="H273" s="205">
        <f t="shared" si="83"/>
        <v>2660</v>
      </c>
      <c r="I273" s="114"/>
      <c r="J273" s="114"/>
      <c r="K273" s="114">
        <v>2660</v>
      </c>
      <c r="L273" s="205">
        <f t="shared" si="84"/>
        <v>0</v>
      </c>
      <c r="M273" s="114"/>
      <c r="N273" s="114"/>
      <c r="O273" s="114"/>
      <c r="P273" s="115"/>
    </row>
    <row r="274" spans="1:16" s="11" customFormat="1" ht="12" customHeight="1">
      <c r="A274" s="749"/>
      <c r="B274" s="40" t="s">
        <v>720</v>
      </c>
      <c r="C274" s="41" t="s">
        <v>367</v>
      </c>
      <c r="D274" s="205">
        <f t="shared" si="79"/>
        <v>26545</v>
      </c>
      <c r="E274" s="205">
        <f t="shared" si="80"/>
        <v>0</v>
      </c>
      <c r="F274" s="205">
        <f t="shared" si="81"/>
        <v>26545</v>
      </c>
      <c r="G274" s="205">
        <f t="shared" si="82"/>
        <v>26545</v>
      </c>
      <c r="H274" s="205">
        <f t="shared" si="83"/>
        <v>0</v>
      </c>
      <c r="I274" s="114"/>
      <c r="J274" s="114"/>
      <c r="K274" s="114"/>
      <c r="L274" s="205">
        <f t="shared" si="84"/>
        <v>26545</v>
      </c>
      <c r="M274" s="114"/>
      <c r="N274" s="114"/>
      <c r="O274" s="114"/>
      <c r="P274" s="115">
        <v>26545</v>
      </c>
    </row>
    <row r="275" spans="1:16" s="11" customFormat="1" ht="12" customHeight="1">
      <c r="A275" s="749"/>
      <c r="B275" s="40" t="s">
        <v>720</v>
      </c>
      <c r="C275" s="41" t="s">
        <v>387</v>
      </c>
      <c r="D275" s="205">
        <f t="shared" si="79"/>
        <v>4685</v>
      </c>
      <c r="E275" s="205">
        <f t="shared" si="80"/>
        <v>4685</v>
      </c>
      <c r="F275" s="205">
        <f t="shared" si="81"/>
        <v>0</v>
      </c>
      <c r="G275" s="205">
        <f t="shared" si="82"/>
        <v>4685</v>
      </c>
      <c r="H275" s="205">
        <f t="shared" si="83"/>
        <v>4685</v>
      </c>
      <c r="I275" s="114"/>
      <c r="J275" s="114"/>
      <c r="K275" s="114">
        <v>4685</v>
      </c>
      <c r="L275" s="205">
        <f t="shared" si="84"/>
        <v>0</v>
      </c>
      <c r="M275" s="114"/>
      <c r="N275" s="114"/>
      <c r="O275" s="114"/>
      <c r="P275" s="115"/>
    </row>
    <row r="276" spans="1:16" s="11" customFormat="1" ht="12" customHeight="1">
      <c r="A276" s="749"/>
      <c r="B276" s="40" t="s">
        <v>867</v>
      </c>
      <c r="C276" s="41" t="s">
        <v>368</v>
      </c>
      <c r="D276" s="205">
        <f t="shared" si="79"/>
        <v>82</v>
      </c>
      <c r="E276" s="205">
        <f t="shared" si="80"/>
        <v>0</v>
      </c>
      <c r="F276" s="205">
        <f t="shared" si="81"/>
        <v>82</v>
      </c>
      <c r="G276" s="205">
        <f t="shared" si="82"/>
        <v>82</v>
      </c>
      <c r="H276" s="205">
        <f t="shared" si="83"/>
        <v>0</v>
      </c>
      <c r="I276" s="114"/>
      <c r="J276" s="114"/>
      <c r="K276" s="114"/>
      <c r="L276" s="205">
        <f t="shared" si="84"/>
        <v>82</v>
      </c>
      <c r="M276" s="114"/>
      <c r="N276" s="114"/>
      <c r="O276" s="114"/>
      <c r="P276" s="115">
        <v>82</v>
      </c>
    </row>
    <row r="277" spans="1:16" s="11" customFormat="1" ht="12" customHeight="1">
      <c r="A277" s="749"/>
      <c r="B277" s="40" t="s">
        <v>867</v>
      </c>
      <c r="C277" s="41" t="s">
        <v>388</v>
      </c>
      <c r="D277" s="205">
        <f t="shared" si="79"/>
        <v>14</v>
      </c>
      <c r="E277" s="205">
        <f t="shared" si="80"/>
        <v>14</v>
      </c>
      <c r="F277" s="205">
        <f t="shared" si="81"/>
        <v>0</v>
      </c>
      <c r="G277" s="205">
        <f t="shared" si="82"/>
        <v>14</v>
      </c>
      <c r="H277" s="205">
        <f t="shared" si="83"/>
        <v>14</v>
      </c>
      <c r="I277" s="114"/>
      <c r="J277" s="114"/>
      <c r="K277" s="114">
        <v>14</v>
      </c>
      <c r="L277" s="205">
        <f t="shared" si="84"/>
        <v>0</v>
      </c>
      <c r="M277" s="114"/>
      <c r="N277" s="114"/>
      <c r="O277" s="114"/>
      <c r="P277" s="115"/>
    </row>
    <row r="278" spans="1:16" s="11" customFormat="1" ht="12" customHeight="1">
      <c r="A278" s="749"/>
      <c r="B278" s="40" t="s">
        <v>564</v>
      </c>
      <c r="C278" s="41" t="s">
        <v>369</v>
      </c>
      <c r="D278" s="205">
        <f t="shared" si="79"/>
        <v>654</v>
      </c>
      <c r="E278" s="205">
        <f t="shared" si="80"/>
        <v>0</v>
      </c>
      <c r="F278" s="205">
        <f t="shared" si="81"/>
        <v>654</v>
      </c>
      <c r="G278" s="205">
        <f t="shared" si="82"/>
        <v>654</v>
      </c>
      <c r="H278" s="205">
        <f t="shared" si="83"/>
        <v>0</v>
      </c>
      <c r="I278" s="114"/>
      <c r="J278" s="114"/>
      <c r="K278" s="114"/>
      <c r="L278" s="205">
        <f t="shared" si="84"/>
        <v>654</v>
      </c>
      <c r="M278" s="114"/>
      <c r="N278" s="114"/>
      <c r="O278" s="114"/>
      <c r="P278" s="115">
        <v>654</v>
      </c>
    </row>
    <row r="279" spans="1:16" s="11" customFormat="1" ht="12" customHeight="1">
      <c r="A279" s="749"/>
      <c r="B279" s="40" t="s">
        <v>564</v>
      </c>
      <c r="C279" s="41" t="s">
        <v>429</v>
      </c>
      <c r="D279" s="205">
        <f t="shared" si="79"/>
        <v>116</v>
      </c>
      <c r="E279" s="205">
        <f t="shared" si="80"/>
        <v>116</v>
      </c>
      <c r="F279" s="205">
        <f t="shared" si="81"/>
        <v>0</v>
      </c>
      <c r="G279" s="205">
        <f t="shared" si="82"/>
        <v>116</v>
      </c>
      <c r="H279" s="205">
        <f t="shared" si="83"/>
        <v>116</v>
      </c>
      <c r="I279" s="114"/>
      <c r="J279" s="114"/>
      <c r="K279" s="114">
        <v>116</v>
      </c>
      <c r="L279" s="205">
        <f t="shared" si="84"/>
        <v>0</v>
      </c>
      <c r="M279" s="114"/>
      <c r="N279" s="114"/>
      <c r="O279" s="114"/>
      <c r="P279" s="115"/>
    </row>
    <row r="280" spans="1:16" s="11" customFormat="1" ht="12" customHeight="1">
      <c r="A280" s="750"/>
      <c r="B280" s="40" t="s">
        <v>376</v>
      </c>
      <c r="C280" s="41"/>
      <c r="D280" s="205">
        <f>E280+F280</f>
        <v>32980</v>
      </c>
      <c r="E280" s="205">
        <v>160</v>
      </c>
      <c r="F280" s="205">
        <v>32820</v>
      </c>
      <c r="G280" s="205"/>
      <c r="H280" s="205"/>
      <c r="I280" s="114"/>
      <c r="J280" s="114"/>
      <c r="K280" s="114"/>
      <c r="L280" s="205"/>
      <c r="M280" s="114"/>
      <c r="N280" s="114"/>
      <c r="O280" s="114"/>
      <c r="P280" s="115"/>
    </row>
    <row r="281" spans="1:16" s="11" customFormat="1" ht="15.75" customHeight="1">
      <c r="A281" s="748" t="s">
        <v>184</v>
      </c>
      <c r="B281" s="752" t="s">
        <v>372</v>
      </c>
      <c r="C281" s="752"/>
      <c r="D281" s="752"/>
      <c r="E281" s="752"/>
      <c r="F281" s="752"/>
      <c r="G281" s="752"/>
      <c r="H281" s="752"/>
      <c r="I281" s="752"/>
      <c r="J281" s="752"/>
      <c r="K281" s="752"/>
      <c r="L281" s="752"/>
      <c r="M281" s="752"/>
      <c r="N281" s="752"/>
      <c r="O281" s="752"/>
      <c r="P281" s="753"/>
    </row>
    <row r="282" spans="1:16" s="11" customFormat="1" ht="12" customHeight="1">
      <c r="A282" s="749"/>
      <c r="B282" s="754" t="s">
        <v>288</v>
      </c>
      <c r="C282" s="754"/>
      <c r="D282" s="754"/>
      <c r="E282" s="754"/>
      <c r="F282" s="754"/>
      <c r="G282" s="754"/>
      <c r="H282" s="754"/>
      <c r="I282" s="754"/>
      <c r="J282" s="754"/>
      <c r="K282" s="754"/>
      <c r="L282" s="754"/>
      <c r="M282" s="754"/>
      <c r="N282" s="754"/>
      <c r="O282" s="754"/>
      <c r="P282" s="755"/>
    </row>
    <row r="283" spans="1:16" s="11" customFormat="1" ht="12" customHeight="1">
      <c r="A283" s="749"/>
      <c r="B283" s="754" t="s">
        <v>373</v>
      </c>
      <c r="C283" s="754"/>
      <c r="D283" s="754"/>
      <c r="E283" s="754"/>
      <c r="F283" s="754"/>
      <c r="G283" s="754"/>
      <c r="H283" s="754"/>
      <c r="I283" s="754"/>
      <c r="J283" s="754"/>
      <c r="K283" s="754"/>
      <c r="L283" s="754"/>
      <c r="M283" s="754"/>
      <c r="N283" s="754"/>
      <c r="O283" s="754"/>
      <c r="P283" s="755"/>
    </row>
    <row r="284" spans="1:16" s="11" customFormat="1" ht="12" customHeight="1">
      <c r="A284" s="749"/>
      <c r="B284" s="363" t="s">
        <v>1040</v>
      </c>
      <c r="C284" s="363" t="s">
        <v>379</v>
      </c>
      <c r="D284" s="563">
        <f>D285+D286+D292+D293+D294</f>
        <v>295299</v>
      </c>
      <c r="E284" s="563">
        <f aca="true" t="shared" si="85" ref="E284:P284">E285+E286+E292+E293+E294</f>
        <v>0</v>
      </c>
      <c r="F284" s="563">
        <f t="shared" si="85"/>
        <v>295299</v>
      </c>
      <c r="G284" s="563">
        <f t="shared" si="85"/>
        <v>58169</v>
      </c>
      <c r="H284" s="563">
        <f t="shared" si="85"/>
        <v>0</v>
      </c>
      <c r="I284" s="563">
        <f t="shared" si="85"/>
        <v>0</v>
      </c>
      <c r="J284" s="563">
        <f t="shared" si="85"/>
        <v>0</v>
      </c>
      <c r="K284" s="563">
        <f t="shared" si="85"/>
        <v>0</v>
      </c>
      <c r="L284" s="563">
        <f t="shared" si="85"/>
        <v>58169</v>
      </c>
      <c r="M284" s="563">
        <f t="shared" si="85"/>
        <v>0</v>
      </c>
      <c r="N284" s="563">
        <f t="shared" si="85"/>
        <v>0</v>
      </c>
      <c r="O284" s="563">
        <f t="shared" si="85"/>
        <v>0</v>
      </c>
      <c r="P284" s="564">
        <f t="shared" si="85"/>
        <v>58169</v>
      </c>
    </row>
    <row r="285" spans="1:16" s="11" customFormat="1" ht="12" customHeight="1">
      <c r="A285" s="749"/>
      <c r="B285" s="41" t="s">
        <v>778</v>
      </c>
      <c r="C285" s="41"/>
      <c r="D285" s="205">
        <f>F285</f>
        <v>84151</v>
      </c>
      <c r="E285" s="205"/>
      <c r="F285" s="205">
        <v>84151</v>
      </c>
      <c r="G285" s="205"/>
      <c r="H285" s="205"/>
      <c r="I285" s="114"/>
      <c r="J285" s="114"/>
      <c r="K285" s="114"/>
      <c r="L285" s="205"/>
      <c r="M285" s="114"/>
      <c r="N285" s="114"/>
      <c r="O285" s="114"/>
      <c r="P285" s="115"/>
    </row>
    <row r="286" spans="1:16" s="11" customFormat="1" ht="12" customHeight="1">
      <c r="A286" s="749"/>
      <c r="B286" s="43" t="s">
        <v>232</v>
      </c>
      <c r="C286" s="43"/>
      <c r="D286" s="208">
        <f aca="true" t="shared" si="86" ref="D286:D294">F286</f>
        <v>58169</v>
      </c>
      <c r="E286" s="208"/>
      <c r="F286" s="208">
        <f aca="true" t="shared" si="87" ref="F286:F291">G286</f>
        <v>58169</v>
      </c>
      <c r="G286" s="208">
        <f aca="true" t="shared" si="88" ref="G286:G291">L286</f>
        <v>58169</v>
      </c>
      <c r="H286" s="208"/>
      <c r="I286" s="126"/>
      <c r="J286" s="126"/>
      <c r="K286" s="126"/>
      <c r="L286" s="208">
        <f aca="true" t="shared" si="89" ref="L286:L291">P286</f>
        <v>58169</v>
      </c>
      <c r="M286" s="126"/>
      <c r="N286" s="126"/>
      <c r="O286" s="126"/>
      <c r="P286" s="127">
        <f>SUM(P287:P291)</f>
        <v>58169</v>
      </c>
    </row>
    <row r="287" spans="1:16" s="11" customFormat="1" ht="12" customHeight="1">
      <c r="A287" s="749"/>
      <c r="B287" s="41" t="s">
        <v>909</v>
      </c>
      <c r="C287" s="41" t="s">
        <v>374</v>
      </c>
      <c r="D287" s="205">
        <f t="shared" si="86"/>
        <v>38400</v>
      </c>
      <c r="E287" s="205"/>
      <c r="F287" s="205">
        <f t="shared" si="87"/>
        <v>38400</v>
      </c>
      <c r="G287" s="205">
        <f t="shared" si="88"/>
        <v>38400</v>
      </c>
      <c r="H287" s="205"/>
      <c r="I287" s="114"/>
      <c r="J287" s="114"/>
      <c r="K287" s="114"/>
      <c r="L287" s="205">
        <f t="shared" si="89"/>
        <v>38400</v>
      </c>
      <c r="M287" s="114"/>
      <c r="N287" s="114"/>
      <c r="O287" s="114"/>
      <c r="P287" s="115">
        <f>'Z 2 '!L600</f>
        <v>38400</v>
      </c>
    </row>
    <row r="288" spans="1:16" s="11" customFormat="1" ht="12" customHeight="1">
      <c r="A288" s="749"/>
      <c r="B288" s="41" t="s">
        <v>626</v>
      </c>
      <c r="C288" s="41" t="s">
        <v>375</v>
      </c>
      <c r="D288" s="205">
        <f t="shared" si="86"/>
        <v>2870</v>
      </c>
      <c r="E288" s="205"/>
      <c r="F288" s="205">
        <f t="shared" si="87"/>
        <v>2870</v>
      </c>
      <c r="G288" s="205">
        <f t="shared" si="88"/>
        <v>2870</v>
      </c>
      <c r="H288" s="205"/>
      <c r="I288" s="114"/>
      <c r="J288" s="114"/>
      <c r="K288" s="114"/>
      <c r="L288" s="205">
        <f t="shared" si="89"/>
        <v>2870</v>
      </c>
      <c r="M288" s="114"/>
      <c r="N288" s="114"/>
      <c r="O288" s="114"/>
      <c r="P288" s="115">
        <f>'Z 2 '!L602</f>
        <v>2870</v>
      </c>
    </row>
    <row r="289" spans="1:16" s="11" customFormat="1" ht="12" customHeight="1">
      <c r="A289" s="749"/>
      <c r="B289" s="40" t="s">
        <v>697</v>
      </c>
      <c r="C289" s="41" t="s">
        <v>362</v>
      </c>
      <c r="D289" s="205">
        <f t="shared" si="86"/>
        <v>7527</v>
      </c>
      <c r="E289" s="205"/>
      <c r="F289" s="205">
        <f t="shared" si="87"/>
        <v>7527</v>
      </c>
      <c r="G289" s="205">
        <f t="shared" si="88"/>
        <v>7527</v>
      </c>
      <c r="H289" s="205"/>
      <c r="I289" s="114"/>
      <c r="J289" s="114"/>
      <c r="K289" s="114"/>
      <c r="L289" s="205">
        <f t="shared" si="89"/>
        <v>7527</v>
      </c>
      <c r="M289" s="114"/>
      <c r="N289" s="114"/>
      <c r="O289" s="114"/>
      <c r="P289" s="115">
        <f>'Z 2 '!L604</f>
        <v>7527</v>
      </c>
    </row>
    <row r="290" spans="1:16" s="11" customFormat="1" ht="12" customHeight="1">
      <c r="A290" s="749"/>
      <c r="B290" s="40" t="s">
        <v>628</v>
      </c>
      <c r="C290" s="41" t="s">
        <v>363</v>
      </c>
      <c r="D290" s="205">
        <f t="shared" si="86"/>
        <v>1212</v>
      </c>
      <c r="E290" s="205"/>
      <c r="F290" s="205">
        <f t="shared" si="87"/>
        <v>1212</v>
      </c>
      <c r="G290" s="205">
        <f t="shared" si="88"/>
        <v>1212</v>
      </c>
      <c r="H290" s="205"/>
      <c r="I290" s="114"/>
      <c r="J290" s="114"/>
      <c r="K290" s="114"/>
      <c r="L290" s="205">
        <f t="shared" si="89"/>
        <v>1212</v>
      </c>
      <c r="M290" s="114"/>
      <c r="N290" s="114"/>
      <c r="O290" s="114"/>
      <c r="P290" s="115">
        <f>'Z 2 '!L606</f>
        <v>1212</v>
      </c>
    </row>
    <row r="291" spans="1:16" s="11" customFormat="1" ht="12" customHeight="1">
      <c r="A291" s="749"/>
      <c r="B291" s="40" t="s">
        <v>909</v>
      </c>
      <c r="C291" s="41" t="s">
        <v>364</v>
      </c>
      <c r="D291" s="205">
        <f t="shared" si="86"/>
        <v>8160</v>
      </c>
      <c r="E291" s="205"/>
      <c r="F291" s="205">
        <f t="shared" si="87"/>
        <v>8160</v>
      </c>
      <c r="G291" s="205">
        <f t="shared" si="88"/>
        <v>8160</v>
      </c>
      <c r="H291" s="205"/>
      <c r="I291" s="114"/>
      <c r="J291" s="114"/>
      <c r="K291" s="114"/>
      <c r="L291" s="205">
        <f t="shared" si="89"/>
        <v>8160</v>
      </c>
      <c r="M291" s="114"/>
      <c r="N291" s="114"/>
      <c r="O291" s="114"/>
      <c r="P291" s="115">
        <f>'Z 2 '!L608</f>
        <v>8160</v>
      </c>
    </row>
    <row r="292" spans="1:16" s="11" customFormat="1" ht="12" customHeight="1">
      <c r="A292" s="749"/>
      <c r="B292" s="40" t="s">
        <v>376</v>
      </c>
      <c r="C292" s="41"/>
      <c r="D292" s="205">
        <f t="shared" si="86"/>
        <v>51652</v>
      </c>
      <c r="E292" s="205"/>
      <c r="F292" s="205">
        <v>51652</v>
      </c>
      <c r="G292" s="205"/>
      <c r="H292" s="205"/>
      <c r="I292" s="114"/>
      <c r="J292" s="114"/>
      <c r="K292" s="114"/>
      <c r="L292" s="205"/>
      <c r="M292" s="114"/>
      <c r="N292" s="114"/>
      <c r="O292" s="114"/>
      <c r="P292" s="115"/>
    </row>
    <row r="293" spans="1:16" s="11" customFormat="1" ht="12" customHeight="1">
      <c r="A293" s="749"/>
      <c r="B293" s="41" t="s">
        <v>377</v>
      </c>
      <c r="C293" s="41"/>
      <c r="D293" s="205">
        <f t="shared" si="86"/>
        <v>51888</v>
      </c>
      <c r="E293" s="205"/>
      <c r="F293" s="205">
        <v>51888</v>
      </c>
      <c r="G293" s="205"/>
      <c r="H293" s="205"/>
      <c r="I293" s="114"/>
      <c r="J293" s="114"/>
      <c r="K293" s="114"/>
      <c r="L293" s="205"/>
      <c r="M293" s="114"/>
      <c r="N293" s="114"/>
      <c r="O293" s="114"/>
      <c r="P293" s="115"/>
    </row>
    <row r="294" spans="1:16" s="11" customFormat="1" ht="12" customHeight="1">
      <c r="A294" s="750"/>
      <c r="B294" s="41" t="s">
        <v>378</v>
      </c>
      <c r="C294" s="41"/>
      <c r="D294" s="205">
        <f t="shared" si="86"/>
        <v>49439</v>
      </c>
      <c r="E294" s="205"/>
      <c r="F294" s="205">
        <v>49439</v>
      </c>
      <c r="G294" s="205"/>
      <c r="H294" s="205"/>
      <c r="I294" s="114"/>
      <c r="J294" s="114"/>
      <c r="K294" s="114"/>
      <c r="L294" s="205"/>
      <c r="M294" s="114"/>
      <c r="N294" s="114"/>
      <c r="O294" s="114"/>
      <c r="P294" s="115"/>
    </row>
    <row r="295" spans="1:16" s="11" customFormat="1" ht="16.5" customHeight="1">
      <c r="A295" s="749" t="s">
        <v>185</v>
      </c>
      <c r="B295" s="784" t="s">
        <v>424</v>
      </c>
      <c r="C295" s="784"/>
      <c r="D295" s="784"/>
      <c r="E295" s="784"/>
      <c r="F295" s="784"/>
      <c r="G295" s="784"/>
      <c r="H295" s="784"/>
      <c r="I295" s="784"/>
      <c r="J295" s="784"/>
      <c r="K295" s="784"/>
      <c r="L295" s="784"/>
      <c r="M295" s="784"/>
      <c r="N295" s="784"/>
      <c r="O295" s="784"/>
      <c r="P295" s="785"/>
    </row>
    <row r="296" spans="1:16" s="11" customFormat="1" ht="12" customHeight="1">
      <c r="A296" s="749"/>
      <c r="B296" s="756" t="s">
        <v>289</v>
      </c>
      <c r="C296" s="756"/>
      <c r="D296" s="756"/>
      <c r="E296" s="756"/>
      <c r="F296" s="756"/>
      <c r="G296" s="756"/>
      <c r="H296" s="756"/>
      <c r="I296" s="756"/>
      <c r="J296" s="756"/>
      <c r="K296" s="756"/>
      <c r="L296" s="756"/>
      <c r="M296" s="756"/>
      <c r="N296" s="756"/>
      <c r="O296" s="756"/>
      <c r="P296" s="757"/>
    </row>
    <row r="297" spans="1:16" s="11" customFormat="1" ht="12" customHeight="1">
      <c r="A297" s="749"/>
      <c r="B297" s="756" t="s">
        <v>290</v>
      </c>
      <c r="C297" s="756"/>
      <c r="D297" s="756"/>
      <c r="E297" s="756"/>
      <c r="F297" s="756"/>
      <c r="G297" s="756"/>
      <c r="H297" s="756"/>
      <c r="I297" s="756"/>
      <c r="J297" s="756"/>
      <c r="K297" s="756"/>
      <c r="L297" s="756"/>
      <c r="M297" s="756"/>
      <c r="N297" s="756"/>
      <c r="O297" s="756"/>
      <c r="P297" s="757"/>
    </row>
    <row r="298" spans="1:16" s="11" customFormat="1" ht="12" customHeight="1">
      <c r="A298" s="749"/>
      <c r="B298" s="756" t="s">
        <v>291</v>
      </c>
      <c r="C298" s="756"/>
      <c r="D298" s="756"/>
      <c r="E298" s="756"/>
      <c r="F298" s="756"/>
      <c r="G298" s="756"/>
      <c r="H298" s="756"/>
      <c r="I298" s="756"/>
      <c r="J298" s="756"/>
      <c r="K298" s="756"/>
      <c r="L298" s="756"/>
      <c r="M298" s="756"/>
      <c r="N298" s="756"/>
      <c r="O298" s="756"/>
      <c r="P298" s="757"/>
    </row>
    <row r="299" spans="1:16" s="11" customFormat="1" ht="12" customHeight="1">
      <c r="A299" s="749"/>
      <c r="B299" s="756" t="s">
        <v>279</v>
      </c>
      <c r="C299" s="756"/>
      <c r="D299" s="756"/>
      <c r="E299" s="756"/>
      <c r="F299" s="756"/>
      <c r="G299" s="756"/>
      <c r="H299" s="756"/>
      <c r="I299" s="756"/>
      <c r="J299" s="756"/>
      <c r="K299" s="756"/>
      <c r="L299" s="756"/>
      <c r="M299" s="756"/>
      <c r="N299" s="756"/>
      <c r="O299" s="756"/>
      <c r="P299" s="757"/>
    </row>
    <row r="300" spans="1:16" s="11" customFormat="1" ht="12" customHeight="1">
      <c r="A300" s="749"/>
      <c r="B300" s="569" t="s">
        <v>1040</v>
      </c>
      <c r="C300" s="363" t="s">
        <v>381</v>
      </c>
      <c r="D300" s="563">
        <f>D301+D302+D327</f>
        <v>949232</v>
      </c>
      <c r="E300" s="563">
        <f aca="true" t="shared" si="90" ref="E300:P300">E301+E302+E327</f>
        <v>142394</v>
      </c>
      <c r="F300" s="563">
        <f t="shared" si="90"/>
        <v>806838</v>
      </c>
      <c r="G300" s="563">
        <f t="shared" si="90"/>
        <v>812454</v>
      </c>
      <c r="H300" s="563">
        <f t="shared" si="90"/>
        <v>121876</v>
      </c>
      <c r="I300" s="563">
        <f t="shared" si="90"/>
        <v>0</v>
      </c>
      <c r="J300" s="563">
        <f t="shared" si="90"/>
        <v>0</v>
      </c>
      <c r="K300" s="563">
        <f t="shared" si="90"/>
        <v>121876</v>
      </c>
      <c r="L300" s="563">
        <f t="shared" si="90"/>
        <v>690578</v>
      </c>
      <c r="M300" s="563">
        <f t="shared" si="90"/>
        <v>0</v>
      </c>
      <c r="N300" s="563">
        <f t="shared" si="90"/>
        <v>0</v>
      </c>
      <c r="O300" s="563">
        <f t="shared" si="90"/>
        <v>0</v>
      </c>
      <c r="P300" s="564">
        <f t="shared" si="90"/>
        <v>690578</v>
      </c>
    </row>
    <row r="301" spans="1:16" s="576" customFormat="1" ht="12" customHeight="1">
      <c r="A301" s="749"/>
      <c r="B301" s="41" t="s">
        <v>778</v>
      </c>
      <c r="C301" s="574"/>
      <c r="D301" s="492">
        <f>E301+F301</f>
        <v>95460</v>
      </c>
      <c r="E301" s="492">
        <v>14320</v>
      </c>
      <c r="F301" s="492">
        <v>81140</v>
      </c>
      <c r="G301" s="492"/>
      <c r="H301" s="492"/>
      <c r="I301" s="492"/>
      <c r="J301" s="492"/>
      <c r="K301" s="492"/>
      <c r="L301" s="492"/>
      <c r="M301" s="492"/>
      <c r="N301" s="492"/>
      <c r="O301" s="492"/>
      <c r="P301" s="575"/>
    </row>
    <row r="302" spans="1:16" s="11" customFormat="1" ht="12" customHeight="1">
      <c r="A302" s="749"/>
      <c r="B302" s="39" t="s">
        <v>232</v>
      </c>
      <c r="C302" s="43"/>
      <c r="D302" s="208">
        <f>E302+F302</f>
        <v>812454</v>
      </c>
      <c r="E302" s="208">
        <f>H302</f>
        <v>121876</v>
      </c>
      <c r="F302" s="208">
        <f>L302</f>
        <v>690578</v>
      </c>
      <c r="G302" s="208">
        <f>H302+L302</f>
        <v>812454</v>
      </c>
      <c r="H302" s="208">
        <f>K302</f>
        <v>121876</v>
      </c>
      <c r="I302" s="126"/>
      <c r="J302" s="126"/>
      <c r="K302" s="126">
        <f>SUM(K303:K326)</f>
        <v>121876</v>
      </c>
      <c r="L302" s="208">
        <f>SUM(L303:L327)</f>
        <v>690578</v>
      </c>
      <c r="M302" s="126"/>
      <c r="N302" s="126"/>
      <c r="O302" s="126"/>
      <c r="P302" s="127">
        <f>SUM(P303:P326)</f>
        <v>690578</v>
      </c>
    </row>
    <row r="303" spans="1:16" s="11" customFormat="1" ht="12" customHeight="1">
      <c r="A303" s="749"/>
      <c r="B303" s="40" t="s">
        <v>909</v>
      </c>
      <c r="C303" s="41" t="s">
        <v>374</v>
      </c>
      <c r="D303" s="205">
        <f>E303+F303</f>
        <v>26010</v>
      </c>
      <c r="E303" s="205">
        <f>H303</f>
        <v>0</v>
      </c>
      <c r="F303" s="205">
        <f>L303</f>
        <v>26010</v>
      </c>
      <c r="G303" s="205">
        <f>H303+L303</f>
        <v>26010</v>
      </c>
      <c r="H303" s="205">
        <f>K303</f>
        <v>0</v>
      </c>
      <c r="I303" s="114"/>
      <c r="J303" s="114"/>
      <c r="K303" s="114">
        <v>0</v>
      </c>
      <c r="L303" s="205">
        <f>P303</f>
        <v>26010</v>
      </c>
      <c r="M303" s="114"/>
      <c r="N303" s="114"/>
      <c r="O303" s="114"/>
      <c r="P303" s="115">
        <v>26010</v>
      </c>
    </row>
    <row r="304" spans="1:16" s="11" customFormat="1" ht="12" customHeight="1">
      <c r="A304" s="749"/>
      <c r="B304" s="40" t="s">
        <v>909</v>
      </c>
      <c r="C304" s="41" t="s">
        <v>382</v>
      </c>
      <c r="D304" s="205">
        <f aca="true" t="shared" si="91" ref="D304:D326">E304+F304</f>
        <v>4590</v>
      </c>
      <c r="E304" s="205">
        <f aca="true" t="shared" si="92" ref="E304:E326">H304</f>
        <v>4590</v>
      </c>
      <c r="F304" s="205">
        <f aca="true" t="shared" si="93" ref="F304:F326">L304</f>
        <v>0</v>
      </c>
      <c r="G304" s="205">
        <f aca="true" t="shared" si="94" ref="G304:G326">H304+L304</f>
        <v>4590</v>
      </c>
      <c r="H304" s="205">
        <f aca="true" t="shared" si="95" ref="H304:H326">K304</f>
        <v>4590</v>
      </c>
      <c r="I304" s="114"/>
      <c r="J304" s="114"/>
      <c r="K304" s="114">
        <v>4590</v>
      </c>
      <c r="L304" s="205">
        <f aca="true" t="shared" si="96" ref="L304:L326">P304</f>
        <v>0</v>
      </c>
      <c r="M304" s="114"/>
      <c r="N304" s="114"/>
      <c r="O304" s="114"/>
      <c r="P304" s="115">
        <v>0</v>
      </c>
    </row>
    <row r="305" spans="1:16" s="11" customFormat="1" ht="12" customHeight="1">
      <c r="A305" s="749"/>
      <c r="B305" s="40" t="s">
        <v>697</v>
      </c>
      <c r="C305" s="41" t="s">
        <v>362</v>
      </c>
      <c r="D305" s="205">
        <f t="shared" si="91"/>
        <v>25133</v>
      </c>
      <c r="E305" s="205">
        <f t="shared" si="92"/>
        <v>0</v>
      </c>
      <c r="F305" s="205">
        <f t="shared" si="93"/>
        <v>25133</v>
      </c>
      <c r="G305" s="205">
        <f t="shared" si="94"/>
        <v>25133</v>
      </c>
      <c r="H305" s="205">
        <f t="shared" si="95"/>
        <v>0</v>
      </c>
      <c r="I305" s="114"/>
      <c r="J305" s="114"/>
      <c r="K305" s="114">
        <v>0</v>
      </c>
      <c r="L305" s="205">
        <f t="shared" si="96"/>
        <v>25133</v>
      </c>
      <c r="M305" s="114"/>
      <c r="N305" s="114"/>
      <c r="O305" s="114"/>
      <c r="P305" s="115">
        <v>25133</v>
      </c>
    </row>
    <row r="306" spans="1:16" s="11" customFormat="1" ht="12" customHeight="1">
      <c r="A306" s="749"/>
      <c r="B306" s="40" t="s">
        <v>697</v>
      </c>
      <c r="C306" s="41" t="s">
        <v>383</v>
      </c>
      <c r="D306" s="205">
        <f t="shared" si="91"/>
        <v>4429</v>
      </c>
      <c r="E306" s="205">
        <f t="shared" si="92"/>
        <v>4429</v>
      </c>
      <c r="F306" s="205">
        <f t="shared" si="93"/>
        <v>0</v>
      </c>
      <c r="G306" s="205">
        <f t="shared" si="94"/>
        <v>4429</v>
      </c>
      <c r="H306" s="205">
        <f t="shared" si="95"/>
        <v>4429</v>
      </c>
      <c r="I306" s="114"/>
      <c r="J306" s="114"/>
      <c r="K306" s="114">
        <v>4429</v>
      </c>
      <c r="L306" s="205">
        <f t="shared" si="96"/>
        <v>0</v>
      </c>
      <c r="M306" s="114"/>
      <c r="N306" s="114"/>
      <c r="O306" s="114"/>
      <c r="P306" s="115">
        <v>0</v>
      </c>
    </row>
    <row r="307" spans="1:16" s="11" customFormat="1" ht="12" customHeight="1">
      <c r="A307" s="749"/>
      <c r="B307" s="40" t="s">
        <v>628</v>
      </c>
      <c r="C307" s="41" t="s">
        <v>363</v>
      </c>
      <c r="D307" s="205">
        <f t="shared" si="91"/>
        <v>4058</v>
      </c>
      <c r="E307" s="205">
        <f t="shared" si="92"/>
        <v>0</v>
      </c>
      <c r="F307" s="205">
        <f t="shared" si="93"/>
        <v>4058</v>
      </c>
      <c r="G307" s="205">
        <f t="shared" si="94"/>
        <v>4058</v>
      </c>
      <c r="H307" s="205">
        <f t="shared" si="95"/>
        <v>0</v>
      </c>
      <c r="I307" s="114"/>
      <c r="J307" s="114"/>
      <c r="K307" s="114">
        <v>0</v>
      </c>
      <c r="L307" s="205">
        <f t="shared" si="96"/>
        <v>4058</v>
      </c>
      <c r="M307" s="114"/>
      <c r="N307" s="114"/>
      <c r="O307" s="114"/>
      <c r="P307" s="115">
        <v>4058</v>
      </c>
    </row>
    <row r="308" spans="1:16" s="11" customFormat="1" ht="12" customHeight="1">
      <c r="A308" s="749"/>
      <c r="B308" s="40" t="s">
        <v>628</v>
      </c>
      <c r="C308" s="41" t="s">
        <v>384</v>
      </c>
      <c r="D308" s="205">
        <f t="shared" si="91"/>
        <v>730</v>
      </c>
      <c r="E308" s="205">
        <f t="shared" si="92"/>
        <v>730</v>
      </c>
      <c r="F308" s="205">
        <f t="shared" si="93"/>
        <v>0</v>
      </c>
      <c r="G308" s="205">
        <f t="shared" si="94"/>
        <v>730</v>
      </c>
      <c r="H308" s="205">
        <f t="shared" si="95"/>
        <v>730</v>
      </c>
      <c r="I308" s="114"/>
      <c r="J308" s="114"/>
      <c r="K308" s="114">
        <v>730</v>
      </c>
      <c r="L308" s="205">
        <f t="shared" si="96"/>
        <v>0</v>
      </c>
      <c r="M308" s="114"/>
      <c r="N308" s="114"/>
      <c r="O308" s="114"/>
      <c r="P308" s="115">
        <v>0</v>
      </c>
    </row>
    <row r="309" spans="1:16" s="11" customFormat="1" ht="12" customHeight="1">
      <c r="A309" s="749"/>
      <c r="B309" s="40" t="s">
        <v>909</v>
      </c>
      <c r="C309" s="41" t="s">
        <v>364</v>
      </c>
      <c r="D309" s="205">
        <f t="shared" si="91"/>
        <v>158142</v>
      </c>
      <c r="E309" s="205">
        <f t="shared" si="92"/>
        <v>0</v>
      </c>
      <c r="F309" s="205">
        <f t="shared" si="93"/>
        <v>158142</v>
      </c>
      <c r="G309" s="205">
        <f t="shared" si="94"/>
        <v>158142</v>
      </c>
      <c r="H309" s="205">
        <f t="shared" si="95"/>
        <v>0</v>
      </c>
      <c r="I309" s="114"/>
      <c r="J309" s="114"/>
      <c r="K309" s="114">
        <v>0</v>
      </c>
      <c r="L309" s="205">
        <f t="shared" si="96"/>
        <v>158142</v>
      </c>
      <c r="M309" s="114"/>
      <c r="N309" s="114"/>
      <c r="O309" s="114"/>
      <c r="P309" s="115">
        <v>158142</v>
      </c>
    </row>
    <row r="310" spans="1:16" s="11" customFormat="1" ht="12" customHeight="1">
      <c r="A310" s="749"/>
      <c r="B310" s="40" t="s">
        <v>909</v>
      </c>
      <c r="C310" s="41" t="s">
        <v>385</v>
      </c>
      <c r="D310" s="205">
        <f>E310+F310</f>
        <v>27908</v>
      </c>
      <c r="E310" s="205">
        <f t="shared" si="92"/>
        <v>27908</v>
      </c>
      <c r="F310" s="205">
        <f t="shared" si="93"/>
        <v>0</v>
      </c>
      <c r="G310" s="205">
        <f t="shared" si="94"/>
        <v>27908</v>
      </c>
      <c r="H310" s="205">
        <f t="shared" si="95"/>
        <v>27908</v>
      </c>
      <c r="I310" s="114"/>
      <c r="J310" s="114"/>
      <c r="K310" s="114">
        <v>27908</v>
      </c>
      <c r="L310" s="205">
        <f t="shared" si="96"/>
        <v>0</v>
      </c>
      <c r="M310" s="114"/>
      <c r="N310" s="114"/>
      <c r="O310" s="114"/>
      <c r="P310" s="115">
        <v>0</v>
      </c>
    </row>
    <row r="311" spans="1:16" s="11" customFormat="1" ht="12" customHeight="1">
      <c r="A311" s="749"/>
      <c r="B311" s="40" t="s">
        <v>630</v>
      </c>
      <c r="C311" s="41" t="s">
        <v>365</v>
      </c>
      <c r="D311" s="205">
        <f t="shared" si="91"/>
        <v>2074</v>
      </c>
      <c r="E311" s="205">
        <f t="shared" si="92"/>
        <v>0</v>
      </c>
      <c r="F311" s="205">
        <f t="shared" si="93"/>
        <v>2074</v>
      </c>
      <c r="G311" s="205">
        <f t="shared" si="94"/>
        <v>2074</v>
      </c>
      <c r="H311" s="205">
        <f t="shared" si="95"/>
        <v>0</v>
      </c>
      <c r="I311" s="114"/>
      <c r="J311" s="114"/>
      <c r="K311" s="114">
        <v>0</v>
      </c>
      <c r="L311" s="205">
        <f t="shared" si="96"/>
        <v>2074</v>
      </c>
      <c r="M311" s="114"/>
      <c r="N311" s="114"/>
      <c r="O311" s="114"/>
      <c r="P311" s="115">
        <v>2074</v>
      </c>
    </row>
    <row r="312" spans="1:16" s="11" customFormat="1" ht="12" customHeight="1">
      <c r="A312" s="749"/>
      <c r="B312" s="40" t="s">
        <v>630</v>
      </c>
      <c r="C312" s="41" t="s">
        <v>386</v>
      </c>
      <c r="D312" s="205">
        <f t="shared" si="91"/>
        <v>366</v>
      </c>
      <c r="E312" s="205">
        <f t="shared" si="92"/>
        <v>366</v>
      </c>
      <c r="F312" s="205">
        <f t="shared" si="93"/>
        <v>0</v>
      </c>
      <c r="G312" s="205">
        <f t="shared" si="94"/>
        <v>366</v>
      </c>
      <c r="H312" s="205">
        <f t="shared" si="95"/>
        <v>366</v>
      </c>
      <c r="I312" s="114"/>
      <c r="J312" s="114"/>
      <c r="K312" s="114">
        <v>366</v>
      </c>
      <c r="L312" s="205">
        <f t="shared" si="96"/>
        <v>0</v>
      </c>
      <c r="M312" s="114"/>
      <c r="N312" s="114"/>
      <c r="O312" s="114"/>
      <c r="P312" s="115">
        <v>0</v>
      </c>
    </row>
    <row r="313" spans="1:16" s="11" customFormat="1" ht="12" customHeight="1">
      <c r="A313" s="749"/>
      <c r="B313" s="40" t="s">
        <v>720</v>
      </c>
      <c r="C313" s="41" t="s">
        <v>367</v>
      </c>
      <c r="D313" s="205">
        <f t="shared" si="91"/>
        <v>458882</v>
      </c>
      <c r="E313" s="205">
        <f t="shared" si="92"/>
        <v>0</v>
      </c>
      <c r="F313" s="205">
        <f t="shared" si="93"/>
        <v>458882</v>
      </c>
      <c r="G313" s="205">
        <f t="shared" si="94"/>
        <v>458882</v>
      </c>
      <c r="H313" s="205">
        <f t="shared" si="95"/>
        <v>0</v>
      </c>
      <c r="I313" s="114"/>
      <c r="J313" s="114"/>
      <c r="K313" s="114">
        <v>0</v>
      </c>
      <c r="L313" s="205">
        <f t="shared" si="96"/>
        <v>458882</v>
      </c>
      <c r="M313" s="114"/>
      <c r="N313" s="114"/>
      <c r="O313" s="114"/>
      <c r="P313" s="115">
        <v>458882</v>
      </c>
    </row>
    <row r="314" spans="1:16" s="11" customFormat="1" ht="12" customHeight="1">
      <c r="A314" s="749"/>
      <c r="B314" s="40" t="s">
        <v>720</v>
      </c>
      <c r="C314" s="41" t="s">
        <v>387</v>
      </c>
      <c r="D314" s="205">
        <f t="shared" si="91"/>
        <v>80980</v>
      </c>
      <c r="E314" s="205">
        <f t="shared" si="92"/>
        <v>80980</v>
      </c>
      <c r="F314" s="205">
        <f t="shared" si="93"/>
        <v>0</v>
      </c>
      <c r="G314" s="205">
        <f t="shared" si="94"/>
        <v>80980</v>
      </c>
      <c r="H314" s="205">
        <f t="shared" si="95"/>
        <v>80980</v>
      </c>
      <c r="I314" s="114"/>
      <c r="J314" s="114"/>
      <c r="K314" s="114">
        <v>80980</v>
      </c>
      <c r="L314" s="205">
        <f t="shared" si="96"/>
        <v>0</v>
      </c>
      <c r="M314" s="114"/>
      <c r="N314" s="114"/>
      <c r="O314" s="114"/>
      <c r="P314" s="115">
        <v>0</v>
      </c>
    </row>
    <row r="315" spans="1:16" s="11" customFormat="1" ht="12" customHeight="1">
      <c r="A315" s="749"/>
      <c r="B315" s="40" t="s">
        <v>55</v>
      </c>
      <c r="C315" s="41" t="s">
        <v>292</v>
      </c>
      <c r="D315" s="205">
        <f t="shared" si="91"/>
        <v>5100</v>
      </c>
      <c r="E315" s="205">
        <f t="shared" si="92"/>
        <v>0</v>
      </c>
      <c r="F315" s="205">
        <f t="shared" si="93"/>
        <v>5100</v>
      </c>
      <c r="G315" s="205">
        <f t="shared" si="94"/>
        <v>5100</v>
      </c>
      <c r="H315" s="205">
        <f t="shared" si="95"/>
        <v>0</v>
      </c>
      <c r="I315" s="114"/>
      <c r="J315" s="114"/>
      <c r="K315" s="114">
        <v>0</v>
      </c>
      <c r="L315" s="205">
        <f t="shared" si="96"/>
        <v>5100</v>
      </c>
      <c r="M315" s="114"/>
      <c r="N315" s="114"/>
      <c r="O315" s="114"/>
      <c r="P315" s="115">
        <v>5100</v>
      </c>
    </row>
    <row r="316" spans="1:16" s="11" customFormat="1" ht="12" customHeight="1">
      <c r="A316" s="749"/>
      <c r="B316" s="40" t="s">
        <v>55</v>
      </c>
      <c r="C316" s="41" t="s">
        <v>293</v>
      </c>
      <c r="D316" s="205">
        <f t="shared" si="91"/>
        <v>900</v>
      </c>
      <c r="E316" s="205">
        <f t="shared" si="92"/>
        <v>900</v>
      </c>
      <c r="F316" s="205">
        <f t="shared" si="93"/>
        <v>0</v>
      </c>
      <c r="G316" s="205">
        <f t="shared" si="94"/>
        <v>900</v>
      </c>
      <c r="H316" s="205">
        <f t="shared" si="95"/>
        <v>900</v>
      </c>
      <c r="I316" s="114"/>
      <c r="J316" s="114"/>
      <c r="K316" s="114">
        <v>900</v>
      </c>
      <c r="L316" s="205">
        <f t="shared" si="96"/>
        <v>0</v>
      </c>
      <c r="M316" s="114"/>
      <c r="N316" s="114"/>
      <c r="O316" s="114"/>
      <c r="P316" s="115">
        <v>0</v>
      </c>
    </row>
    <row r="317" spans="1:16" s="11" customFormat="1" ht="12" customHeight="1">
      <c r="A317" s="749"/>
      <c r="B317" s="40" t="s">
        <v>865</v>
      </c>
      <c r="C317" s="41" t="s">
        <v>425</v>
      </c>
      <c r="D317" s="205">
        <f t="shared" si="91"/>
        <v>1326</v>
      </c>
      <c r="E317" s="205">
        <f t="shared" si="92"/>
        <v>0</v>
      </c>
      <c r="F317" s="205">
        <f t="shared" si="93"/>
        <v>1326</v>
      </c>
      <c r="G317" s="205">
        <f t="shared" si="94"/>
        <v>1326</v>
      </c>
      <c r="H317" s="205">
        <f t="shared" si="95"/>
        <v>0</v>
      </c>
      <c r="I317" s="114"/>
      <c r="J317" s="114"/>
      <c r="K317" s="114">
        <v>0</v>
      </c>
      <c r="L317" s="205">
        <f t="shared" si="96"/>
        <v>1326</v>
      </c>
      <c r="M317" s="114"/>
      <c r="N317" s="114"/>
      <c r="O317" s="114"/>
      <c r="P317" s="115">
        <v>1326</v>
      </c>
    </row>
    <row r="318" spans="1:16" s="11" customFormat="1" ht="12" customHeight="1">
      <c r="A318" s="749"/>
      <c r="B318" s="40" t="s">
        <v>865</v>
      </c>
      <c r="C318" s="41" t="s">
        <v>426</v>
      </c>
      <c r="D318" s="205">
        <f t="shared" si="91"/>
        <v>234</v>
      </c>
      <c r="E318" s="205">
        <f t="shared" si="92"/>
        <v>234</v>
      </c>
      <c r="F318" s="205">
        <f t="shared" si="93"/>
        <v>0</v>
      </c>
      <c r="G318" s="205">
        <f t="shared" si="94"/>
        <v>234</v>
      </c>
      <c r="H318" s="205">
        <f t="shared" si="95"/>
        <v>234</v>
      </c>
      <c r="I318" s="114"/>
      <c r="J318" s="114"/>
      <c r="K318" s="114">
        <v>234</v>
      </c>
      <c r="L318" s="205">
        <f t="shared" si="96"/>
        <v>0</v>
      </c>
      <c r="M318" s="114"/>
      <c r="N318" s="114"/>
      <c r="O318" s="114"/>
      <c r="P318" s="115">
        <v>0</v>
      </c>
    </row>
    <row r="319" spans="1:16" s="11" customFormat="1" ht="12" customHeight="1">
      <c r="A319" s="749"/>
      <c r="B319" s="40" t="s">
        <v>294</v>
      </c>
      <c r="C319" s="41" t="s">
        <v>427</v>
      </c>
      <c r="D319" s="205">
        <f t="shared" si="91"/>
        <v>5100</v>
      </c>
      <c r="E319" s="205">
        <f t="shared" si="92"/>
        <v>0</v>
      </c>
      <c r="F319" s="205">
        <f t="shared" si="93"/>
        <v>5100</v>
      </c>
      <c r="G319" s="205">
        <f t="shared" si="94"/>
        <v>5100</v>
      </c>
      <c r="H319" s="205">
        <f t="shared" si="95"/>
        <v>0</v>
      </c>
      <c r="I319" s="114"/>
      <c r="J319" s="114"/>
      <c r="K319" s="114">
        <v>0</v>
      </c>
      <c r="L319" s="205">
        <f t="shared" si="96"/>
        <v>5100</v>
      </c>
      <c r="M319" s="114"/>
      <c r="N319" s="114"/>
      <c r="O319" s="114"/>
      <c r="P319" s="115">
        <v>5100</v>
      </c>
    </row>
    <row r="320" spans="1:16" s="11" customFormat="1" ht="12" customHeight="1">
      <c r="A320" s="749"/>
      <c r="B320" s="40" t="s">
        <v>294</v>
      </c>
      <c r="C320" s="41" t="s">
        <v>428</v>
      </c>
      <c r="D320" s="205">
        <f t="shared" si="91"/>
        <v>900</v>
      </c>
      <c r="E320" s="205">
        <f t="shared" si="92"/>
        <v>900</v>
      </c>
      <c r="F320" s="205">
        <f t="shared" si="93"/>
        <v>0</v>
      </c>
      <c r="G320" s="205">
        <f t="shared" si="94"/>
        <v>900</v>
      </c>
      <c r="H320" s="205">
        <f t="shared" si="95"/>
        <v>900</v>
      </c>
      <c r="I320" s="114"/>
      <c r="J320" s="114"/>
      <c r="K320" s="114">
        <v>900</v>
      </c>
      <c r="L320" s="205">
        <f t="shared" si="96"/>
        <v>0</v>
      </c>
      <c r="M320" s="114"/>
      <c r="N320" s="114"/>
      <c r="O320" s="114"/>
      <c r="P320" s="115">
        <v>0</v>
      </c>
    </row>
    <row r="321" spans="1:16" s="11" customFormat="1" ht="12" customHeight="1">
      <c r="A321" s="749"/>
      <c r="B321" s="40" t="s">
        <v>638</v>
      </c>
      <c r="C321" s="41" t="s">
        <v>295</v>
      </c>
      <c r="D321" s="205">
        <f t="shared" si="91"/>
        <v>408</v>
      </c>
      <c r="E321" s="205">
        <f t="shared" si="92"/>
        <v>0</v>
      </c>
      <c r="F321" s="205">
        <f t="shared" si="93"/>
        <v>408</v>
      </c>
      <c r="G321" s="205">
        <f t="shared" si="94"/>
        <v>408</v>
      </c>
      <c r="H321" s="205">
        <f t="shared" si="95"/>
        <v>0</v>
      </c>
      <c r="I321" s="114"/>
      <c r="J321" s="114"/>
      <c r="K321" s="114">
        <v>0</v>
      </c>
      <c r="L321" s="205">
        <f t="shared" si="96"/>
        <v>408</v>
      </c>
      <c r="M321" s="114"/>
      <c r="N321" s="114"/>
      <c r="O321" s="114"/>
      <c r="P321" s="115">
        <v>408</v>
      </c>
    </row>
    <row r="322" spans="1:16" s="11" customFormat="1" ht="12" customHeight="1">
      <c r="A322" s="749"/>
      <c r="B322" s="40" t="s">
        <v>638</v>
      </c>
      <c r="C322" s="41" t="s">
        <v>296</v>
      </c>
      <c r="D322" s="205">
        <f t="shared" si="91"/>
        <v>72</v>
      </c>
      <c r="E322" s="205">
        <f t="shared" si="92"/>
        <v>72</v>
      </c>
      <c r="F322" s="205">
        <f t="shared" si="93"/>
        <v>0</v>
      </c>
      <c r="G322" s="205">
        <f t="shared" si="94"/>
        <v>72</v>
      </c>
      <c r="H322" s="205">
        <f t="shared" si="95"/>
        <v>72</v>
      </c>
      <c r="I322" s="114"/>
      <c r="J322" s="114"/>
      <c r="K322" s="114">
        <v>72</v>
      </c>
      <c r="L322" s="205">
        <f t="shared" si="96"/>
        <v>0</v>
      </c>
      <c r="M322" s="114"/>
      <c r="N322" s="114"/>
      <c r="O322" s="114"/>
      <c r="P322" s="115">
        <v>0</v>
      </c>
    </row>
    <row r="323" spans="1:16" s="11" customFormat="1" ht="12" customHeight="1">
      <c r="A323" s="749"/>
      <c r="B323" s="40" t="s">
        <v>867</v>
      </c>
      <c r="C323" s="41" t="s">
        <v>368</v>
      </c>
      <c r="D323" s="205">
        <f t="shared" si="91"/>
        <v>265</v>
      </c>
      <c r="E323" s="205">
        <f t="shared" si="92"/>
        <v>0</v>
      </c>
      <c r="F323" s="205">
        <f t="shared" si="93"/>
        <v>265</v>
      </c>
      <c r="G323" s="205">
        <f t="shared" si="94"/>
        <v>265</v>
      </c>
      <c r="H323" s="205">
        <f t="shared" si="95"/>
        <v>0</v>
      </c>
      <c r="I323" s="114"/>
      <c r="J323" s="114"/>
      <c r="K323" s="114">
        <v>0</v>
      </c>
      <c r="L323" s="205">
        <f t="shared" si="96"/>
        <v>265</v>
      </c>
      <c r="M323" s="114"/>
      <c r="N323" s="114"/>
      <c r="O323" s="114"/>
      <c r="P323" s="115">
        <v>265</v>
      </c>
    </row>
    <row r="324" spans="1:16" s="11" customFormat="1" ht="12" customHeight="1">
      <c r="A324" s="749"/>
      <c r="B324" s="40" t="s">
        <v>867</v>
      </c>
      <c r="C324" s="41" t="s">
        <v>388</v>
      </c>
      <c r="D324" s="205">
        <f t="shared" si="91"/>
        <v>47</v>
      </c>
      <c r="E324" s="205">
        <f t="shared" si="92"/>
        <v>47</v>
      </c>
      <c r="F324" s="205">
        <f t="shared" si="93"/>
        <v>0</v>
      </c>
      <c r="G324" s="205">
        <f t="shared" si="94"/>
        <v>47</v>
      </c>
      <c r="H324" s="205">
        <f t="shared" si="95"/>
        <v>47</v>
      </c>
      <c r="I324" s="114"/>
      <c r="J324" s="114"/>
      <c r="K324" s="114">
        <v>47</v>
      </c>
      <c r="L324" s="205">
        <f t="shared" si="96"/>
        <v>0</v>
      </c>
      <c r="M324" s="114"/>
      <c r="N324" s="114"/>
      <c r="O324" s="114"/>
      <c r="P324" s="115">
        <v>0</v>
      </c>
    </row>
    <row r="325" spans="1:16" s="11" customFormat="1" ht="12" customHeight="1">
      <c r="A325" s="749"/>
      <c r="B325" s="40" t="s">
        <v>564</v>
      </c>
      <c r="C325" s="41" t="s">
        <v>369</v>
      </c>
      <c r="D325" s="205">
        <f t="shared" si="91"/>
        <v>4080</v>
      </c>
      <c r="E325" s="205">
        <f t="shared" si="92"/>
        <v>0</v>
      </c>
      <c r="F325" s="205">
        <f t="shared" si="93"/>
        <v>4080</v>
      </c>
      <c r="G325" s="205">
        <f t="shared" si="94"/>
        <v>4080</v>
      </c>
      <c r="H325" s="205">
        <f t="shared" si="95"/>
        <v>0</v>
      </c>
      <c r="I325" s="114"/>
      <c r="J325" s="114"/>
      <c r="K325" s="114">
        <v>0</v>
      </c>
      <c r="L325" s="205">
        <f t="shared" si="96"/>
        <v>4080</v>
      </c>
      <c r="M325" s="114"/>
      <c r="N325" s="114"/>
      <c r="O325" s="114"/>
      <c r="P325" s="115">
        <v>4080</v>
      </c>
    </row>
    <row r="326" spans="1:16" s="11" customFormat="1" ht="12" customHeight="1">
      <c r="A326" s="749"/>
      <c r="B326" s="40" t="s">
        <v>564</v>
      </c>
      <c r="C326" s="41" t="s">
        <v>429</v>
      </c>
      <c r="D326" s="205">
        <f t="shared" si="91"/>
        <v>720</v>
      </c>
      <c r="E326" s="205">
        <f t="shared" si="92"/>
        <v>720</v>
      </c>
      <c r="F326" s="205">
        <f t="shared" si="93"/>
        <v>0</v>
      </c>
      <c r="G326" s="205">
        <f t="shared" si="94"/>
        <v>720</v>
      </c>
      <c r="H326" s="205">
        <f t="shared" si="95"/>
        <v>720</v>
      </c>
      <c r="I326" s="114"/>
      <c r="J326" s="114"/>
      <c r="K326" s="114">
        <v>720</v>
      </c>
      <c r="L326" s="205">
        <f t="shared" si="96"/>
        <v>0</v>
      </c>
      <c r="M326" s="114"/>
      <c r="N326" s="114"/>
      <c r="O326" s="114"/>
      <c r="P326" s="115"/>
    </row>
    <row r="327" spans="1:16" s="11" customFormat="1" ht="12" customHeight="1" thickBot="1">
      <c r="A327" s="751"/>
      <c r="B327" s="613" t="s">
        <v>376</v>
      </c>
      <c r="C327" s="614"/>
      <c r="D327" s="615">
        <v>41318</v>
      </c>
      <c r="E327" s="615">
        <v>6198</v>
      </c>
      <c r="F327" s="615">
        <v>35120</v>
      </c>
      <c r="G327" s="615"/>
      <c r="H327" s="615">
        <v>0</v>
      </c>
      <c r="I327" s="616"/>
      <c r="J327" s="616"/>
      <c r="K327" s="616"/>
      <c r="L327" s="615"/>
      <c r="M327" s="616"/>
      <c r="N327" s="616"/>
      <c r="O327" s="616"/>
      <c r="P327" s="617"/>
    </row>
    <row r="328" spans="1:16" s="11" customFormat="1" ht="26.25" customHeight="1" thickBot="1">
      <c r="A328" s="585"/>
      <c r="B328" s="316" t="s">
        <v>781</v>
      </c>
      <c r="C328" s="316"/>
      <c r="D328" s="317">
        <f aca="true" t="shared" si="97" ref="D328:P328">D11+D63</f>
        <v>27848386</v>
      </c>
      <c r="E328" s="317">
        <f t="shared" si="97"/>
        <v>8905209</v>
      </c>
      <c r="F328" s="317">
        <f t="shared" si="97"/>
        <v>18943177</v>
      </c>
      <c r="G328" s="317">
        <f t="shared" si="97"/>
        <v>15627157</v>
      </c>
      <c r="H328" s="317">
        <f t="shared" si="97"/>
        <v>4941934</v>
      </c>
      <c r="I328" s="317">
        <f t="shared" si="97"/>
        <v>0</v>
      </c>
      <c r="J328" s="317">
        <f t="shared" si="97"/>
        <v>600000</v>
      </c>
      <c r="K328" s="317">
        <f t="shared" si="97"/>
        <v>4341934</v>
      </c>
      <c r="L328" s="317">
        <f t="shared" si="97"/>
        <v>10685223</v>
      </c>
      <c r="M328" s="317">
        <f t="shared" si="97"/>
        <v>0</v>
      </c>
      <c r="N328" s="317">
        <f t="shared" si="97"/>
        <v>0</v>
      </c>
      <c r="O328" s="317">
        <f t="shared" si="97"/>
        <v>0</v>
      </c>
      <c r="P328" s="289">
        <f t="shared" si="97"/>
        <v>9329134</v>
      </c>
    </row>
    <row r="329" spans="1:16" ht="13.5" customHeight="1">
      <c r="A329" s="582"/>
      <c r="B329" s="38"/>
      <c r="C329" s="38"/>
      <c r="D329" s="67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1:16" ht="15.75" customHeight="1">
      <c r="A330" s="58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62"/>
      <c r="M330" s="62"/>
      <c r="N330" s="62"/>
      <c r="O330" s="38"/>
      <c r="P330" s="38"/>
    </row>
    <row r="331" spans="1:16" ht="24.75" customHeight="1">
      <c r="A331" s="58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ht="12.75">
      <c r="A332" s="582"/>
    </row>
    <row r="333" ht="12.75">
      <c r="A333" s="582"/>
    </row>
    <row r="334" ht="12.75">
      <c r="A334" s="582"/>
    </row>
    <row r="335" ht="12.75">
      <c r="A335" s="582"/>
    </row>
    <row r="336" ht="12.75">
      <c r="A336" s="582"/>
    </row>
    <row r="337" ht="12.75">
      <c r="A337" s="582"/>
    </row>
    <row r="338" ht="12.75">
      <c r="A338" s="582"/>
    </row>
    <row r="339" ht="12.75">
      <c r="A339" s="582"/>
    </row>
    <row r="340" ht="12.75">
      <c r="A340" s="582"/>
    </row>
    <row r="341" ht="12.75">
      <c r="A341" s="582"/>
    </row>
    <row r="342" ht="12.75">
      <c r="A342" s="582"/>
    </row>
    <row r="343" ht="12.75">
      <c r="A343" s="582"/>
    </row>
    <row r="344" ht="12.75">
      <c r="A344" s="582"/>
    </row>
    <row r="345" ht="12.75">
      <c r="A345" s="582"/>
    </row>
    <row r="346" ht="12.75">
      <c r="A346" s="582"/>
    </row>
    <row r="347" ht="12.75">
      <c r="A347" s="582"/>
    </row>
    <row r="348" ht="12.75">
      <c r="A348" s="582"/>
    </row>
    <row r="349" ht="12.75">
      <c r="A349" s="582"/>
    </row>
    <row r="350" ht="12.75">
      <c r="A350" s="582"/>
    </row>
    <row r="351" ht="12.75">
      <c r="A351" s="582"/>
    </row>
    <row r="352" ht="12.75">
      <c r="A352" s="582"/>
    </row>
    <row r="353" ht="12.75">
      <c r="A353" s="582"/>
    </row>
    <row r="354" ht="12.75">
      <c r="A354" s="582"/>
    </row>
    <row r="355" ht="12.75">
      <c r="A355" s="582"/>
    </row>
    <row r="356" ht="12.75">
      <c r="A356" s="582"/>
    </row>
    <row r="357" ht="12.75">
      <c r="A357" s="582"/>
    </row>
    <row r="358" ht="12.75">
      <c r="A358" s="582"/>
    </row>
    <row r="359" ht="12.75">
      <c r="A359" s="582"/>
    </row>
    <row r="360" ht="12.75">
      <c r="A360" s="582"/>
    </row>
    <row r="361" ht="12.75">
      <c r="A361" s="582"/>
    </row>
    <row r="362" ht="12.75">
      <c r="A362" s="582"/>
    </row>
    <row r="363" ht="12.75">
      <c r="A363" s="582"/>
    </row>
    <row r="364" ht="12.75">
      <c r="A364" s="582"/>
    </row>
    <row r="365" ht="12.75">
      <c r="A365" s="582"/>
    </row>
    <row r="366" ht="12.75">
      <c r="A366" s="582"/>
    </row>
    <row r="367" ht="12.75">
      <c r="A367" s="582"/>
    </row>
    <row r="368" ht="12.75">
      <c r="A368" s="582"/>
    </row>
    <row r="369" ht="12.75">
      <c r="A369" s="582"/>
    </row>
    <row r="370" ht="12.75">
      <c r="A370" s="582"/>
    </row>
    <row r="371" ht="12.75">
      <c r="A371" s="582"/>
    </row>
    <row r="372" ht="12.75">
      <c r="A372" s="582"/>
    </row>
    <row r="373" ht="12.75">
      <c r="A373" s="582"/>
    </row>
    <row r="374" ht="12.75">
      <c r="A374" s="582"/>
    </row>
    <row r="375" ht="12.75">
      <c r="A375" s="582"/>
    </row>
    <row r="376" ht="12.75">
      <c r="A376" s="582"/>
    </row>
    <row r="377" ht="12.75">
      <c r="A377" s="582"/>
    </row>
    <row r="378" ht="12.75">
      <c r="A378" s="582"/>
    </row>
    <row r="379" ht="12.75">
      <c r="A379" s="582"/>
    </row>
    <row r="380" ht="12.75">
      <c r="A380" s="582"/>
    </row>
    <row r="381" ht="12.75">
      <c r="A381" s="582"/>
    </row>
    <row r="382" ht="12.75">
      <c r="A382" s="582"/>
    </row>
    <row r="383" ht="12.75">
      <c r="A383" s="582"/>
    </row>
    <row r="384" ht="12.75">
      <c r="A384" s="582"/>
    </row>
    <row r="385" ht="12.75">
      <c r="A385" s="582"/>
    </row>
    <row r="386" ht="12.75">
      <c r="A386" s="582"/>
    </row>
    <row r="387" ht="12.75">
      <c r="A387" s="582"/>
    </row>
    <row r="388" ht="12.75">
      <c r="A388" s="582"/>
    </row>
    <row r="389" ht="12.75">
      <c r="A389" s="582"/>
    </row>
    <row r="390" ht="12.75">
      <c r="A390" s="582"/>
    </row>
    <row r="391" ht="12.75">
      <c r="A391" s="582"/>
    </row>
    <row r="392" ht="12.75">
      <c r="A392" s="582"/>
    </row>
    <row r="393" ht="12.75">
      <c r="A393" s="582"/>
    </row>
    <row r="394" ht="12.75">
      <c r="A394" s="582"/>
    </row>
    <row r="395" ht="12.75">
      <c r="A395" s="582"/>
    </row>
    <row r="396" ht="12.75">
      <c r="A396" s="582"/>
    </row>
    <row r="397" ht="12.75">
      <c r="A397" s="582"/>
    </row>
    <row r="398" ht="12.75">
      <c r="A398" s="582"/>
    </row>
    <row r="399" ht="12.75">
      <c r="A399" s="582"/>
    </row>
    <row r="400" ht="12.75">
      <c r="A400" s="582"/>
    </row>
    <row r="401" ht="12.75">
      <c r="A401" s="582"/>
    </row>
    <row r="402" ht="12.75">
      <c r="A402" s="582"/>
    </row>
    <row r="403" ht="12.75">
      <c r="A403" s="582"/>
    </row>
    <row r="404" ht="12.75">
      <c r="A404" s="582"/>
    </row>
    <row r="405" ht="12.75">
      <c r="A405" s="582"/>
    </row>
    <row r="406" ht="12.75">
      <c r="A406" s="582"/>
    </row>
    <row r="407" ht="12.75">
      <c r="A407" s="582"/>
    </row>
    <row r="408" ht="12.75">
      <c r="A408" s="582"/>
    </row>
    <row r="409" ht="12.75">
      <c r="A409" s="582"/>
    </row>
    <row r="410" ht="12.75">
      <c r="A410" s="582"/>
    </row>
    <row r="411" ht="12.75">
      <c r="A411" s="582"/>
    </row>
    <row r="412" ht="12.75">
      <c r="A412" s="582"/>
    </row>
    <row r="413" ht="12.75">
      <c r="A413" s="582"/>
    </row>
    <row r="414" ht="12.75">
      <c r="A414" s="582"/>
    </row>
    <row r="415" ht="12.75">
      <c r="A415" s="582"/>
    </row>
    <row r="416" ht="12.75">
      <c r="A416" s="582"/>
    </row>
    <row r="417" ht="12.75">
      <c r="A417" s="582"/>
    </row>
    <row r="418" ht="12.75">
      <c r="A418" s="582"/>
    </row>
    <row r="419" ht="12.75">
      <c r="A419" s="582"/>
    </row>
    <row r="420" ht="12.75">
      <c r="A420" s="582"/>
    </row>
    <row r="421" ht="12.75">
      <c r="A421" s="582"/>
    </row>
    <row r="422" ht="12.75">
      <c r="A422" s="582"/>
    </row>
    <row r="423" ht="12.75">
      <c r="A423" s="582"/>
    </row>
    <row r="424" ht="12.75">
      <c r="A424" s="582"/>
    </row>
    <row r="425" ht="12.75">
      <c r="A425" s="582"/>
    </row>
    <row r="426" ht="12.75">
      <c r="A426" s="582"/>
    </row>
    <row r="427" ht="12.75">
      <c r="A427" s="582"/>
    </row>
    <row r="428" ht="12.75">
      <c r="A428" s="582"/>
    </row>
    <row r="429" ht="12.75">
      <c r="A429" s="582"/>
    </row>
    <row r="430" ht="12.75">
      <c r="A430" s="582"/>
    </row>
    <row r="431" ht="12.75">
      <c r="A431" s="582"/>
    </row>
    <row r="432" ht="12.75">
      <c r="A432" s="582"/>
    </row>
    <row r="433" ht="12.75">
      <c r="A433" s="582"/>
    </row>
    <row r="434" ht="12.75">
      <c r="A434" s="582"/>
    </row>
    <row r="435" ht="12.75">
      <c r="A435" s="582"/>
    </row>
    <row r="436" ht="12.75">
      <c r="A436" s="582"/>
    </row>
    <row r="437" ht="12.75">
      <c r="A437" s="582"/>
    </row>
    <row r="438" ht="12.75">
      <c r="A438" s="582"/>
    </row>
    <row r="439" ht="12.75">
      <c r="A439" s="582"/>
    </row>
    <row r="440" ht="12.75">
      <c r="A440" s="582"/>
    </row>
    <row r="441" ht="12.75">
      <c r="A441" s="582"/>
    </row>
    <row r="442" ht="12.75">
      <c r="A442" s="582"/>
    </row>
    <row r="443" ht="12.75">
      <c r="A443" s="582"/>
    </row>
    <row r="444" ht="12.75">
      <c r="A444" s="582"/>
    </row>
    <row r="445" ht="12.75">
      <c r="A445" s="582"/>
    </row>
    <row r="446" ht="12.75">
      <c r="A446" s="582"/>
    </row>
    <row r="447" ht="12.75">
      <c r="A447" s="582"/>
    </row>
    <row r="448" ht="12.75">
      <c r="A448" s="582"/>
    </row>
    <row r="449" ht="12.75">
      <c r="A449" s="582"/>
    </row>
    <row r="450" ht="12.75">
      <c r="A450" s="582"/>
    </row>
    <row r="451" ht="12.75">
      <c r="A451" s="582"/>
    </row>
    <row r="452" ht="12.75">
      <c r="A452" s="582"/>
    </row>
    <row r="453" ht="12.75">
      <c r="A453" s="582"/>
    </row>
    <row r="454" ht="12.75">
      <c r="A454" s="582"/>
    </row>
    <row r="455" ht="12.75">
      <c r="A455" s="582"/>
    </row>
    <row r="456" ht="12.75">
      <c r="A456" s="582"/>
    </row>
    <row r="457" ht="12.75">
      <c r="A457" s="582"/>
    </row>
    <row r="458" ht="12.75">
      <c r="A458" s="582"/>
    </row>
    <row r="459" ht="12.75">
      <c r="A459" s="582"/>
    </row>
    <row r="460" ht="12.75">
      <c r="A460" s="582"/>
    </row>
    <row r="461" ht="12.75">
      <c r="A461" s="582"/>
    </row>
    <row r="462" ht="12.75">
      <c r="A462" s="582"/>
    </row>
    <row r="463" ht="12.75">
      <c r="A463" s="582"/>
    </row>
    <row r="464" ht="12.75">
      <c r="A464" s="582"/>
    </row>
    <row r="465" ht="12.75">
      <c r="A465" s="582"/>
    </row>
    <row r="466" ht="12.75">
      <c r="A466" s="582"/>
    </row>
    <row r="467" ht="12.75">
      <c r="A467" s="582"/>
    </row>
    <row r="468" ht="12.75">
      <c r="A468" s="582"/>
    </row>
    <row r="469" ht="12.75">
      <c r="A469" s="582"/>
    </row>
    <row r="470" ht="12.75">
      <c r="A470" s="582"/>
    </row>
    <row r="471" ht="12.75">
      <c r="A471" s="582"/>
    </row>
    <row r="472" ht="12.75">
      <c r="A472" s="582"/>
    </row>
    <row r="473" ht="12.75">
      <c r="A473" s="582"/>
    </row>
    <row r="474" ht="12.75">
      <c r="A474" s="582"/>
    </row>
    <row r="475" ht="12.75">
      <c r="A475" s="582"/>
    </row>
    <row r="476" ht="12.75">
      <c r="A476" s="582"/>
    </row>
    <row r="477" ht="12.75">
      <c r="A477" s="582"/>
    </row>
    <row r="478" ht="12.75">
      <c r="A478" s="582"/>
    </row>
    <row r="479" ht="12.75">
      <c r="A479" s="582"/>
    </row>
    <row r="480" ht="12.75">
      <c r="A480" s="582"/>
    </row>
    <row r="481" ht="12.75">
      <c r="A481" s="582"/>
    </row>
    <row r="482" ht="12.75">
      <c r="A482" s="582"/>
    </row>
    <row r="483" ht="12.75">
      <c r="A483" s="582"/>
    </row>
    <row r="484" ht="12.75">
      <c r="A484" s="582"/>
    </row>
    <row r="485" ht="12.75">
      <c r="A485" s="582"/>
    </row>
    <row r="486" ht="12.75">
      <c r="A486" s="582"/>
    </row>
    <row r="487" ht="12.75">
      <c r="A487" s="582"/>
    </row>
    <row r="488" ht="12.75">
      <c r="A488" s="582"/>
    </row>
    <row r="489" ht="12.75">
      <c r="A489" s="582"/>
    </row>
    <row r="490" ht="12.75">
      <c r="A490" s="582"/>
    </row>
    <row r="491" ht="12.75">
      <c r="A491" s="582"/>
    </row>
    <row r="492" ht="12.75">
      <c r="A492" s="582"/>
    </row>
    <row r="493" ht="12.75">
      <c r="A493" s="582"/>
    </row>
    <row r="494" ht="12.75">
      <c r="A494" s="582"/>
    </row>
    <row r="495" ht="12.75">
      <c r="A495" s="582"/>
    </row>
    <row r="496" ht="12.75">
      <c r="A496" s="582"/>
    </row>
    <row r="497" ht="12.75">
      <c r="A497" s="582"/>
    </row>
    <row r="498" ht="12.75">
      <c r="A498" s="582"/>
    </row>
    <row r="499" ht="12.75">
      <c r="A499" s="582"/>
    </row>
    <row r="500" ht="12.75">
      <c r="A500" s="582"/>
    </row>
    <row r="501" ht="12.75">
      <c r="A501" s="582"/>
    </row>
    <row r="502" ht="12.75">
      <c r="A502" s="582"/>
    </row>
    <row r="503" ht="12.75">
      <c r="A503" s="582"/>
    </row>
    <row r="504" ht="12.75">
      <c r="A504" s="582"/>
    </row>
    <row r="505" ht="12.75">
      <c r="A505" s="582"/>
    </row>
    <row r="506" ht="12.75">
      <c r="A506" s="582"/>
    </row>
    <row r="507" ht="12.75">
      <c r="A507" s="582"/>
    </row>
    <row r="508" ht="12.75">
      <c r="A508" s="582"/>
    </row>
    <row r="509" ht="12.75">
      <c r="A509" s="582"/>
    </row>
    <row r="510" ht="12.75">
      <c r="A510" s="582"/>
    </row>
    <row r="511" ht="12.75">
      <c r="A511" s="582"/>
    </row>
    <row r="512" ht="12.75">
      <c r="A512" s="582"/>
    </row>
    <row r="513" ht="12.75">
      <c r="A513" s="582"/>
    </row>
    <row r="514" ht="12.75">
      <c r="A514" s="582"/>
    </row>
    <row r="515" ht="12.75">
      <c r="A515" s="582"/>
    </row>
    <row r="516" ht="12.75">
      <c r="A516" s="582"/>
    </row>
    <row r="517" ht="12.75">
      <c r="A517" s="582"/>
    </row>
    <row r="518" ht="12.75">
      <c r="A518" s="582"/>
    </row>
    <row r="519" ht="12.75">
      <c r="A519" s="582"/>
    </row>
    <row r="520" ht="12.75">
      <c r="A520" s="582"/>
    </row>
    <row r="521" ht="12.75">
      <c r="A521" s="582"/>
    </row>
    <row r="522" ht="12.75">
      <c r="A522" s="582"/>
    </row>
    <row r="523" ht="12.75">
      <c r="A523" s="582"/>
    </row>
    <row r="524" ht="12.75">
      <c r="A524" s="582"/>
    </row>
    <row r="525" ht="12.75">
      <c r="A525" s="582"/>
    </row>
    <row r="526" ht="12.75">
      <c r="A526" s="582"/>
    </row>
    <row r="527" ht="12.75">
      <c r="A527" s="582"/>
    </row>
    <row r="528" ht="12.75">
      <c r="A528" s="582"/>
    </row>
    <row r="529" ht="12.75">
      <c r="A529" s="582"/>
    </row>
    <row r="530" ht="12.75">
      <c r="A530" s="582"/>
    </row>
    <row r="531" ht="12.75">
      <c r="A531" s="582"/>
    </row>
    <row r="532" ht="12.75">
      <c r="A532" s="582"/>
    </row>
    <row r="533" ht="12.75">
      <c r="A533" s="582"/>
    </row>
    <row r="534" ht="12.75">
      <c r="A534" s="582"/>
    </row>
    <row r="535" ht="12.75">
      <c r="A535" s="582"/>
    </row>
    <row r="536" ht="12.75">
      <c r="A536" s="582"/>
    </row>
    <row r="537" ht="12.75">
      <c r="A537" s="582"/>
    </row>
    <row r="538" ht="12.75">
      <c r="A538" s="582"/>
    </row>
    <row r="539" ht="12.75">
      <c r="A539" s="582"/>
    </row>
    <row r="540" ht="12.75">
      <c r="A540" s="582"/>
    </row>
    <row r="541" ht="12.75">
      <c r="A541" s="582"/>
    </row>
    <row r="542" ht="12.75">
      <c r="A542" s="582"/>
    </row>
    <row r="543" ht="12.75">
      <c r="A543" s="582"/>
    </row>
    <row r="544" ht="12.75">
      <c r="A544" s="582"/>
    </row>
    <row r="545" ht="12.75">
      <c r="A545" s="582"/>
    </row>
    <row r="546" ht="12.75">
      <c r="A546" s="582"/>
    </row>
    <row r="547" ht="12.75">
      <c r="A547" s="582"/>
    </row>
    <row r="548" ht="12.75">
      <c r="A548" s="582"/>
    </row>
    <row r="549" ht="12.75">
      <c r="A549" s="582"/>
    </row>
    <row r="550" ht="12.75">
      <c r="A550" s="582"/>
    </row>
    <row r="551" ht="12.75">
      <c r="A551" s="582"/>
    </row>
    <row r="552" ht="12.75">
      <c r="A552" s="582"/>
    </row>
    <row r="553" ht="12.75">
      <c r="A553" s="582"/>
    </row>
    <row r="554" ht="12.75">
      <c r="A554" s="582"/>
    </row>
    <row r="555" ht="12.75">
      <c r="A555" s="582"/>
    </row>
    <row r="556" ht="12.75">
      <c r="A556" s="582"/>
    </row>
    <row r="557" ht="12.75">
      <c r="A557" s="582"/>
    </row>
    <row r="558" ht="12.75">
      <c r="A558" s="582"/>
    </row>
    <row r="559" ht="12.75">
      <c r="A559" s="582"/>
    </row>
    <row r="560" ht="12.75">
      <c r="A560" s="582"/>
    </row>
    <row r="561" ht="12.75">
      <c r="A561" s="582"/>
    </row>
    <row r="562" ht="12.75">
      <c r="A562" s="582"/>
    </row>
    <row r="563" ht="12.75">
      <c r="A563" s="582"/>
    </row>
    <row r="564" ht="12.75">
      <c r="A564" s="582"/>
    </row>
    <row r="565" ht="12.75">
      <c r="A565" s="582"/>
    </row>
    <row r="566" ht="12.75">
      <c r="A566" s="582"/>
    </row>
    <row r="567" ht="12.75">
      <c r="A567" s="582"/>
    </row>
    <row r="568" ht="12.75">
      <c r="A568" s="582"/>
    </row>
    <row r="569" ht="12.75">
      <c r="A569" s="582"/>
    </row>
    <row r="570" ht="12.75">
      <c r="A570" s="582"/>
    </row>
    <row r="571" ht="12.75">
      <c r="A571" s="582"/>
    </row>
    <row r="572" ht="12.75">
      <c r="A572" s="582"/>
    </row>
    <row r="573" ht="12.75">
      <c r="A573" s="582"/>
    </row>
    <row r="574" ht="12.75">
      <c r="A574" s="582"/>
    </row>
    <row r="575" ht="12.75">
      <c r="A575" s="582"/>
    </row>
    <row r="576" ht="12.75">
      <c r="A576" s="582"/>
    </row>
    <row r="577" ht="12.75">
      <c r="A577" s="582"/>
    </row>
    <row r="578" ht="12.75">
      <c r="A578" s="582"/>
    </row>
    <row r="579" ht="12.75">
      <c r="A579" s="582"/>
    </row>
    <row r="580" ht="12.75">
      <c r="A580" s="582"/>
    </row>
    <row r="581" ht="12.75">
      <c r="A581" s="582"/>
    </row>
    <row r="582" ht="12.75">
      <c r="A582" s="582"/>
    </row>
    <row r="583" ht="12.75">
      <c r="A583" s="582"/>
    </row>
    <row r="584" ht="12.75">
      <c r="A584" s="582"/>
    </row>
    <row r="585" ht="12.75">
      <c r="A585" s="582"/>
    </row>
    <row r="586" ht="12.75">
      <c r="A586" s="582"/>
    </row>
    <row r="587" ht="12.75">
      <c r="A587" s="582"/>
    </row>
    <row r="588" ht="12.75">
      <c r="A588" s="582"/>
    </row>
    <row r="589" ht="12.75">
      <c r="A589" s="582"/>
    </row>
    <row r="590" ht="12.75">
      <c r="A590" s="582"/>
    </row>
    <row r="591" ht="12.75">
      <c r="A591" s="582"/>
    </row>
    <row r="592" ht="12.75">
      <c r="A592" s="582"/>
    </row>
    <row r="593" ht="12.75">
      <c r="A593" s="582"/>
    </row>
    <row r="594" ht="12.75">
      <c r="A594" s="582"/>
    </row>
    <row r="595" ht="12.75">
      <c r="A595" s="582"/>
    </row>
    <row r="596" ht="12.75">
      <c r="A596" s="582"/>
    </row>
    <row r="597" ht="12.75">
      <c r="A597" s="582"/>
    </row>
    <row r="598" ht="12.75">
      <c r="A598" s="582"/>
    </row>
    <row r="599" ht="12.75">
      <c r="A599" s="582"/>
    </row>
    <row r="600" ht="12.75">
      <c r="A600" s="582"/>
    </row>
    <row r="601" ht="12.75">
      <c r="A601" s="582"/>
    </row>
    <row r="602" ht="12.75">
      <c r="A602" s="582"/>
    </row>
    <row r="603" ht="12.75">
      <c r="A603" s="582"/>
    </row>
    <row r="604" ht="12.75">
      <c r="A604" s="582"/>
    </row>
    <row r="605" ht="12.75">
      <c r="A605" s="582"/>
    </row>
    <row r="606" ht="12.75">
      <c r="A606" s="582"/>
    </row>
    <row r="607" ht="12.75">
      <c r="A607" s="582"/>
    </row>
    <row r="608" ht="12.75">
      <c r="A608" s="582"/>
    </row>
    <row r="609" ht="12.75">
      <c r="A609" s="582"/>
    </row>
    <row r="610" ht="12.75">
      <c r="A610" s="582"/>
    </row>
    <row r="611" ht="12.75">
      <c r="A611" s="582"/>
    </row>
    <row r="612" ht="12.75">
      <c r="A612" s="582"/>
    </row>
    <row r="613" ht="12.75">
      <c r="A613" s="582"/>
    </row>
    <row r="614" ht="12.75">
      <c r="A614" s="582"/>
    </row>
    <row r="615" ht="12.75">
      <c r="A615" s="582"/>
    </row>
    <row r="616" ht="12.75">
      <c r="A616" s="582"/>
    </row>
    <row r="617" ht="12.75">
      <c r="A617" s="582"/>
    </row>
    <row r="618" ht="12.75">
      <c r="A618" s="582"/>
    </row>
    <row r="619" ht="12.75">
      <c r="A619" s="582"/>
    </row>
    <row r="620" ht="12.75">
      <c r="A620" s="582"/>
    </row>
    <row r="621" ht="12.75">
      <c r="A621" s="582"/>
    </row>
    <row r="622" ht="12.75">
      <c r="A622" s="582"/>
    </row>
    <row r="623" ht="12.75">
      <c r="A623" s="582"/>
    </row>
    <row r="624" ht="12.75">
      <c r="A624" s="582"/>
    </row>
    <row r="625" ht="12.75">
      <c r="A625" s="582"/>
    </row>
    <row r="626" ht="12.75">
      <c r="A626" s="582"/>
    </row>
    <row r="627" ht="12.75">
      <c r="A627" s="582"/>
    </row>
    <row r="628" ht="12.75">
      <c r="A628" s="582"/>
    </row>
    <row r="629" ht="12.75">
      <c r="A629" s="582"/>
    </row>
    <row r="630" ht="12.75">
      <c r="A630" s="582"/>
    </row>
    <row r="631" ht="12.75">
      <c r="A631" s="582"/>
    </row>
    <row r="632" ht="12.75">
      <c r="A632" s="582"/>
    </row>
    <row r="633" ht="12.75">
      <c r="A633" s="582"/>
    </row>
    <row r="634" ht="12.75">
      <c r="A634" s="582"/>
    </row>
    <row r="635" ht="12.75">
      <c r="A635" s="582"/>
    </row>
    <row r="636" ht="12.75">
      <c r="A636" s="582"/>
    </row>
    <row r="637" ht="12.75">
      <c r="A637" s="582"/>
    </row>
    <row r="638" ht="12.75">
      <c r="A638" s="582"/>
    </row>
    <row r="639" ht="12.75">
      <c r="A639" s="582"/>
    </row>
    <row r="640" ht="12.75">
      <c r="A640" s="582"/>
    </row>
    <row r="641" ht="12.75">
      <c r="A641" s="582"/>
    </row>
    <row r="642" ht="12.75">
      <c r="A642" s="582"/>
    </row>
    <row r="643" ht="12.75">
      <c r="A643" s="582"/>
    </row>
    <row r="644" ht="12.75">
      <c r="A644" s="582"/>
    </row>
    <row r="645" ht="12.75">
      <c r="A645" s="582"/>
    </row>
    <row r="646" ht="12.75">
      <c r="A646" s="582"/>
    </row>
    <row r="647" ht="12.75">
      <c r="A647" s="582"/>
    </row>
    <row r="648" ht="12.75">
      <c r="A648" s="582"/>
    </row>
    <row r="649" ht="12.75">
      <c r="A649" s="582"/>
    </row>
    <row r="650" ht="12.75">
      <c r="A650" s="582"/>
    </row>
    <row r="651" ht="12.75">
      <c r="A651" s="582"/>
    </row>
    <row r="652" ht="12.75">
      <c r="A652" s="582"/>
    </row>
    <row r="653" ht="12.75">
      <c r="A653" s="582"/>
    </row>
    <row r="654" ht="12.75">
      <c r="A654" s="582"/>
    </row>
    <row r="655" ht="12.75">
      <c r="A655" s="582"/>
    </row>
    <row r="656" ht="12.75">
      <c r="A656" s="582"/>
    </row>
    <row r="657" ht="12.75">
      <c r="A657" s="582"/>
    </row>
    <row r="658" ht="12.75">
      <c r="A658" s="582"/>
    </row>
    <row r="659" ht="12.75">
      <c r="A659" s="582"/>
    </row>
    <row r="660" ht="12.75">
      <c r="A660" s="582"/>
    </row>
    <row r="661" ht="12.75">
      <c r="A661" s="582"/>
    </row>
    <row r="662" ht="12.75">
      <c r="A662" s="582"/>
    </row>
    <row r="663" ht="12.75">
      <c r="A663" s="582"/>
    </row>
    <row r="664" ht="12.75">
      <c r="A664" s="582"/>
    </row>
    <row r="665" ht="12.75">
      <c r="A665" s="582"/>
    </row>
    <row r="666" ht="12.75">
      <c r="A666" s="582"/>
    </row>
    <row r="667" ht="12.75">
      <c r="A667" s="582"/>
    </row>
    <row r="668" ht="12.75">
      <c r="A668" s="582"/>
    </row>
    <row r="669" ht="12.75">
      <c r="A669" s="582"/>
    </row>
    <row r="670" ht="12.75">
      <c r="A670" s="582"/>
    </row>
    <row r="671" ht="12.75">
      <c r="A671" s="582"/>
    </row>
    <row r="672" ht="12.75">
      <c r="A672" s="582"/>
    </row>
    <row r="673" ht="12.75">
      <c r="A673" s="582"/>
    </row>
    <row r="674" ht="12.75">
      <c r="A674" s="582"/>
    </row>
    <row r="675" ht="12.75">
      <c r="A675" s="582"/>
    </row>
    <row r="676" ht="12.75">
      <c r="A676" s="582"/>
    </row>
    <row r="677" ht="12.75">
      <c r="A677" s="582"/>
    </row>
    <row r="678" ht="12.75">
      <c r="A678" s="582"/>
    </row>
    <row r="679" ht="12.75">
      <c r="A679" s="582"/>
    </row>
    <row r="680" ht="12.75">
      <c r="A680" s="582"/>
    </row>
    <row r="681" ht="12.75">
      <c r="A681" s="582"/>
    </row>
    <row r="682" ht="12.75">
      <c r="A682" s="582"/>
    </row>
    <row r="683" ht="12.75">
      <c r="A683" s="582"/>
    </row>
    <row r="684" ht="12.75">
      <c r="A684" s="582"/>
    </row>
    <row r="685" ht="12.75">
      <c r="A685" s="582"/>
    </row>
    <row r="686" ht="12.75">
      <c r="A686" s="582"/>
    </row>
    <row r="687" ht="12.75">
      <c r="A687" s="582"/>
    </row>
    <row r="688" ht="12.75">
      <c r="A688" s="582"/>
    </row>
    <row r="689" ht="12.75">
      <c r="A689" s="582"/>
    </row>
    <row r="690" ht="12.75">
      <c r="A690" s="582"/>
    </row>
    <row r="691" ht="12.75">
      <c r="A691" s="582"/>
    </row>
    <row r="692" ht="12.75">
      <c r="A692" s="582"/>
    </row>
    <row r="693" ht="12.75">
      <c r="A693" s="582"/>
    </row>
    <row r="694" ht="12.75">
      <c r="A694" s="582"/>
    </row>
    <row r="695" ht="12.75">
      <c r="A695" s="582"/>
    </row>
    <row r="696" ht="12.75">
      <c r="A696" s="582"/>
    </row>
    <row r="697" ht="12.75">
      <c r="A697" s="582"/>
    </row>
    <row r="698" ht="12.75">
      <c r="A698" s="582"/>
    </row>
    <row r="699" ht="12.75">
      <c r="A699" s="582"/>
    </row>
    <row r="700" ht="12.75">
      <c r="A700" s="582"/>
    </row>
    <row r="701" ht="12.75">
      <c r="A701" s="582"/>
    </row>
    <row r="702" ht="12.75">
      <c r="A702" s="582"/>
    </row>
    <row r="703" ht="12.75">
      <c r="A703" s="582"/>
    </row>
    <row r="704" ht="12.75">
      <c r="A704" s="582"/>
    </row>
    <row r="705" ht="12.75">
      <c r="A705" s="582"/>
    </row>
    <row r="706" ht="12.75">
      <c r="A706" s="582"/>
    </row>
    <row r="707" ht="12.75">
      <c r="A707" s="582"/>
    </row>
    <row r="708" ht="12.75">
      <c r="A708" s="582"/>
    </row>
    <row r="709" ht="12.75">
      <c r="A709" s="582"/>
    </row>
    <row r="710" ht="12.75">
      <c r="A710" s="582"/>
    </row>
    <row r="711" ht="12.75">
      <c r="A711" s="582"/>
    </row>
    <row r="712" ht="12.75">
      <c r="A712" s="582"/>
    </row>
    <row r="713" ht="12.75">
      <c r="A713" s="582"/>
    </row>
    <row r="714" ht="12.75">
      <c r="A714" s="582"/>
    </row>
    <row r="715" ht="12.75">
      <c r="A715" s="582"/>
    </row>
    <row r="716" ht="12.75">
      <c r="A716" s="582"/>
    </row>
    <row r="717" ht="12.75">
      <c r="A717" s="582"/>
    </row>
    <row r="718" ht="12.75">
      <c r="A718" s="582"/>
    </row>
    <row r="719" ht="12.75">
      <c r="A719" s="582"/>
    </row>
    <row r="720" ht="12.75">
      <c r="A720" s="582"/>
    </row>
    <row r="721" ht="12.75">
      <c r="A721" s="582"/>
    </row>
    <row r="722" ht="12.75">
      <c r="A722" s="582"/>
    </row>
    <row r="723" ht="12.75">
      <c r="A723" s="582"/>
    </row>
    <row r="724" ht="12.75">
      <c r="A724" s="582"/>
    </row>
    <row r="725" ht="12.75">
      <c r="A725" s="582"/>
    </row>
    <row r="726" ht="12.75">
      <c r="A726" s="582"/>
    </row>
    <row r="727" ht="12.75">
      <c r="A727" s="582"/>
    </row>
    <row r="728" ht="12.75">
      <c r="A728" s="582"/>
    </row>
    <row r="729" ht="12.75">
      <c r="A729" s="582"/>
    </row>
    <row r="730" ht="12.75">
      <c r="A730" s="582"/>
    </row>
    <row r="731" ht="12.75">
      <c r="A731" s="582"/>
    </row>
    <row r="732" ht="12.75">
      <c r="A732" s="582"/>
    </row>
    <row r="733" ht="12.75">
      <c r="A733" s="582"/>
    </row>
    <row r="734" ht="12.75">
      <c r="A734" s="582"/>
    </row>
    <row r="735" ht="12.75">
      <c r="A735" s="582"/>
    </row>
    <row r="736" ht="12.75">
      <c r="A736" s="582"/>
    </row>
    <row r="737" ht="12.75">
      <c r="A737" s="582"/>
    </row>
    <row r="738" ht="12.75">
      <c r="A738" s="582"/>
    </row>
    <row r="739" ht="12.75">
      <c r="A739" s="582"/>
    </row>
    <row r="740" ht="12.75">
      <c r="A740" s="582"/>
    </row>
    <row r="741" ht="12.75">
      <c r="A741" s="582"/>
    </row>
    <row r="742" ht="12.75">
      <c r="A742" s="582"/>
    </row>
    <row r="743" ht="12.75">
      <c r="A743" s="582"/>
    </row>
    <row r="744" ht="12.75">
      <c r="A744" s="582"/>
    </row>
    <row r="745" ht="12.75">
      <c r="A745" s="582"/>
    </row>
    <row r="746" ht="12.75">
      <c r="A746" s="582"/>
    </row>
    <row r="747" ht="12.75">
      <c r="A747" s="582"/>
    </row>
    <row r="748" ht="12.75">
      <c r="A748" s="582"/>
    </row>
    <row r="749" ht="12.75">
      <c r="A749" s="582"/>
    </row>
    <row r="750" ht="12.75">
      <c r="A750" s="582"/>
    </row>
    <row r="751" ht="12.75">
      <c r="A751" s="582"/>
    </row>
    <row r="752" ht="12.75">
      <c r="A752" s="582"/>
    </row>
    <row r="753" ht="12.75">
      <c r="A753" s="582"/>
    </row>
    <row r="754" ht="12.75">
      <c r="A754" s="582"/>
    </row>
    <row r="755" ht="12.75">
      <c r="A755" s="582"/>
    </row>
    <row r="756" ht="12.75">
      <c r="A756" s="582"/>
    </row>
    <row r="757" ht="12.75">
      <c r="A757" s="582"/>
    </row>
    <row r="758" ht="12.75">
      <c r="A758" s="582"/>
    </row>
    <row r="759" ht="12.75">
      <c r="A759" s="582"/>
    </row>
    <row r="760" ht="12.75">
      <c r="A760" s="582"/>
    </row>
    <row r="761" ht="12.75">
      <c r="A761" s="582"/>
    </row>
    <row r="762" ht="12.75">
      <c r="A762" s="582"/>
    </row>
    <row r="763" ht="12.75">
      <c r="A763" s="582"/>
    </row>
    <row r="764" ht="12.75">
      <c r="A764" s="582"/>
    </row>
    <row r="765" ht="12.75">
      <c r="A765" s="582"/>
    </row>
    <row r="766" ht="12.75">
      <c r="A766" s="582"/>
    </row>
    <row r="767" ht="12.75">
      <c r="A767" s="582"/>
    </row>
    <row r="768" ht="12.75">
      <c r="A768" s="582"/>
    </row>
    <row r="769" ht="12.75">
      <c r="A769" s="582"/>
    </row>
    <row r="770" ht="12.75">
      <c r="A770" s="582"/>
    </row>
    <row r="771" ht="12.75">
      <c r="A771" s="582"/>
    </row>
    <row r="772" ht="12.75">
      <c r="A772" s="582"/>
    </row>
    <row r="773" ht="12.75">
      <c r="A773" s="582"/>
    </row>
    <row r="774" ht="12.75">
      <c r="A774" s="582"/>
    </row>
    <row r="775" ht="12.75">
      <c r="A775" s="582"/>
    </row>
    <row r="776" ht="12.75">
      <c r="A776" s="582"/>
    </row>
    <row r="777" ht="12.75">
      <c r="A777" s="582"/>
    </row>
    <row r="778" ht="12.75">
      <c r="A778" s="582"/>
    </row>
    <row r="779" ht="12.75">
      <c r="A779" s="582"/>
    </row>
    <row r="780" ht="12.75">
      <c r="A780" s="582"/>
    </row>
    <row r="781" ht="12.75">
      <c r="A781" s="582"/>
    </row>
    <row r="782" ht="12.75">
      <c r="A782" s="582"/>
    </row>
    <row r="783" ht="12.75">
      <c r="A783" s="582"/>
    </row>
    <row r="784" ht="12.75">
      <c r="A784" s="582"/>
    </row>
    <row r="785" ht="12.75">
      <c r="A785" s="582"/>
    </row>
    <row r="786" ht="12.75">
      <c r="A786" s="582"/>
    </row>
    <row r="787" ht="12.75">
      <c r="A787" s="582"/>
    </row>
    <row r="788" ht="12.75">
      <c r="A788" s="582"/>
    </row>
    <row r="789" ht="12.75">
      <c r="A789" s="582"/>
    </row>
    <row r="790" ht="12.75">
      <c r="A790" s="582"/>
    </row>
    <row r="791" ht="12.75">
      <c r="A791" s="582"/>
    </row>
    <row r="792" ht="12.75">
      <c r="A792" s="582"/>
    </row>
    <row r="793" ht="12.75">
      <c r="A793" s="582"/>
    </row>
    <row r="794" ht="12.75">
      <c r="A794" s="582"/>
    </row>
    <row r="795" ht="12.75">
      <c r="A795" s="582"/>
    </row>
    <row r="796" ht="12.75">
      <c r="A796" s="582"/>
    </row>
    <row r="797" ht="12.75">
      <c r="A797" s="582"/>
    </row>
    <row r="798" ht="12.75">
      <c r="A798" s="582"/>
    </row>
    <row r="799" ht="12.75">
      <c r="A799" s="582"/>
    </row>
    <row r="800" ht="12.75">
      <c r="A800" s="582"/>
    </row>
    <row r="801" ht="12.75">
      <c r="A801" s="582"/>
    </row>
    <row r="802" ht="12.75">
      <c r="A802" s="582"/>
    </row>
    <row r="803" ht="12.75">
      <c r="A803" s="582"/>
    </row>
    <row r="804" ht="12.75">
      <c r="A804" s="582"/>
    </row>
    <row r="805" ht="12.75">
      <c r="A805" s="582"/>
    </row>
    <row r="806" ht="12.75">
      <c r="A806" s="582"/>
    </row>
    <row r="807" ht="12.75">
      <c r="A807" s="582"/>
    </row>
    <row r="808" ht="12.75">
      <c r="A808" s="582"/>
    </row>
    <row r="809" ht="12.75">
      <c r="A809" s="582"/>
    </row>
    <row r="810" ht="12.75">
      <c r="A810" s="582"/>
    </row>
    <row r="811" ht="12.75">
      <c r="A811" s="582"/>
    </row>
    <row r="812" ht="12.75">
      <c r="A812" s="582"/>
    </row>
    <row r="813" ht="12.75">
      <c r="A813" s="582"/>
    </row>
    <row r="814" ht="12.75">
      <c r="A814" s="582"/>
    </row>
    <row r="815" ht="12.75">
      <c r="A815" s="582"/>
    </row>
    <row r="816" ht="12.75">
      <c r="A816" s="582"/>
    </row>
    <row r="817" ht="12.75">
      <c r="A817" s="582"/>
    </row>
    <row r="818" ht="12.75">
      <c r="A818" s="582"/>
    </row>
    <row r="819" ht="12.75">
      <c r="A819" s="582"/>
    </row>
    <row r="820" ht="12.75">
      <c r="A820" s="582"/>
    </row>
    <row r="821" ht="12.75">
      <c r="A821" s="582"/>
    </row>
    <row r="822" ht="12.75">
      <c r="A822" s="582"/>
    </row>
    <row r="823" ht="12.75">
      <c r="A823" s="582"/>
    </row>
    <row r="824" ht="12.75">
      <c r="A824" s="582"/>
    </row>
    <row r="825" ht="12.75">
      <c r="A825" s="582"/>
    </row>
    <row r="826" ht="12.75">
      <c r="A826" s="582"/>
    </row>
    <row r="827" ht="12.75">
      <c r="A827" s="582"/>
    </row>
    <row r="828" ht="12.75">
      <c r="A828" s="582"/>
    </row>
    <row r="829" ht="12.75">
      <c r="A829" s="582"/>
    </row>
    <row r="830" ht="12.75">
      <c r="A830" s="582"/>
    </row>
    <row r="831" ht="12.75">
      <c r="A831" s="582"/>
    </row>
    <row r="832" ht="12.75">
      <c r="A832" s="582"/>
    </row>
    <row r="833" ht="12.75">
      <c r="A833" s="582"/>
    </row>
    <row r="834" ht="12.75">
      <c r="A834" s="582"/>
    </row>
    <row r="835" ht="12.75">
      <c r="A835" s="582"/>
    </row>
    <row r="836" ht="12.75">
      <c r="A836" s="582"/>
    </row>
    <row r="837" ht="12.75">
      <c r="A837" s="582"/>
    </row>
    <row r="838" ht="12.75">
      <c r="A838" s="582"/>
    </row>
    <row r="839" ht="12.75">
      <c r="A839" s="582"/>
    </row>
    <row r="840" ht="12.75">
      <c r="A840" s="582"/>
    </row>
    <row r="841" ht="12.75">
      <c r="A841" s="582"/>
    </row>
    <row r="842" ht="12.75">
      <c r="A842" s="582"/>
    </row>
    <row r="843" ht="12.75">
      <c r="A843" s="582"/>
    </row>
    <row r="844" ht="12.75">
      <c r="A844" s="582"/>
    </row>
    <row r="845" ht="12.75">
      <c r="A845" s="582"/>
    </row>
    <row r="846" ht="12.75">
      <c r="A846" s="582"/>
    </row>
    <row r="847" ht="12.75">
      <c r="A847" s="582"/>
    </row>
    <row r="848" ht="12.75">
      <c r="A848" s="582"/>
    </row>
    <row r="849" ht="12.75">
      <c r="A849" s="582"/>
    </row>
    <row r="850" ht="12.75">
      <c r="A850" s="582"/>
    </row>
    <row r="851" ht="12.75">
      <c r="A851" s="582"/>
    </row>
    <row r="852" ht="12.75">
      <c r="A852" s="582"/>
    </row>
    <row r="853" ht="12.75">
      <c r="A853" s="582"/>
    </row>
    <row r="854" ht="12.75">
      <c r="A854" s="582"/>
    </row>
    <row r="855" ht="12.75">
      <c r="A855" s="582"/>
    </row>
    <row r="856" ht="12.75">
      <c r="A856" s="582"/>
    </row>
    <row r="857" ht="12.75">
      <c r="A857" s="582"/>
    </row>
    <row r="858" ht="12.75">
      <c r="A858" s="582"/>
    </row>
    <row r="859" ht="12.75">
      <c r="A859" s="582"/>
    </row>
    <row r="860" ht="12.75">
      <c r="A860" s="582"/>
    </row>
    <row r="861" ht="12.75">
      <c r="A861" s="582"/>
    </row>
    <row r="862" ht="12.75">
      <c r="A862" s="582"/>
    </row>
    <row r="863" ht="12.75">
      <c r="A863" s="582"/>
    </row>
    <row r="864" ht="12.75">
      <c r="A864" s="582"/>
    </row>
    <row r="865" ht="12.75">
      <c r="A865" s="582"/>
    </row>
    <row r="866" ht="12.75">
      <c r="A866" s="582"/>
    </row>
    <row r="867" ht="12.75">
      <c r="A867" s="582"/>
    </row>
    <row r="868" ht="12.75">
      <c r="A868" s="582"/>
    </row>
    <row r="869" ht="12.75">
      <c r="A869" s="582"/>
    </row>
    <row r="870" ht="12.75">
      <c r="A870" s="582"/>
    </row>
    <row r="871" ht="12.75">
      <c r="A871" s="582"/>
    </row>
    <row r="872" ht="12.75">
      <c r="A872" s="582"/>
    </row>
    <row r="873" ht="12.75">
      <c r="A873" s="582"/>
    </row>
    <row r="874" ht="12.75">
      <c r="A874" s="582"/>
    </row>
    <row r="875" ht="12.75">
      <c r="A875" s="582"/>
    </row>
    <row r="876" ht="12.75">
      <c r="A876" s="582"/>
    </row>
    <row r="877" ht="12.75">
      <c r="A877" s="582"/>
    </row>
    <row r="878" ht="12.75">
      <c r="A878" s="582"/>
    </row>
    <row r="879" ht="12.75">
      <c r="A879" s="582"/>
    </row>
    <row r="880" ht="12.75">
      <c r="A880" s="582"/>
    </row>
    <row r="881" ht="12.75">
      <c r="A881" s="582"/>
    </row>
    <row r="882" ht="12.75">
      <c r="A882" s="582"/>
    </row>
    <row r="883" ht="12.75">
      <c r="A883" s="582"/>
    </row>
    <row r="884" ht="12.75">
      <c r="A884" s="582"/>
    </row>
    <row r="885" ht="12.75">
      <c r="A885" s="582"/>
    </row>
    <row r="886" ht="12.75">
      <c r="A886" s="582"/>
    </row>
    <row r="887" ht="12.75">
      <c r="A887" s="582"/>
    </row>
    <row r="888" ht="12.75">
      <c r="A888" s="582"/>
    </row>
    <row r="889" ht="12.75">
      <c r="A889" s="582"/>
    </row>
    <row r="890" ht="12.75">
      <c r="A890" s="582"/>
    </row>
    <row r="891" ht="12.75">
      <c r="A891" s="582"/>
    </row>
    <row r="892" ht="12.75">
      <c r="A892" s="582"/>
    </row>
    <row r="893" ht="12.75">
      <c r="A893" s="582"/>
    </row>
    <row r="894" ht="12.75">
      <c r="A894" s="582"/>
    </row>
    <row r="895" ht="12.75">
      <c r="A895" s="582"/>
    </row>
    <row r="896" ht="12.75">
      <c r="A896" s="582"/>
    </row>
    <row r="897" ht="12.75">
      <c r="A897" s="582"/>
    </row>
    <row r="898" ht="12.75">
      <c r="A898" s="582"/>
    </row>
    <row r="899" ht="12.75">
      <c r="A899" s="582"/>
    </row>
    <row r="900" ht="12.75">
      <c r="A900" s="582"/>
    </row>
    <row r="901" ht="12.75">
      <c r="A901" s="582"/>
    </row>
    <row r="902" ht="12.75">
      <c r="A902" s="582"/>
    </row>
    <row r="903" ht="12.75">
      <c r="A903" s="582"/>
    </row>
    <row r="904" ht="12.75">
      <c r="A904" s="582"/>
    </row>
    <row r="905" ht="12.75">
      <c r="A905" s="582"/>
    </row>
    <row r="906" ht="12.75">
      <c r="A906" s="582"/>
    </row>
    <row r="907" ht="12.75">
      <c r="A907" s="582"/>
    </row>
    <row r="908" ht="12.75">
      <c r="A908" s="582"/>
    </row>
    <row r="909" ht="12.75">
      <c r="A909" s="582"/>
    </row>
    <row r="910" ht="12.75">
      <c r="A910" s="582"/>
    </row>
    <row r="911" ht="12.75">
      <c r="A911" s="582"/>
    </row>
    <row r="912" ht="12.75">
      <c r="A912" s="582"/>
    </row>
    <row r="913" ht="12.75">
      <c r="A913" s="582"/>
    </row>
    <row r="914" ht="12.75">
      <c r="A914" s="582"/>
    </row>
    <row r="915" ht="12.75">
      <c r="A915" s="582"/>
    </row>
    <row r="916" ht="12.75">
      <c r="A916" s="582"/>
    </row>
    <row r="917" ht="12.75">
      <c r="A917" s="582"/>
    </row>
    <row r="918" ht="12.75">
      <c r="A918" s="582"/>
    </row>
    <row r="919" ht="12.75">
      <c r="A919" s="582"/>
    </row>
    <row r="920" ht="12.75">
      <c r="A920" s="582"/>
    </row>
    <row r="921" ht="12.75">
      <c r="A921" s="582"/>
    </row>
    <row r="922" ht="12.75">
      <c r="A922" s="582"/>
    </row>
    <row r="923" ht="12.75">
      <c r="A923" s="582"/>
    </row>
    <row r="924" ht="12.75">
      <c r="A924" s="582"/>
    </row>
    <row r="925" ht="12.75">
      <c r="A925" s="582"/>
    </row>
    <row r="926" ht="12.75">
      <c r="A926" s="582"/>
    </row>
    <row r="927" ht="12.75">
      <c r="A927" s="582"/>
    </row>
    <row r="928" ht="12.75">
      <c r="A928" s="582"/>
    </row>
    <row r="929" ht="12.75">
      <c r="A929" s="582"/>
    </row>
    <row r="930" ht="12.75">
      <c r="A930" s="582"/>
    </row>
    <row r="931" ht="12.75">
      <c r="A931" s="582"/>
    </row>
    <row r="932" ht="12.75">
      <c r="A932" s="582"/>
    </row>
    <row r="933" ht="12.75">
      <c r="A933" s="582"/>
    </row>
    <row r="934" ht="12.75">
      <c r="A934" s="582"/>
    </row>
    <row r="935" ht="12.75">
      <c r="A935" s="582"/>
    </row>
    <row r="936" ht="12.75">
      <c r="A936" s="582"/>
    </row>
    <row r="937" ht="12.75">
      <c r="A937" s="582"/>
    </row>
    <row r="938" ht="12.75">
      <c r="A938" s="582"/>
    </row>
    <row r="939" ht="12.75">
      <c r="A939" s="582"/>
    </row>
    <row r="940" ht="12.75">
      <c r="A940" s="582"/>
    </row>
    <row r="941" ht="12.75">
      <c r="A941" s="582"/>
    </row>
    <row r="942" ht="12.75">
      <c r="A942" s="582"/>
    </row>
    <row r="943" ht="12.75">
      <c r="A943" s="582"/>
    </row>
    <row r="944" ht="12.75">
      <c r="A944" s="582"/>
    </row>
    <row r="945" ht="12.75">
      <c r="A945" s="582"/>
    </row>
    <row r="946" ht="12.75">
      <c r="A946" s="582"/>
    </row>
    <row r="947" ht="12.75">
      <c r="A947" s="582"/>
    </row>
    <row r="948" ht="12.75">
      <c r="A948" s="582"/>
    </row>
    <row r="949" ht="12.75">
      <c r="A949" s="582"/>
    </row>
    <row r="950" ht="12.75">
      <c r="A950" s="582"/>
    </row>
    <row r="951" ht="12.75">
      <c r="A951" s="582"/>
    </row>
    <row r="952" ht="12.75">
      <c r="A952" s="582"/>
    </row>
    <row r="953" ht="12.75">
      <c r="A953" s="582"/>
    </row>
    <row r="954" ht="12.75">
      <c r="A954" s="582"/>
    </row>
    <row r="955" ht="12.75">
      <c r="A955" s="582"/>
    </row>
    <row r="956" ht="12.75">
      <c r="A956" s="582"/>
    </row>
    <row r="957" ht="12.75">
      <c r="A957" s="582"/>
    </row>
    <row r="958" ht="12.75">
      <c r="A958" s="582"/>
    </row>
    <row r="959" ht="12.75">
      <c r="A959" s="582"/>
    </row>
    <row r="960" ht="12.75">
      <c r="A960" s="582"/>
    </row>
    <row r="961" ht="12.75">
      <c r="A961" s="582"/>
    </row>
    <row r="962" ht="12.75">
      <c r="A962" s="582"/>
    </row>
    <row r="963" ht="12.75">
      <c r="A963" s="582"/>
    </row>
    <row r="964" ht="12.75">
      <c r="A964" s="582"/>
    </row>
    <row r="965" ht="12.75">
      <c r="A965" s="582"/>
    </row>
    <row r="966" ht="12.75">
      <c r="A966" s="582"/>
    </row>
    <row r="967" ht="12.75">
      <c r="A967" s="582"/>
    </row>
    <row r="968" ht="12.75">
      <c r="A968" s="582"/>
    </row>
    <row r="969" ht="12.75">
      <c r="A969" s="582"/>
    </row>
    <row r="970" ht="12.75">
      <c r="A970" s="582"/>
    </row>
    <row r="971" ht="12.75">
      <c r="A971" s="582"/>
    </row>
    <row r="972" ht="12.75">
      <c r="A972" s="582"/>
    </row>
    <row r="973" ht="12.75">
      <c r="A973" s="582"/>
    </row>
    <row r="974" ht="12.75">
      <c r="A974" s="582"/>
    </row>
    <row r="975" ht="12.75">
      <c r="A975" s="582"/>
    </row>
    <row r="976" ht="12.75">
      <c r="A976" s="582"/>
    </row>
    <row r="977" ht="12.75">
      <c r="A977" s="582"/>
    </row>
    <row r="978" ht="12.75">
      <c r="A978" s="582"/>
    </row>
    <row r="979" ht="12.75">
      <c r="A979" s="582"/>
    </row>
    <row r="980" ht="12.75">
      <c r="A980" s="582"/>
    </row>
    <row r="981" ht="12.75">
      <c r="A981" s="582"/>
    </row>
    <row r="982" ht="12.75">
      <c r="A982" s="582"/>
    </row>
    <row r="983" ht="12.75">
      <c r="A983" s="582"/>
    </row>
    <row r="984" ht="12.75">
      <c r="A984" s="582"/>
    </row>
    <row r="985" ht="12.75">
      <c r="A985" s="582"/>
    </row>
    <row r="986" ht="12.75">
      <c r="A986" s="582"/>
    </row>
    <row r="987" ht="12.75">
      <c r="A987" s="582"/>
    </row>
    <row r="988" ht="12.75">
      <c r="A988" s="582"/>
    </row>
    <row r="989" ht="12.75">
      <c r="A989" s="582"/>
    </row>
    <row r="990" ht="12.75">
      <c r="A990" s="582"/>
    </row>
    <row r="991" ht="12.75">
      <c r="A991" s="582"/>
    </row>
    <row r="992" ht="12.75">
      <c r="A992" s="582"/>
    </row>
    <row r="993" ht="12.75">
      <c r="A993" s="582"/>
    </row>
    <row r="994" ht="12.75">
      <c r="A994" s="582"/>
    </row>
    <row r="995" ht="12.75">
      <c r="A995" s="582"/>
    </row>
    <row r="996" ht="12.75">
      <c r="A996" s="582"/>
    </row>
    <row r="997" ht="12.75">
      <c r="A997" s="582"/>
    </row>
    <row r="998" ht="12.75">
      <c r="A998" s="582"/>
    </row>
    <row r="999" ht="12.75">
      <c r="A999" s="582"/>
    </row>
    <row r="1000" ht="12.75">
      <c r="A1000" s="582"/>
    </row>
    <row r="1001" ht="12.75">
      <c r="A1001" s="582"/>
    </row>
    <row r="1002" ht="12.75">
      <c r="A1002" s="582"/>
    </row>
    <row r="1003" ht="12.75">
      <c r="A1003" s="582"/>
    </row>
    <row r="1004" ht="12.75">
      <c r="A1004" s="582"/>
    </row>
    <row r="1005" ht="12.75">
      <c r="A1005" s="582"/>
    </row>
    <row r="1006" ht="12.75">
      <c r="A1006" s="582"/>
    </row>
    <row r="1007" ht="12.75">
      <c r="A1007" s="582"/>
    </row>
    <row r="1008" ht="12.75">
      <c r="A1008" s="582"/>
    </row>
    <row r="1009" ht="12.75">
      <c r="A1009" s="582"/>
    </row>
    <row r="1010" ht="12.75">
      <c r="A1010" s="582"/>
    </row>
    <row r="1011" ht="12.75">
      <c r="A1011" s="582"/>
    </row>
    <row r="1012" ht="12.75">
      <c r="A1012" s="582"/>
    </row>
    <row r="1013" ht="12.75">
      <c r="A1013" s="582"/>
    </row>
    <row r="1014" ht="12.75">
      <c r="A1014" s="582"/>
    </row>
    <row r="1015" ht="12.75">
      <c r="A1015" s="582"/>
    </row>
    <row r="1016" ht="12.75">
      <c r="A1016" s="582"/>
    </row>
    <row r="1017" ht="12.75">
      <c r="A1017" s="582"/>
    </row>
    <row r="1018" ht="12.75">
      <c r="A1018" s="582"/>
    </row>
    <row r="1019" ht="12.75">
      <c r="A1019" s="582"/>
    </row>
    <row r="1020" ht="12.75">
      <c r="A1020" s="582"/>
    </row>
    <row r="1021" ht="12.75">
      <c r="A1021" s="582"/>
    </row>
    <row r="1022" ht="12.75">
      <c r="A1022" s="582"/>
    </row>
    <row r="1023" ht="12.75">
      <c r="A1023" s="582"/>
    </row>
    <row r="1024" ht="12.75">
      <c r="A1024" s="582"/>
    </row>
    <row r="1025" ht="12.75">
      <c r="A1025" s="582"/>
    </row>
    <row r="1026" ht="12.75">
      <c r="A1026" s="582"/>
    </row>
    <row r="1027" ht="12.75">
      <c r="A1027" s="582"/>
    </row>
    <row r="1028" ht="12.75">
      <c r="A1028" s="582"/>
    </row>
    <row r="1029" ht="12.75">
      <c r="A1029" s="582"/>
    </row>
    <row r="1030" ht="12.75">
      <c r="A1030" s="582"/>
    </row>
    <row r="1031" ht="12.75">
      <c r="A1031" s="582"/>
    </row>
    <row r="1032" ht="12.75">
      <c r="A1032" s="582"/>
    </row>
    <row r="1033" ht="12.75">
      <c r="A1033" s="582"/>
    </row>
    <row r="1034" ht="12.75">
      <c r="A1034" s="582"/>
    </row>
    <row r="1035" ht="12.75">
      <c r="A1035" s="582"/>
    </row>
    <row r="1036" ht="12.75">
      <c r="A1036" s="582"/>
    </row>
    <row r="1037" ht="12.75">
      <c r="A1037" s="582"/>
    </row>
    <row r="1038" ht="12.75">
      <c r="A1038" s="582"/>
    </row>
    <row r="1039" ht="12.75">
      <c r="A1039" s="582"/>
    </row>
    <row r="1040" ht="12.75">
      <c r="A1040" s="582"/>
    </row>
    <row r="1041" ht="12.75">
      <c r="A1041" s="582"/>
    </row>
    <row r="1042" ht="12.75">
      <c r="A1042" s="582"/>
    </row>
    <row r="1043" ht="12.75">
      <c r="A1043" s="582"/>
    </row>
    <row r="1044" ht="12.75">
      <c r="A1044" s="582"/>
    </row>
    <row r="1045" ht="12.75">
      <c r="A1045" s="582"/>
    </row>
    <row r="1046" ht="12.75">
      <c r="A1046" s="582"/>
    </row>
    <row r="1047" ht="12.75">
      <c r="A1047" s="582"/>
    </row>
    <row r="1048" ht="12.75">
      <c r="A1048" s="582"/>
    </row>
    <row r="1049" ht="12.75">
      <c r="A1049" s="582"/>
    </row>
    <row r="1050" ht="12.75">
      <c r="A1050" s="582"/>
    </row>
    <row r="1051" ht="12.75">
      <c r="A1051" s="582"/>
    </row>
    <row r="1052" ht="12.75">
      <c r="A1052" s="582"/>
    </row>
    <row r="1053" ht="12.75">
      <c r="A1053" s="582"/>
    </row>
    <row r="1054" ht="12.75">
      <c r="A1054" s="582"/>
    </row>
    <row r="1055" ht="12.75">
      <c r="A1055" s="582"/>
    </row>
    <row r="1056" ht="12.75">
      <c r="A1056" s="582"/>
    </row>
    <row r="1057" ht="12.75">
      <c r="A1057" s="582"/>
    </row>
    <row r="1058" ht="12.75">
      <c r="A1058" s="582"/>
    </row>
    <row r="1059" ht="12.75">
      <c r="A1059" s="582"/>
    </row>
    <row r="1060" ht="12.75">
      <c r="A1060" s="582"/>
    </row>
    <row r="1061" ht="12.75">
      <c r="A1061" s="582"/>
    </row>
    <row r="1062" ht="12.75">
      <c r="A1062" s="582"/>
    </row>
    <row r="1063" ht="12.75">
      <c r="A1063" s="582"/>
    </row>
    <row r="1064" ht="12.75">
      <c r="A1064" s="582"/>
    </row>
    <row r="1065" ht="12.75">
      <c r="A1065" s="582"/>
    </row>
    <row r="1066" ht="12.75">
      <c r="A1066" s="582"/>
    </row>
    <row r="1067" ht="12.75">
      <c r="A1067" s="582"/>
    </row>
    <row r="1068" ht="12.75">
      <c r="A1068" s="582"/>
    </row>
    <row r="1069" ht="12.75">
      <c r="A1069" s="582"/>
    </row>
    <row r="1070" ht="12.75">
      <c r="A1070" s="582"/>
    </row>
    <row r="1071" ht="12.75">
      <c r="A1071" s="582"/>
    </row>
    <row r="1072" ht="12.75">
      <c r="A1072" s="582"/>
    </row>
    <row r="1073" ht="12.75">
      <c r="A1073" s="582"/>
    </row>
    <row r="1074" ht="12.75">
      <c r="A1074" s="582"/>
    </row>
    <row r="1075" ht="12.75">
      <c r="A1075" s="582"/>
    </row>
    <row r="1076" ht="12.75">
      <c r="A1076" s="582"/>
    </row>
    <row r="1077" ht="12.75">
      <c r="A1077" s="582"/>
    </row>
    <row r="1078" ht="12.75">
      <c r="A1078" s="582"/>
    </row>
    <row r="1079" ht="12.75">
      <c r="A1079" s="582"/>
    </row>
    <row r="1080" ht="12.75">
      <c r="A1080" s="582"/>
    </row>
    <row r="1081" ht="12.75">
      <c r="A1081" s="582"/>
    </row>
    <row r="1082" ht="12.75">
      <c r="A1082" s="582"/>
    </row>
    <row r="1083" ht="12.75">
      <c r="A1083" s="582"/>
    </row>
    <row r="1084" ht="12.75">
      <c r="A1084" s="582"/>
    </row>
    <row r="1085" ht="12.75">
      <c r="A1085" s="582"/>
    </row>
    <row r="1086" ht="12.75">
      <c r="A1086" s="582"/>
    </row>
    <row r="1087" ht="12.75">
      <c r="A1087" s="582"/>
    </row>
    <row r="1088" ht="12.75">
      <c r="A1088" s="582"/>
    </row>
    <row r="1089" ht="12.75">
      <c r="A1089" s="582"/>
    </row>
    <row r="1090" ht="12.75">
      <c r="A1090" s="582"/>
    </row>
    <row r="1091" ht="12.75">
      <c r="A1091" s="582"/>
    </row>
    <row r="1092" ht="12.75">
      <c r="A1092" s="582"/>
    </row>
    <row r="1093" ht="12.75">
      <c r="A1093" s="582"/>
    </row>
    <row r="1094" ht="12.75">
      <c r="A1094" s="582"/>
    </row>
    <row r="1095" ht="12.75">
      <c r="A1095" s="582"/>
    </row>
    <row r="1096" ht="12.75">
      <c r="A1096" s="582"/>
    </row>
    <row r="1097" ht="12.75">
      <c r="A1097" s="582"/>
    </row>
    <row r="1098" ht="12.75">
      <c r="A1098" s="582"/>
    </row>
    <row r="1099" ht="12.75">
      <c r="A1099" s="582"/>
    </row>
    <row r="1100" ht="12.75">
      <c r="A1100" s="582"/>
    </row>
    <row r="1101" ht="12.75">
      <c r="A1101" s="582"/>
    </row>
    <row r="1102" ht="12.75">
      <c r="A1102" s="582"/>
    </row>
    <row r="1103" ht="12.75">
      <c r="A1103" s="582"/>
    </row>
    <row r="1104" ht="12.75">
      <c r="A1104" s="582"/>
    </row>
    <row r="1105" ht="12.75">
      <c r="A1105" s="582"/>
    </row>
    <row r="1106" ht="12.75">
      <c r="A1106" s="582"/>
    </row>
    <row r="1107" ht="12.75">
      <c r="A1107" s="582"/>
    </row>
    <row r="1108" ht="12.75">
      <c r="A1108" s="582"/>
    </row>
    <row r="1109" ht="12.75">
      <c r="A1109" s="582"/>
    </row>
    <row r="1110" ht="12.75">
      <c r="A1110" s="582"/>
    </row>
    <row r="1111" ht="12.75">
      <c r="A1111" s="582"/>
    </row>
    <row r="1112" ht="12.75">
      <c r="A1112" s="582"/>
    </row>
    <row r="1113" ht="12.75">
      <c r="A1113" s="582"/>
    </row>
    <row r="1114" ht="12.75">
      <c r="A1114" s="582"/>
    </row>
    <row r="1115" ht="12.75">
      <c r="A1115" s="582"/>
    </row>
    <row r="1116" ht="12.75">
      <c r="A1116" s="582"/>
    </row>
    <row r="1117" ht="12.75">
      <c r="A1117" s="582"/>
    </row>
    <row r="1118" ht="12.75">
      <c r="A1118" s="582"/>
    </row>
    <row r="1119" ht="12.75">
      <c r="A1119" s="582"/>
    </row>
    <row r="1120" ht="12.75">
      <c r="A1120" s="582"/>
    </row>
    <row r="1121" ht="12.75">
      <c r="A1121" s="582"/>
    </row>
    <row r="1122" ht="12.75">
      <c r="A1122" s="582"/>
    </row>
    <row r="1123" ht="12.75">
      <c r="A1123" s="582"/>
    </row>
    <row r="1124" ht="12.75">
      <c r="A1124" s="582"/>
    </row>
    <row r="1125" ht="12.75">
      <c r="A1125" s="582"/>
    </row>
    <row r="1126" ht="12.75">
      <c r="A1126" s="582"/>
    </row>
    <row r="1127" ht="12.75">
      <c r="A1127" s="582"/>
    </row>
    <row r="1128" ht="12.75">
      <c r="A1128" s="582"/>
    </row>
    <row r="1129" ht="12.75">
      <c r="A1129" s="582"/>
    </row>
    <row r="1130" ht="12.75">
      <c r="A1130" s="582"/>
    </row>
    <row r="1131" ht="12.75">
      <c r="A1131" s="582"/>
    </row>
    <row r="1132" ht="12.75">
      <c r="A1132" s="582"/>
    </row>
    <row r="1133" ht="12.75">
      <c r="A1133" s="582"/>
    </row>
    <row r="1134" ht="12.75">
      <c r="A1134" s="582"/>
    </row>
    <row r="1135" ht="12.75">
      <c r="A1135" s="582"/>
    </row>
    <row r="1136" ht="12.75">
      <c r="A1136" s="582"/>
    </row>
    <row r="1137" ht="12.75">
      <c r="A1137" s="582"/>
    </row>
    <row r="1138" ht="12.75">
      <c r="A1138" s="582"/>
    </row>
    <row r="1139" ht="12.75">
      <c r="A1139" s="582"/>
    </row>
    <row r="1140" ht="12.75">
      <c r="A1140" s="582"/>
    </row>
    <row r="1141" ht="12.75">
      <c r="A1141" s="582"/>
    </row>
    <row r="1142" ht="12.75">
      <c r="A1142" s="582"/>
    </row>
    <row r="1143" ht="12.75">
      <c r="A1143" s="582"/>
    </row>
    <row r="1144" ht="12.75">
      <c r="A1144" s="582"/>
    </row>
    <row r="1145" ht="12.75">
      <c r="A1145" s="582"/>
    </row>
    <row r="1146" ht="12.75">
      <c r="A1146" s="582"/>
    </row>
    <row r="1147" ht="12.75">
      <c r="A1147" s="582"/>
    </row>
    <row r="1148" ht="12.75">
      <c r="A1148" s="582"/>
    </row>
    <row r="1149" ht="12.75">
      <c r="A1149" s="582"/>
    </row>
    <row r="1150" ht="12.75">
      <c r="A1150" s="582"/>
    </row>
    <row r="1151" ht="12.75">
      <c r="A1151" s="582"/>
    </row>
    <row r="1152" ht="12.75">
      <c r="A1152" s="582"/>
    </row>
    <row r="1153" ht="12.75">
      <c r="A1153" s="582"/>
    </row>
    <row r="1154" ht="12.75">
      <c r="A1154" s="582"/>
    </row>
    <row r="1155" ht="12.75">
      <c r="A1155" s="582"/>
    </row>
    <row r="1156" ht="12.75">
      <c r="A1156" s="582"/>
    </row>
    <row r="1157" ht="12.75">
      <c r="A1157" s="582"/>
    </row>
    <row r="1158" ht="12.75">
      <c r="A1158" s="582"/>
    </row>
    <row r="1159" ht="12.75">
      <c r="A1159" s="582"/>
    </row>
    <row r="1160" ht="12.75">
      <c r="A1160" s="582"/>
    </row>
    <row r="1161" ht="12.75">
      <c r="A1161" s="582"/>
    </row>
    <row r="1162" ht="12.75">
      <c r="A1162" s="582"/>
    </row>
    <row r="1163" ht="12.75">
      <c r="A1163" s="582"/>
    </row>
    <row r="1164" ht="12.75">
      <c r="A1164" s="582"/>
    </row>
    <row r="1165" ht="12.75">
      <c r="A1165" s="582"/>
    </row>
    <row r="1166" ht="12.75">
      <c r="A1166" s="582"/>
    </row>
    <row r="1167" ht="12.75">
      <c r="A1167" s="582"/>
    </row>
    <row r="1168" ht="12.75">
      <c r="A1168" s="582"/>
    </row>
    <row r="1169" ht="12.75">
      <c r="A1169" s="582"/>
    </row>
    <row r="1170" ht="12.75">
      <c r="A1170" s="582"/>
    </row>
    <row r="1171" ht="12.75">
      <c r="A1171" s="582"/>
    </row>
    <row r="1172" ht="12.75">
      <c r="A1172" s="582"/>
    </row>
    <row r="1173" ht="12.75">
      <c r="A1173" s="582"/>
    </row>
    <row r="1174" ht="12.75">
      <c r="A1174" s="582"/>
    </row>
    <row r="1175" ht="12.75">
      <c r="A1175" s="582"/>
    </row>
    <row r="1176" ht="12.75">
      <c r="A1176" s="582"/>
    </row>
    <row r="1177" ht="12.75">
      <c r="A1177" s="582"/>
    </row>
    <row r="1178" ht="12.75">
      <c r="A1178" s="582"/>
    </row>
    <row r="1179" ht="12.75">
      <c r="A1179" s="582"/>
    </row>
    <row r="1180" ht="12.75">
      <c r="A1180" s="582"/>
    </row>
    <row r="1181" ht="12.75">
      <c r="A1181" s="582"/>
    </row>
    <row r="1182" ht="12.75">
      <c r="A1182" s="582"/>
    </row>
    <row r="1183" ht="12.75">
      <c r="A1183" s="582"/>
    </row>
    <row r="1184" ht="12.75">
      <c r="A1184" s="582"/>
    </row>
    <row r="1185" ht="12.75">
      <c r="A1185" s="582"/>
    </row>
    <row r="1186" ht="12.75">
      <c r="A1186" s="582"/>
    </row>
    <row r="1187" ht="12.75">
      <c r="A1187" s="582"/>
    </row>
    <row r="1188" ht="12.75">
      <c r="A1188" s="582"/>
    </row>
    <row r="1189" ht="12.75">
      <c r="A1189" s="582"/>
    </row>
    <row r="1190" ht="12.75">
      <c r="A1190" s="582"/>
    </row>
    <row r="1191" ht="12.75">
      <c r="A1191" s="582"/>
    </row>
    <row r="1192" ht="12.75">
      <c r="A1192" s="582"/>
    </row>
    <row r="1193" ht="12.75">
      <c r="A1193" s="582"/>
    </row>
    <row r="1194" ht="12.75">
      <c r="A1194" s="582"/>
    </row>
    <row r="1195" ht="12.75">
      <c r="A1195" s="582"/>
    </row>
    <row r="1196" ht="12.75">
      <c r="A1196" s="582"/>
    </row>
    <row r="1197" ht="12.75">
      <c r="A1197" s="582"/>
    </row>
    <row r="1198" ht="12.75">
      <c r="A1198" s="582"/>
    </row>
    <row r="1199" ht="12.75">
      <c r="A1199" s="582"/>
    </row>
    <row r="1200" ht="12.75">
      <c r="A1200" s="582"/>
    </row>
    <row r="1201" ht="12.75">
      <c r="A1201" s="582"/>
    </row>
    <row r="1202" ht="12.75">
      <c r="A1202" s="582"/>
    </row>
    <row r="1203" ht="12.75">
      <c r="A1203" s="582"/>
    </row>
    <row r="1204" ht="12.75">
      <c r="A1204" s="582"/>
    </row>
    <row r="1205" ht="12.75">
      <c r="A1205" s="582"/>
    </row>
    <row r="1206" ht="12.75">
      <c r="A1206" s="582"/>
    </row>
    <row r="1207" ht="12.75">
      <c r="A1207" s="582"/>
    </row>
    <row r="1208" ht="12.75">
      <c r="A1208" s="582"/>
    </row>
    <row r="1209" ht="12.75">
      <c r="A1209" s="582"/>
    </row>
    <row r="1210" ht="12.75">
      <c r="A1210" s="582"/>
    </row>
    <row r="1211" ht="12.75">
      <c r="A1211" s="582"/>
    </row>
    <row r="1212" ht="12.75">
      <c r="A1212" s="582"/>
    </row>
    <row r="1213" ht="12.75">
      <c r="A1213" s="582"/>
    </row>
    <row r="1214" ht="12.75">
      <c r="A1214" s="582"/>
    </row>
    <row r="1215" ht="12.75">
      <c r="A1215" s="582"/>
    </row>
    <row r="1216" ht="12.75">
      <c r="A1216" s="582"/>
    </row>
    <row r="1217" ht="12.75">
      <c r="A1217" s="582"/>
    </row>
    <row r="1218" ht="12.75">
      <c r="A1218" s="582"/>
    </row>
    <row r="1219" ht="12.75">
      <c r="A1219" s="582"/>
    </row>
    <row r="1220" ht="12.75">
      <c r="A1220" s="582"/>
    </row>
    <row r="1221" ht="12.75">
      <c r="A1221" s="582"/>
    </row>
    <row r="1222" ht="12.75">
      <c r="A1222" s="582"/>
    </row>
    <row r="1223" ht="12.75">
      <c r="A1223" s="582"/>
    </row>
    <row r="1224" ht="12.75">
      <c r="A1224" s="582"/>
    </row>
    <row r="1225" ht="12.75">
      <c r="A1225" s="582"/>
    </row>
    <row r="1226" ht="12.75">
      <c r="A1226" s="582"/>
    </row>
    <row r="1227" ht="12.75">
      <c r="A1227" s="582"/>
    </row>
    <row r="1228" ht="12.75">
      <c r="A1228" s="582"/>
    </row>
    <row r="1229" ht="12.75">
      <c r="A1229" s="582"/>
    </row>
    <row r="1230" ht="12.75">
      <c r="A1230" s="582"/>
    </row>
    <row r="1231" ht="12.75">
      <c r="A1231" s="582"/>
    </row>
    <row r="1232" ht="12.75">
      <c r="A1232" s="582"/>
    </row>
    <row r="1233" ht="12.75">
      <c r="A1233" s="582"/>
    </row>
    <row r="1234" ht="12.75">
      <c r="A1234" s="582"/>
    </row>
    <row r="1235" ht="12.75">
      <c r="A1235" s="582"/>
    </row>
    <row r="1236" ht="12.75">
      <c r="A1236" s="582"/>
    </row>
    <row r="1237" ht="12.75">
      <c r="A1237" s="582"/>
    </row>
    <row r="1238" ht="12.75">
      <c r="A1238" s="582"/>
    </row>
    <row r="1239" ht="12.75">
      <c r="A1239" s="582"/>
    </row>
    <row r="1240" ht="12.75">
      <c r="A1240" s="582"/>
    </row>
    <row r="1241" ht="12.75">
      <c r="A1241" s="582"/>
    </row>
    <row r="1242" ht="12.75">
      <c r="A1242" s="582"/>
    </row>
    <row r="1243" ht="12.75">
      <c r="A1243" s="582"/>
    </row>
    <row r="1244" ht="12.75">
      <c r="A1244" s="582"/>
    </row>
    <row r="1245" ht="12.75">
      <c r="A1245" s="582"/>
    </row>
    <row r="1246" ht="12.75">
      <c r="A1246" s="582"/>
    </row>
    <row r="1247" ht="12.75">
      <c r="A1247" s="582"/>
    </row>
    <row r="1248" ht="12.75">
      <c r="A1248" s="582"/>
    </row>
    <row r="1249" ht="12.75">
      <c r="A1249" s="582"/>
    </row>
    <row r="1250" ht="12.75">
      <c r="A1250" s="582"/>
    </row>
    <row r="1251" ht="12.75">
      <c r="A1251" s="582"/>
    </row>
    <row r="1252" ht="12.75">
      <c r="A1252" s="582"/>
    </row>
    <row r="1253" ht="12.75">
      <c r="A1253" s="582"/>
    </row>
    <row r="1254" ht="12.75">
      <c r="A1254" s="582"/>
    </row>
    <row r="1255" ht="12.75">
      <c r="A1255" s="582"/>
    </row>
    <row r="1256" ht="12.75">
      <c r="A1256" s="582"/>
    </row>
    <row r="1257" ht="12.75">
      <c r="A1257" s="582"/>
    </row>
    <row r="1258" ht="12.75">
      <c r="A1258" s="582"/>
    </row>
    <row r="1259" ht="12.75">
      <c r="A1259" s="582"/>
    </row>
    <row r="1260" ht="12.75">
      <c r="A1260" s="582"/>
    </row>
    <row r="1261" ht="12.75">
      <c r="A1261" s="582"/>
    </row>
    <row r="1262" ht="12.75">
      <c r="A1262" s="582"/>
    </row>
    <row r="1263" ht="12.75">
      <c r="A1263" s="582"/>
    </row>
    <row r="1264" ht="12.75">
      <c r="A1264" s="582"/>
    </row>
    <row r="1265" ht="12.75">
      <c r="A1265" s="582"/>
    </row>
    <row r="1266" ht="12.75">
      <c r="A1266" s="582"/>
    </row>
    <row r="1267" ht="12.75">
      <c r="A1267" s="582"/>
    </row>
    <row r="1268" ht="12.75">
      <c r="A1268" s="582"/>
    </row>
    <row r="1269" ht="12.75">
      <c r="A1269" s="582"/>
    </row>
    <row r="1270" ht="12.75">
      <c r="A1270" s="582"/>
    </row>
    <row r="1271" ht="12.75">
      <c r="A1271" s="582"/>
    </row>
    <row r="1272" ht="12.75">
      <c r="A1272" s="582"/>
    </row>
    <row r="1273" ht="12.75">
      <c r="A1273" s="582"/>
    </row>
    <row r="1274" ht="12.75">
      <c r="A1274" s="582"/>
    </row>
    <row r="1275" ht="12.75">
      <c r="A1275" s="582"/>
    </row>
    <row r="1276" ht="12.75">
      <c r="A1276" s="582"/>
    </row>
    <row r="1277" ht="12.75">
      <c r="A1277" s="582"/>
    </row>
    <row r="1278" ht="12.75">
      <c r="A1278" s="582"/>
    </row>
    <row r="1279" ht="12.75">
      <c r="A1279" s="582"/>
    </row>
    <row r="1280" ht="12.75">
      <c r="A1280" s="582"/>
    </row>
    <row r="1281" ht="12.75">
      <c r="A1281" s="582"/>
    </row>
    <row r="1282" ht="12.75">
      <c r="A1282" s="582"/>
    </row>
    <row r="1283" ht="12.75">
      <c r="A1283" s="582"/>
    </row>
    <row r="1284" ht="12.75">
      <c r="A1284" s="582"/>
    </row>
    <row r="1285" ht="12.75">
      <c r="A1285" s="582"/>
    </row>
    <row r="1286" ht="12.75">
      <c r="A1286" s="582"/>
    </row>
    <row r="1287" ht="12.75">
      <c r="A1287" s="582"/>
    </row>
    <row r="1288" ht="12.75">
      <c r="A1288" s="582"/>
    </row>
    <row r="1289" ht="12.75">
      <c r="A1289" s="582"/>
    </row>
    <row r="1290" ht="12.75">
      <c r="A1290" s="582"/>
    </row>
    <row r="1291" ht="12.75">
      <c r="A1291" s="582"/>
    </row>
    <row r="1292" ht="12.75">
      <c r="A1292" s="582"/>
    </row>
    <row r="1293" ht="12.75">
      <c r="A1293" s="582"/>
    </row>
    <row r="1294" ht="12.75">
      <c r="A1294" s="582"/>
    </row>
    <row r="1295" ht="12.75">
      <c r="A1295" s="582"/>
    </row>
    <row r="1296" ht="12.75">
      <c r="A1296" s="582"/>
    </row>
    <row r="1297" ht="12.75">
      <c r="A1297" s="582"/>
    </row>
    <row r="1298" ht="12.75">
      <c r="A1298" s="582"/>
    </row>
    <row r="1299" ht="12.75">
      <c r="A1299" s="582"/>
    </row>
    <row r="1300" ht="12.75">
      <c r="A1300" s="582"/>
    </row>
    <row r="1301" ht="12.75">
      <c r="A1301" s="582"/>
    </row>
    <row r="1302" ht="12.75">
      <c r="A1302" s="582"/>
    </row>
    <row r="1303" ht="12.75">
      <c r="A1303" s="582"/>
    </row>
    <row r="1304" ht="12.75">
      <c r="A1304" s="582"/>
    </row>
    <row r="1305" ht="12.75">
      <c r="A1305" s="582"/>
    </row>
    <row r="1306" ht="12.75">
      <c r="A1306" s="582"/>
    </row>
    <row r="1307" ht="12.75">
      <c r="A1307" s="582"/>
    </row>
    <row r="1308" ht="12.75">
      <c r="A1308" s="582"/>
    </row>
    <row r="1309" ht="12.75">
      <c r="A1309" s="582"/>
    </row>
    <row r="1310" ht="12.75">
      <c r="A1310" s="582"/>
    </row>
    <row r="1311" ht="12.75">
      <c r="A1311" s="582"/>
    </row>
    <row r="1312" ht="12.75">
      <c r="A1312" s="582"/>
    </row>
    <row r="1313" ht="12.75">
      <c r="A1313" s="582"/>
    </row>
    <row r="1314" ht="12.75">
      <c r="A1314" s="582"/>
    </row>
    <row r="1315" ht="12.75">
      <c r="A1315" s="582"/>
    </row>
    <row r="1316" ht="12.75">
      <c r="A1316" s="582"/>
    </row>
    <row r="1317" ht="12.75">
      <c r="A1317" s="582"/>
    </row>
    <row r="1318" ht="12.75">
      <c r="A1318" s="582"/>
    </row>
    <row r="1319" ht="12.75">
      <c r="A1319" s="582"/>
    </row>
    <row r="1320" ht="12.75">
      <c r="A1320" s="582"/>
    </row>
    <row r="1321" ht="12.75">
      <c r="A1321" s="582"/>
    </row>
    <row r="1322" ht="12.75">
      <c r="A1322" s="582"/>
    </row>
    <row r="1323" ht="12.75">
      <c r="A1323" s="582"/>
    </row>
    <row r="1324" ht="12.75">
      <c r="A1324" s="582"/>
    </row>
    <row r="1325" ht="12.75">
      <c r="A1325" s="582"/>
    </row>
    <row r="1326" ht="12.75">
      <c r="A1326" s="582"/>
    </row>
    <row r="1327" ht="12.75">
      <c r="A1327" s="582"/>
    </row>
    <row r="1328" ht="12.75">
      <c r="A1328" s="582"/>
    </row>
    <row r="1329" ht="12.75">
      <c r="A1329" s="582"/>
    </row>
    <row r="1330" ht="12.75">
      <c r="A1330" s="582"/>
    </row>
    <row r="1331" ht="12.75">
      <c r="A1331" s="582"/>
    </row>
    <row r="1332" ht="12.75">
      <c r="A1332" s="582"/>
    </row>
    <row r="1333" ht="12.75">
      <c r="A1333" s="582"/>
    </row>
    <row r="1334" ht="12.75">
      <c r="A1334" s="582"/>
    </row>
    <row r="1335" ht="12.75">
      <c r="A1335" s="582"/>
    </row>
    <row r="1336" ht="12.75">
      <c r="A1336" s="582"/>
    </row>
    <row r="1337" ht="12.75">
      <c r="A1337" s="582"/>
    </row>
    <row r="1338" ht="12.75">
      <c r="A1338" s="582"/>
    </row>
    <row r="1339" ht="12.75">
      <c r="A1339" s="582"/>
    </row>
    <row r="1340" ht="12.75">
      <c r="A1340" s="582"/>
    </row>
    <row r="1341" ht="12.75">
      <c r="A1341" s="582"/>
    </row>
    <row r="1342" ht="12.75">
      <c r="A1342" s="582"/>
    </row>
    <row r="1343" ht="12.75">
      <c r="A1343" s="582"/>
    </row>
    <row r="1344" ht="12.75">
      <c r="A1344" s="582"/>
    </row>
    <row r="1345" ht="12.75">
      <c r="A1345" s="582"/>
    </row>
    <row r="1346" ht="12.75">
      <c r="A1346" s="582"/>
    </row>
    <row r="1347" ht="12.75">
      <c r="A1347" s="582"/>
    </row>
    <row r="1348" ht="12.75">
      <c r="A1348" s="582"/>
    </row>
    <row r="1349" ht="12.75">
      <c r="A1349" s="582"/>
    </row>
    <row r="1350" ht="12.75">
      <c r="A1350" s="582"/>
    </row>
    <row r="1351" ht="12.75">
      <c r="A1351" s="582"/>
    </row>
    <row r="1352" ht="12.75">
      <c r="A1352" s="582"/>
    </row>
    <row r="1353" ht="12.75">
      <c r="A1353" s="582"/>
    </row>
    <row r="1354" ht="12.75">
      <c r="A1354" s="582"/>
    </row>
  </sheetData>
  <mergeCells count="118">
    <mergeCell ref="A53:A62"/>
    <mergeCell ref="B224:P224"/>
    <mergeCell ref="B225:P225"/>
    <mergeCell ref="B245:P245"/>
    <mergeCell ref="B110:P110"/>
    <mergeCell ref="B111:P111"/>
    <mergeCell ref="B129:P129"/>
    <mergeCell ref="B130:P130"/>
    <mergeCell ref="B91:P91"/>
    <mergeCell ref="B92:P92"/>
    <mergeCell ref="A12:A22"/>
    <mergeCell ref="A23:A32"/>
    <mergeCell ref="A33:A43"/>
    <mergeCell ref="A44:A52"/>
    <mergeCell ref="B299:P299"/>
    <mergeCell ref="B246:P246"/>
    <mergeCell ref="B203:P203"/>
    <mergeCell ref="B204:P204"/>
    <mergeCell ref="B222:P222"/>
    <mergeCell ref="B223:P223"/>
    <mergeCell ref="B295:P295"/>
    <mergeCell ref="B296:P296"/>
    <mergeCell ref="B297:P297"/>
    <mergeCell ref="B298:P298"/>
    <mergeCell ref="B247:P247"/>
    <mergeCell ref="B248:P248"/>
    <mergeCell ref="B131:P131"/>
    <mergeCell ref="B132:P132"/>
    <mergeCell ref="B133:P133"/>
    <mergeCell ref="B201:P201"/>
    <mergeCell ref="B202:P202"/>
    <mergeCell ref="B156:P156"/>
    <mergeCell ref="B157:P157"/>
    <mergeCell ref="B158:P158"/>
    <mergeCell ref="B108:P108"/>
    <mergeCell ref="B109:P109"/>
    <mergeCell ref="B82:P82"/>
    <mergeCell ref="B83:P83"/>
    <mergeCell ref="B89:P89"/>
    <mergeCell ref="B90:P90"/>
    <mergeCell ref="B56:P56"/>
    <mergeCell ref="B59:C59"/>
    <mergeCell ref="B80:P80"/>
    <mergeCell ref="B81:P81"/>
    <mergeCell ref="B66:P66"/>
    <mergeCell ref="B65:P65"/>
    <mergeCell ref="B57:P57"/>
    <mergeCell ref="B47:P47"/>
    <mergeCell ref="B53:P53"/>
    <mergeCell ref="B54:P54"/>
    <mergeCell ref="B55:P55"/>
    <mergeCell ref="B39:C39"/>
    <mergeCell ref="B44:P44"/>
    <mergeCell ref="B45:P45"/>
    <mergeCell ref="B46:P46"/>
    <mergeCell ref="A64:A79"/>
    <mergeCell ref="B154:P154"/>
    <mergeCell ref="B26:P26"/>
    <mergeCell ref="B27:P27"/>
    <mergeCell ref="B29:C29"/>
    <mergeCell ref="B33:P33"/>
    <mergeCell ref="B34:P34"/>
    <mergeCell ref="B35:P35"/>
    <mergeCell ref="B36:P36"/>
    <mergeCell ref="B37:P37"/>
    <mergeCell ref="B23:P23"/>
    <mergeCell ref="H6:P6"/>
    <mergeCell ref="G5:P5"/>
    <mergeCell ref="H8:H9"/>
    <mergeCell ref="H7:K7"/>
    <mergeCell ref="G6:G9"/>
    <mergeCell ref="D4:D9"/>
    <mergeCell ref="C4:C9"/>
    <mergeCell ref="B4:B9"/>
    <mergeCell ref="G4:P4"/>
    <mergeCell ref="N1:P1"/>
    <mergeCell ref="A4:A9"/>
    <mergeCell ref="E5:E9"/>
    <mergeCell ref="F5:F9"/>
    <mergeCell ref="M8:P8"/>
    <mergeCell ref="L8:L9"/>
    <mergeCell ref="L7:P7"/>
    <mergeCell ref="I8:K8"/>
    <mergeCell ref="A2:P2"/>
    <mergeCell ref="E4:F4"/>
    <mergeCell ref="A245:A259"/>
    <mergeCell ref="B12:P12"/>
    <mergeCell ref="B13:P13"/>
    <mergeCell ref="B14:P14"/>
    <mergeCell ref="B64:P64"/>
    <mergeCell ref="B24:P24"/>
    <mergeCell ref="B25:P25"/>
    <mergeCell ref="B15:P15"/>
    <mergeCell ref="B16:P16"/>
    <mergeCell ref="B18:C18"/>
    <mergeCell ref="A80:A88"/>
    <mergeCell ref="A89:A107"/>
    <mergeCell ref="A108:A128"/>
    <mergeCell ref="A129:A153"/>
    <mergeCell ref="B155:P155"/>
    <mergeCell ref="A154:A177"/>
    <mergeCell ref="A201:A221"/>
    <mergeCell ref="A222:A244"/>
    <mergeCell ref="A178:A200"/>
    <mergeCell ref="B178:P178"/>
    <mergeCell ref="B179:P179"/>
    <mergeCell ref="B180:P180"/>
    <mergeCell ref="B181:P181"/>
    <mergeCell ref="A281:A294"/>
    <mergeCell ref="A295:A327"/>
    <mergeCell ref="B260:P260"/>
    <mergeCell ref="B261:P261"/>
    <mergeCell ref="B262:P262"/>
    <mergeCell ref="B263:P263"/>
    <mergeCell ref="A260:A280"/>
    <mergeCell ref="B281:P281"/>
    <mergeCell ref="B282:P282"/>
    <mergeCell ref="B283:P28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73" r:id="rId1"/>
  <rowBreaks count="8" manualBreakCount="8">
    <brk id="43" max="15" man="1"/>
    <brk id="79" max="15" man="1"/>
    <brk id="107" max="15" man="1"/>
    <brk id="153" max="15" man="1"/>
    <brk id="200" max="15" man="1"/>
    <brk id="244" max="15" man="1"/>
    <brk id="294" max="15" man="1"/>
    <brk id="3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78">
      <selection activeCell="D100" sqref="D10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87" t="s">
        <v>504</v>
      </c>
      <c r="F1" s="787"/>
      <c r="G1" s="787"/>
      <c r="H1" s="787"/>
      <c r="I1" s="787"/>
      <c r="J1" s="787"/>
      <c r="K1" s="787"/>
      <c r="L1" s="787"/>
    </row>
    <row r="2" ht="3" customHeight="1" hidden="1"/>
    <row r="3" ht="12.75" hidden="1"/>
    <row r="4" ht="12.75" hidden="1"/>
    <row r="5" spans="1:12" ht="15" customHeight="1">
      <c r="A5" s="788" t="s">
        <v>473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="11" customFormat="1" ht="13.5" thickBot="1"/>
    <row r="7" spans="1:12" ht="11.25" customHeight="1">
      <c r="A7" s="795" t="s">
        <v>926</v>
      </c>
      <c r="B7" s="796"/>
      <c r="C7" s="796"/>
      <c r="D7" s="793" t="s">
        <v>927</v>
      </c>
      <c r="E7" s="797" t="s">
        <v>474</v>
      </c>
      <c r="F7" s="781" t="s">
        <v>475</v>
      </c>
      <c r="G7" s="801" t="s">
        <v>901</v>
      </c>
      <c r="H7" s="801"/>
      <c r="I7" s="801"/>
      <c r="J7" s="801"/>
      <c r="K7" s="801"/>
      <c r="L7" s="791" t="s">
        <v>929</v>
      </c>
    </row>
    <row r="8" spans="1:12" ht="9.75" customHeight="1">
      <c r="A8" s="449"/>
      <c r="B8" s="602"/>
      <c r="C8" s="602"/>
      <c r="D8" s="794"/>
      <c r="E8" s="798"/>
      <c r="F8" s="772"/>
      <c r="G8" s="799" t="s">
        <v>63</v>
      </c>
      <c r="H8" s="800" t="s">
        <v>968</v>
      </c>
      <c r="I8" s="800"/>
      <c r="J8" s="800"/>
      <c r="K8" s="802" t="s">
        <v>117</v>
      </c>
      <c r="L8" s="792"/>
    </row>
    <row r="9" spans="1:12" ht="24.75" customHeight="1">
      <c r="A9" s="601" t="s">
        <v>930</v>
      </c>
      <c r="B9" s="588" t="s">
        <v>931</v>
      </c>
      <c r="C9" s="588" t="s">
        <v>139</v>
      </c>
      <c r="D9" s="794"/>
      <c r="E9" s="798"/>
      <c r="F9" s="772"/>
      <c r="G9" s="799"/>
      <c r="H9" s="407" t="s">
        <v>763</v>
      </c>
      <c r="I9" s="408" t="s">
        <v>1042</v>
      </c>
      <c r="J9" s="408" t="s">
        <v>1043</v>
      </c>
      <c r="K9" s="802"/>
      <c r="L9" s="792"/>
    </row>
    <row r="10" spans="1:12" ht="11.25" customHeight="1">
      <c r="A10" s="431">
        <v>1</v>
      </c>
      <c r="B10" s="390">
        <v>2</v>
      </c>
      <c r="C10" s="390">
        <v>3</v>
      </c>
      <c r="D10" s="390">
        <v>4</v>
      </c>
      <c r="E10" s="390">
        <v>5</v>
      </c>
      <c r="F10" s="390">
        <v>6</v>
      </c>
      <c r="G10" s="390">
        <v>7</v>
      </c>
      <c r="H10" s="390">
        <v>8</v>
      </c>
      <c r="I10" s="390">
        <v>9</v>
      </c>
      <c r="J10" s="390">
        <v>10</v>
      </c>
      <c r="K10" s="390">
        <v>11</v>
      </c>
      <c r="L10" s="432">
        <v>12</v>
      </c>
    </row>
    <row r="11" spans="1:13" ht="12" customHeight="1">
      <c r="A11" s="160" t="s">
        <v>932</v>
      </c>
      <c r="B11" s="165"/>
      <c r="C11" s="165"/>
      <c r="D11" s="165" t="s">
        <v>933</v>
      </c>
      <c r="E11" s="238">
        <v>0</v>
      </c>
      <c r="F11" s="238">
        <v>0</v>
      </c>
      <c r="G11" s="238"/>
      <c r="H11" s="238"/>
      <c r="I11" s="238"/>
      <c r="J11" s="238"/>
      <c r="K11" s="238"/>
      <c r="L11" s="239">
        <f>L12+L13</f>
        <v>234500</v>
      </c>
      <c r="M11" t="s">
        <v>104</v>
      </c>
    </row>
    <row r="12" spans="1:12" ht="12.75">
      <c r="A12" s="255" t="s">
        <v>140</v>
      </c>
      <c r="B12" s="256" t="s">
        <v>40</v>
      </c>
      <c r="C12" s="256" t="s">
        <v>41</v>
      </c>
      <c r="D12" s="256" t="s">
        <v>43</v>
      </c>
      <c r="E12" s="240">
        <v>0</v>
      </c>
      <c r="F12" s="240">
        <v>0</v>
      </c>
      <c r="G12" s="240"/>
      <c r="H12" s="240"/>
      <c r="I12" s="240"/>
      <c r="J12" s="240"/>
      <c r="K12" s="240"/>
      <c r="L12" s="241">
        <v>500</v>
      </c>
    </row>
    <row r="13" spans="1:12" ht="14.25" customHeight="1">
      <c r="A13" s="255">
        <v>700</v>
      </c>
      <c r="B13" s="256">
        <v>70005</v>
      </c>
      <c r="C13" s="256">
        <v>2350</v>
      </c>
      <c r="D13" s="257" t="s">
        <v>664</v>
      </c>
      <c r="E13" s="240">
        <v>0</v>
      </c>
      <c r="F13" s="240">
        <v>0</v>
      </c>
      <c r="G13" s="240"/>
      <c r="H13" s="240"/>
      <c r="I13" s="240"/>
      <c r="J13" s="240"/>
      <c r="K13" s="240"/>
      <c r="L13" s="241">
        <v>234000</v>
      </c>
    </row>
    <row r="14" spans="1:12" ht="12.75">
      <c r="A14" s="237" t="s">
        <v>934</v>
      </c>
      <c r="B14" s="803" t="s">
        <v>935</v>
      </c>
      <c r="C14" s="803"/>
      <c r="D14" s="803"/>
      <c r="E14" s="803"/>
      <c r="F14" s="803"/>
      <c r="G14" s="242"/>
      <c r="H14" s="242"/>
      <c r="I14" s="242"/>
      <c r="J14" s="242"/>
      <c r="K14" s="242"/>
      <c r="L14" s="243"/>
    </row>
    <row r="15" spans="1:12" ht="17.25" customHeight="1">
      <c r="A15" s="258" t="s">
        <v>140</v>
      </c>
      <c r="B15" s="254" t="s">
        <v>643</v>
      </c>
      <c r="C15" s="254" t="s">
        <v>794</v>
      </c>
      <c r="D15" s="259" t="s">
        <v>937</v>
      </c>
      <c r="E15" s="244">
        <f>'Z 1'!G10</f>
        <v>61000</v>
      </c>
      <c r="F15" s="244">
        <f>F16+F17</f>
        <v>61000</v>
      </c>
      <c r="G15" s="244">
        <f aca="true" t="shared" si="0" ref="G15:L15">G16+G17</f>
        <v>61000</v>
      </c>
      <c r="H15" s="244">
        <f t="shared" si="0"/>
        <v>5000</v>
      </c>
      <c r="I15" s="244">
        <f t="shared" si="0"/>
        <v>0</v>
      </c>
      <c r="J15" s="244">
        <f t="shared" si="0"/>
        <v>0</v>
      </c>
      <c r="K15" s="244">
        <f t="shared" si="0"/>
        <v>0</v>
      </c>
      <c r="L15" s="401">
        <f t="shared" si="0"/>
        <v>0</v>
      </c>
    </row>
    <row r="16" spans="1:12" ht="12.75">
      <c r="A16" s="218"/>
      <c r="B16" s="219"/>
      <c r="C16" s="219" t="s">
        <v>52</v>
      </c>
      <c r="D16" s="260" t="s">
        <v>53</v>
      </c>
      <c r="E16" s="210">
        <v>0</v>
      </c>
      <c r="F16" s="210">
        <f>'Z 2 '!E10</f>
        <v>5000</v>
      </c>
      <c r="G16" s="210">
        <f>F16</f>
        <v>5000</v>
      </c>
      <c r="H16" s="210">
        <f>G16</f>
        <v>5000</v>
      </c>
      <c r="I16" s="210"/>
      <c r="J16" s="210"/>
      <c r="K16" s="210"/>
      <c r="L16" s="359"/>
    </row>
    <row r="17" spans="1:12" ht="12.75">
      <c r="A17" s="245"/>
      <c r="B17" s="114"/>
      <c r="C17" s="114" t="s">
        <v>635</v>
      </c>
      <c r="D17" s="236" t="s">
        <v>720</v>
      </c>
      <c r="E17" s="114">
        <v>0</v>
      </c>
      <c r="F17" s="114">
        <f>'Z 2 '!E11</f>
        <v>56000</v>
      </c>
      <c r="G17" s="114">
        <f>F17</f>
        <v>56000</v>
      </c>
      <c r="H17" s="114"/>
      <c r="I17" s="114"/>
      <c r="J17" s="114"/>
      <c r="K17" s="114"/>
      <c r="L17" s="246">
        <v>0</v>
      </c>
    </row>
    <row r="18" spans="1:12" ht="12.75" hidden="1">
      <c r="A18" s="247" t="s">
        <v>140</v>
      </c>
      <c r="B18" s="126" t="s">
        <v>143</v>
      </c>
      <c r="C18" s="126" t="s">
        <v>936</v>
      </c>
      <c r="D18" s="126" t="s">
        <v>942</v>
      </c>
      <c r="E18" s="126" t="e">
        <f>'Z 1'!#REF!</f>
        <v>#REF!</v>
      </c>
      <c r="F18" s="126">
        <f>F19+F20+F21+F22+F24+F23+F25+F26+F27+F28+F29+F30</f>
        <v>0</v>
      </c>
      <c r="G18" s="126"/>
      <c r="H18" s="126"/>
      <c r="I18" s="126"/>
      <c r="J18" s="126"/>
      <c r="K18" s="126"/>
      <c r="L18" s="248">
        <v>0</v>
      </c>
    </row>
    <row r="19" spans="1:12" ht="12.75" hidden="1">
      <c r="A19" s="245"/>
      <c r="B19" s="114"/>
      <c r="C19" s="114" t="s">
        <v>621</v>
      </c>
      <c r="D19" s="236" t="s">
        <v>622</v>
      </c>
      <c r="E19" s="114">
        <v>0</v>
      </c>
      <c r="F19" s="114">
        <v>0</v>
      </c>
      <c r="G19" s="114"/>
      <c r="H19" s="114"/>
      <c r="I19" s="114"/>
      <c r="J19" s="114"/>
      <c r="K19" s="114"/>
      <c r="L19" s="246">
        <v>0</v>
      </c>
    </row>
    <row r="20" spans="1:12" ht="12.75" hidden="1">
      <c r="A20" s="245"/>
      <c r="B20" s="114"/>
      <c r="C20" s="114" t="s">
        <v>623</v>
      </c>
      <c r="D20" s="236" t="s">
        <v>624</v>
      </c>
      <c r="E20" s="114">
        <v>0</v>
      </c>
      <c r="F20" s="114">
        <v>0</v>
      </c>
      <c r="G20" s="114"/>
      <c r="H20" s="114"/>
      <c r="I20" s="114"/>
      <c r="J20" s="114"/>
      <c r="K20" s="114"/>
      <c r="L20" s="246">
        <v>0</v>
      </c>
    </row>
    <row r="21" spans="1:12" ht="12.75" hidden="1">
      <c r="A21" s="245"/>
      <c r="B21" s="114"/>
      <c r="C21" s="114" t="s">
        <v>625</v>
      </c>
      <c r="D21" s="114" t="s">
        <v>943</v>
      </c>
      <c r="E21" s="114">
        <v>0</v>
      </c>
      <c r="F21" s="114">
        <v>0</v>
      </c>
      <c r="G21" s="114"/>
      <c r="H21" s="114"/>
      <c r="I21" s="114"/>
      <c r="J21" s="114"/>
      <c r="K21" s="114"/>
      <c r="L21" s="246">
        <v>0</v>
      </c>
    </row>
    <row r="22" spans="1:12" ht="12.75" hidden="1">
      <c r="A22" s="245"/>
      <c r="B22" s="114"/>
      <c r="C22" s="236" t="s">
        <v>652</v>
      </c>
      <c r="D22" s="236" t="s">
        <v>944</v>
      </c>
      <c r="E22" s="114">
        <v>0</v>
      </c>
      <c r="F22" s="114">
        <v>0</v>
      </c>
      <c r="G22" s="114"/>
      <c r="H22" s="114"/>
      <c r="I22" s="114"/>
      <c r="J22" s="114"/>
      <c r="K22" s="114"/>
      <c r="L22" s="246">
        <v>0</v>
      </c>
    </row>
    <row r="23" spans="1:12" ht="12.75" hidden="1">
      <c r="A23" s="245"/>
      <c r="B23" s="114"/>
      <c r="C23" s="236" t="s">
        <v>627</v>
      </c>
      <c r="D23" s="236" t="s">
        <v>628</v>
      </c>
      <c r="E23" s="114">
        <v>0</v>
      </c>
      <c r="F23" s="114">
        <v>0</v>
      </c>
      <c r="G23" s="114"/>
      <c r="H23" s="114"/>
      <c r="I23" s="114"/>
      <c r="J23" s="114"/>
      <c r="K23" s="114"/>
      <c r="L23" s="246">
        <v>0</v>
      </c>
    </row>
    <row r="24" spans="1:12" ht="12.75" hidden="1">
      <c r="A24" s="245"/>
      <c r="B24" s="114"/>
      <c r="C24" s="249">
        <v>4210</v>
      </c>
      <c r="D24" s="114" t="s">
        <v>630</v>
      </c>
      <c r="E24" s="114">
        <v>0</v>
      </c>
      <c r="F24" s="114">
        <v>0</v>
      </c>
      <c r="G24" s="114"/>
      <c r="H24" s="114"/>
      <c r="I24" s="114"/>
      <c r="J24" s="114"/>
      <c r="K24" s="114"/>
      <c r="L24" s="246">
        <v>0</v>
      </c>
    </row>
    <row r="25" spans="1:12" ht="12.75" hidden="1">
      <c r="A25" s="245"/>
      <c r="B25" s="114"/>
      <c r="C25" s="249">
        <v>4260</v>
      </c>
      <c r="D25" s="114" t="s">
        <v>718</v>
      </c>
      <c r="E25" s="114">
        <v>0</v>
      </c>
      <c r="F25" s="114">
        <v>0</v>
      </c>
      <c r="G25" s="114"/>
      <c r="H25" s="114"/>
      <c r="I25" s="114"/>
      <c r="J25" s="114"/>
      <c r="K25" s="114"/>
      <c r="L25" s="246">
        <v>0</v>
      </c>
    </row>
    <row r="26" spans="1:12" ht="12.75" hidden="1">
      <c r="A26" s="245"/>
      <c r="B26" s="114"/>
      <c r="C26" s="249">
        <v>4270</v>
      </c>
      <c r="D26" s="114" t="s">
        <v>719</v>
      </c>
      <c r="E26" s="114">
        <v>0</v>
      </c>
      <c r="F26" s="114">
        <v>0</v>
      </c>
      <c r="G26" s="114"/>
      <c r="H26" s="114"/>
      <c r="I26" s="114"/>
      <c r="J26" s="114"/>
      <c r="K26" s="114"/>
      <c r="L26" s="246">
        <v>0</v>
      </c>
    </row>
    <row r="27" spans="1:12" ht="12.75" hidden="1">
      <c r="A27" s="245"/>
      <c r="B27" s="114"/>
      <c r="C27" s="249">
        <v>4300</v>
      </c>
      <c r="D27" s="114" t="s">
        <v>720</v>
      </c>
      <c r="E27" s="114">
        <v>0</v>
      </c>
      <c r="F27" s="114">
        <v>0</v>
      </c>
      <c r="G27" s="114"/>
      <c r="H27" s="114"/>
      <c r="I27" s="114"/>
      <c r="J27" s="114"/>
      <c r="K27" s="114"/>
      <c r="L27" s="246">
        <v>0</v>
      </c>
    </row>
    <row r="28" spans="1:12" ht="12.75" hidden="1">
      <c r="A28" s="245"/>
      <c r="B28" s="114"/>
      <c r="C28" s="249">
        <v>4410</v>
      </c>
      <c r="D28" s="114" t="s">
        <v>638</v>
      </c>
      <c r="E28" s="114">
        <v>0</v>
      </c>
      <c r="F28" s="114">
        <v>0</v>
      </c>
      <c r="G28" s="114"/>
      <c r="H28" s="114"/>
      <c r="I28" s="114"/>
      <c r="J28" s="114"/>
      <c r="K28" s="114"/>
      <c r="L28" s="246">
        <v>0</v>
      </c>
    </row>
    <row r="29" spans="1:12" ht="12.75" hidden="1">
      <c r="A29" s="245"/>
      <c r="B29" s="114"/>
      <c r="C29" s="249">
        <v>4430</v>
      </c>
      <c r="D29" s="114" t="s">
        <v>640</v>
      </c>
      <c r="E29" s="114">
        <v>0</v>
      </c>
      <c r="F29" s="114">
        <v>0</v>
      </c>
      <c r="G29" s="114"/>
      <c r="H29" s="114"/>
      <c r="I29" s="114"/>
      <c r="J29" s="114"/>
      <c r="K29" s="114"/>
      <c r="L29" s="246">
        <v>0</v>
      </c>
    </row>
    <row r="30" spans="1:12" ht="12.75" hidden="1">
      <c r="A30" s="245"/>
      <c r="B30" s="114"/>
      <c r="C30" s="249">
        <v>4440</v>
      </c>
      <c r="D30" s="114" t="s">
        <v>642</v>
      </c>
      <c r="E30" s="114">
        <v>0</v>
      </c>
      <c r="F30" s="114">
        <v>0</v>
      </c>
      <c r="G30" s="114"/>
      <c r="H30" s="114"/>
      <c r="I30" s="114"/>
      <c r="J30" s="114"/>
      <c r="K30" s="114"/>
      <c r="L30" s="246">
        <v>0</v>
      </c>
    </row>
    <row r="31" spans="1:12" ht="15.75" customHeight="1" hidden="1">
      <c r="A31" s="247" t="s">
        <v>644</v>
      </c>
      <c r="B31" s="126" t="s">
        <v>646</v>
      </c>
      <c r="C31" s="126" t="s">
        <v>936</v>
      </c>
      <c r="D31" s="126" t="s">
        <v>647</v>
      </c>
      <c r="E31" s="126">
        <v>0</v>
      </c>
      <c r="F31" s="126">
        <f>F32</f>
        <v>0</v>
      </c>
      <c r="G31" s="126"/>
      <c r="H31" s="126"/>
      <c r="I31" s="126"/>
      <c r="J31" s="126"/>
      <c r="K31" s="126"/>
      <c r="L31" s="248">
        <v>0</v>
      </c>
    </row>
    <row r="32" spans="1:12" ht="15" customHeight="1" hidden="1">
      <c r="A32" s="245"/>
      <c r="B32" s="114"/>
      <c r="C32" s="114"/>
      <c r="D32" s="114" t="s">
        <v>750</v>
      </c>
      <c r="E32" s="114"/>
      <c r="F32" s="114">
        <v>0</v>
      </c>
      <c r="G32" s="114"/>
      <c r="H32" s="114"/>
      <c r="I32" s="114"/>
      <c r="J32" s="114"/>
      <c r="K32" s="114"/>
      <c r="L32" s="246">
        <v>0</v>
      </c>
    </row>
    <row r="33" spans="1:12" ht="17.25" customHeight="1">
      <c r="A33" s="258" t="s">
        <v>661</v>
      </c>
      <c r="B33" s="254" t="s">
        <v>663</v>
      </c>
      <c r="C33" s="254" t="s">
        <v>794</v>
      </c>
      <c r="D33" s="259" t="s">
        <v>664</v>
      </c>
      <c r="E33" s="244">
        <f>'Z 1'!G33</f>
        <v>70000</v>
      </c>
      <c r="F33" s="244">
        <f aca="true" t="shared" si="1" ref="F33:L33">SUM(F34:F39)</f>
        <v>70000</v>
      </c>
      <c r="G33" s="244">
        <f t="shared" si="1"/>
        <v>70000</v>
      </c>
      <c r="H33" s="244">
        <f t="shared" si="1"/>
        <v>0</v>
      </c>
      <c r="I33" s="244">
        <f t="shared" si="1"/>
        <v>0</v>
      </c>
      <c r="J33" s="244">
        <f t="shared" si="1"/>
        <v>0</v>
      </c>
      <c r="K33" s="244">
        <f t="shared" si="1"/>
        <v>0</v>
      </c>
      <c r="L33" s="401">
        <f t="shared" si="1"/>
        <v>0</v>
      </c>
    </row>
    <row r="34" spans="1:12" ht="12.75" customHeight="1">
      <c r="A34" s="157"/>
      <c r="B34" s="164"/>
      <c r="C34" s="154" t="s">
        <v>629</v>
      </c>
      <c r="D34" s="260" t="s">
        <v>233</v>
      </c>
      <c r="E34" s="205"/>
      <c r="F34" s="205">
        <v>5000</v>
      </c>
      <c r="G34" s="205">
        <f aca="true" t="shared" si="2" ref="G34:G39">F34</f>
        <v>5000</v>
      </c>
      <c r="H34" s="205"/>
      <c r="I34" s="205"/>
      <c r="J34" s="205"/>
      <c r="K34" s="205"/>
      <c r="L34" s="207"/>
    </row>
    <row r="35" spans="1:12" ht="12.75">
      <c r="A35" s="152"/>
      <c r="B35" s="253"/>
      <c r="C35" s="47" t="s">
        <v>631</v>
      </c>
      <c r="D35" s="46" t="s">
        <v>718</v>
      </c>
      <c r="E35" s="114">
        <v>0</v>
      </c>
      <c r="F35" s="114">
        <f>'Z 2 '!E55</f>
        <v>3000</v>
      </c>
      <c r="G35" s="205">
        <f t="shared" si="2"/>
        <v>3000</v>
      </c>
      <c r="H35" s="114"/>
      <c r="I35" s="114"/>
      <c r="J35" s="114"/>
      <c r="K35" s="114"/>
      <c r="L35" s="127"/>
    </row>
    <row r="36" spans="1:12" ht="12.75">
      <c r="A36" s="151"/>
      <c r="B36" s="47"/>
      <c r="C36" s="47" t="s">
        <v>635</v>
      </c>
      <c r="D36" s="46" t="s">
        <v>720</v>
      </c>
      <c r="E36" s="114">
        <v>0</v>
      </c>
      <c r="F36" s="114">
        <v>45000</v>
      </c>
      <c r="G36" s="205">
        <f t="shared" si="2"/>
        <v>45000</v>
      </c>
      <c r="H36" s="114"/>
      <c r="I36" s="114"/>
      <c r="J36" s="114"/>
      <c r="K36" s="114"/>
      <c r="L36" s="115"/>
    </row>
    <row r="37" spans="1:12" ht="12.75">
      <c r="A37" s="151"/>
      <c r="B37" s="47"/>
      <c r="C37" s="47" t="s">
        <v>639</v>
      </c>
      <c r="D37" s="46" t="s">
        <v>640</v>
      </c>
      <c r="E37" s="114"/>
      <c r="F37" s="114">
        <v>5000</v>
      </c>
      <c r="G37" s="205">
        <f t="shared" si="2"/>
        <v>5000</v>
      </c>
      <c r="H37" s="114"/>
      <c r="I37" s="114"/>
      <c r="J37" s="114"/>
      <c r="K37" s="114"/>
      <c r="L37" s="115"/>
    </row>
    <row r="38" spans="1:12" ht="12.75">
      <c r="A38" s="152"/>
      <c r="B38" s="253"/>
      <c r="C38" s="47" t="s">
        <v>657</v>
      </c>
      <c r="D38" s="46" t="s">
        <v>658</v>
      </c>
      <c r="E38" s="114">
        <v>0</v>
      </c>
      <c r="F38" s="114">
        <v>5000</v>
      </c>
      <c r="G38" s="205">
        <f t="shared" si="2"/>
        <v>5000</v>
      </c>
      <c r="H38" s="114"/>
      <c r="I38" s="114"/>
      <c r="J38" s="114"/>
      <c r="K38" s="114"/>
      <c r="L38" s="246"/>
    </row>
    <row r="39" spans="1:12" ht="12.75">
      <c r="A39" s="152"/>
      <c r="B39" s="253"/>
      <c r="C39" s="47" t="s">
        <v>702</v>
      </c>
      <c r="D39" s="46" t="s">
        <v>709</v>
      </c>
      <c r="E39" s="114">
        <v>0</v>
      </c>
      <c r="F39" s="114">
        <v>7000</v>
      </c>
      <c r="G39" s="205">
        <f t="shared" si="2"/>
        <v>7000</v>
      </c>
      <c r="H39" s="114"/>
      <c r="I39" s="114"/>
      <c r="J39" s="114"/>
      <c r="K39" s="114"/>
      <c r="L39" s="246"/>
    </row>
    <row r="40" spans="1:12" ht="12.75" hidden="1">
      <c r="A40" s="152"/>
      <c r="B40" s="253"/>
      <c r="C40" s="47" t="s">
        <v>125</v>
      </c>
      <c r="D40" s="46" t="s">
        <v>1059</v>
      </c>
      <c r="E40" s="114">
        <v>0</v>
      </c>
      <c r="F40" s="114">
        <v>0</v>
      </c>
      <c r="G40" s="114"/>
      <c r="H40" s="114"/>
      <c r="I40" s="114"/>
      <c r="J40" s="114"/>
      <c r="K40" s="114"/>
      <c r="L40" s="246">
        <v>0</v>
      </c>
    </row>
    <row r="41" spans="1:12" ht="12.75" hidden="1">
      <c r="A41" s="152"/>
      <c r="B41" s="253"/>
      <c r="C41" s="47" t="s">
        <v>886</v>
      </c>
      <c r="D41" s="46" t="s">
        <v>126</v>
      </c>
      <c r="E41" s="114">
        <v>0</v>
      </c>
      <c r="F41" s="114">
        <v>0</v>
      </c>
      <c r="G41" s="114"/>
      <c r="H41" s="114"/>
      <c r="I41" s="114"/>
      <c r="J41" s="114"/>
      <c r="K41" s="114"/>
      <c r="L41" s="246">
        <v>0</v>
      </c>
    </row>
    <row r="42" spans="1:12" ht="17.25" customHeight="1">
      <c r="A42" s="258" t="s">
        <v>666</v>
      </c>
      <c r="B42" s="254" t="s">
        <v>668</v>
      </c>
      <c r="C42" s="254" t="s">
        <v>794</v>
      </c>
      <c r="D42" s="259" t="s">
        <v>669</v>
      </c>
      <c r="E42" s="244">
        <f>'Z 1'!G36</f>
        <v>41000</v>
      </c>
      <c r="F42" s="244">
        <f aca="true" t="shared" si="3" ref="F42:K42">F43</f>
        <v>41000</v>
      </c>
      <c r="G42" s="244">
        <f t="shared" si="3"/>
        <v>41000</v>
      </c>
      <c r="H42" s="244">
        <f t="shared" si="3"/>
        <v>0</v>
      </c>
      <c r="I42" s="244">
        <f t="shared" si="3"/>
        <v>0</v>
      </c>
      <c r="J42" s="244">
        <f t="shared" si="3"/>
        <v>0</v>
      </c>
      <c r="K42" s="244">
        <f t="shared" si="3"/>
        <v>0</v>
      </c>
      <c r="L42" s="241">
        <v>0</v>
      </c>
    </row>
    <row r="43" spans="1:12" ht="12.75">
      <c r="A43" s="152"/>
      <c r="B43" s="253"/>
      <c r="C43" s="47" t="s">
        <v>635</v>
      </c>
      <c r="D43" s="46" t="s">
        <v>720</v>
      </c>
      <c r="E43" s="114">
        <v>0</v>
      </c>
      <c r="F43" s="114">
        <f>'Z 2 '!E63</f>
        <v>41000</v>
      </c>
      <c r="G43" s="114">
        <f>F43</f>
        <v>41000</v>
      </c>
      <c r="H43" s="114"/>
      <c r="I43" s="114"/>
      <c r="J43" s="114"/>
      <c r="K43" s="114"/>
      <c r="L43" s="248">
        <v>0</v>
      </c>
    </row>
    <row r="44" spans="1:12" ht="12.75">
      <c r="A44" s="258" t="s">
        <v>666</v>
      </c>
      <c r="B44" s="254" t="s">
        <v>670</v>
      </c>
      <c r="C44" s="254" t="s">
        <v>794</v>
      </c>
      <c r="D44" s="259" t="s">
        <v>671</v>
      </c>
      <c r="E44" s="244">
        <f>'Z 1'!G38</f>
        <v>11000</v>
      </c>
      <c r="F44" s="244">
        <f aca="true" t="shared" si="4" ref="F44:K44">F45</f>
        <v>11000</v>
      </c>
      <c r="G44" s="244">
        <f t="shared" si="4"/>
        <v>11000</v>
      </c>
      <c r="H44" s="244">
        <f t="shared" si="4"/>
        <v>0</v>
      </c>
      <c r="I44" s="244">
        <f t="shared" si="4"/>
        <v>0</v>
      </c>
      <c r="J44" s="244">
        <f t="shared" si="4"/>
        <v>0</v>
      </c>
      <c r="K44" s="244">
        <f t="shared" si="4"/>
        <v>0</v>
      </c>
      <c r="L44" s="241">
        <v>0</v>
      </c>
    </row>
    <row r="45" spans="1:12" ht="12.75">
      <c r="A45" s="151"/>
      <c r="B45" s="47"/>
      <c r="C45" s="47" t="s">
        <v>635</v>
      </c>
      <c r="D45" s="46" t="s">
        <v>720</v>
      </c>
      <c r="E45" s="114">
        <v>0</v>
      </c>
      <c r="F45" s="114">
        <f>'Z 2 '!E65</f>
        <v>11000</v>
      </c>
      <c r="G45" s="114">
        <f>F45</f>
        <v>11000</v>
      </c>
      <c r="H45" s="114"/>
      <c r="I45" s="114"/>
      <c r="J45" s="114"/>
      <c r="K45" s="114"/>
      <c r="L45" s="246">
        <v>0</v>
      </c>
    </row>
    <row r="46" spans="1:12" ht="12.75">
      <c r="A46" s="258" t="s">
        <v>666</v>
      </c>
      <c r="B46" s="254" t="s">
        <v>672</v>
      </c>
      <c r="C46" s="254" t="s">
        <v>794</v>
      </c>
      <c r="D46" s="254" t="s">
        <v>673</v>
      </c>
      <c r="E46" s="244">
        <f>'Z 1'!G41</f>
        <v>257044</v>
      </c>
      <c r="F46" s="244">
        <f aca="true" t="shared" si="5" ref="F46:K46">SUM(F47:F67)</f>
        <v>257044</v>
      </c>
      <c r="G46" s="244">
        <f t="shared" si="5"/>
        <v>257044</v>
      </c>
      <c r="H46" s="244">
        <f t="shared" si="5"/>
        <v>205073</v>
      </c>
      <c r="I46" s="244">
        <f t="shared" si="5"/>
        <v>36531</v>
      </c>
      <c r="J46" s="244">
        <f t="shared" si="5"/>
        <v>0</v>
      </c>
      <c r="K46" s="244">
        <f t="shared" si="5"/>
        <v>0</v>
      </c>
      <c r="L46" s="241">
        <v>0</v>
      </c>
    </row>
    <row r="47" spans="1:12" ht="14.25" customHeight="1">
      <c r="A47" s="151"/>
      <c r="B47" s="253"/>
      <c r="C47" s="47" t="s">
        <v>621</v>
      </c>
      <c r="D47" s="46" t="s">
        <v>622</v>
      </c>
      <c r="E47" s="114">
        <v>0</v>
      </c>
      <c r="F47" s="114">
        <f>'Z 2 '!E67</f>
        <v>72360</v>
      </c>
      <c r="G47" s="114">
        <f>F47</f>
        <v>72360</v>
      </c>
      <c r="H47" s="114">
        <f>G47</f>
        <v>72360</v>
      </c>
      <c r="I47" s="114"/>
      <c r="J47" s="114"/>
      <c r="K47" s="114"/>
      <c r="L47" s="246">
        <v>0</v>
      </c>
    </row>
    <row r="48" spans="1:12" ht="14.25" customHeight="1">
      <c r="A48" s="151"/>
      <c r="B48" s="253"/>
      <c r="C48" s="47" t="s">
        <v>623</v>
      </c>
      <c r="D48" s="46" t="s">
        <v>624</v>
      </c>
      <c r="E48" s="114">
        <v>0</v>
      </c>
      <c r="F48" s="114">
        <f>'Z 2 '!E68</f>
        <v>117300</v>
      </c>
      <c r="G48" s="114">
        <f aca="true" t="shared" si="6" ref="G48:H67">F48</f>
        <v>117300</v>
      </c>
      <c r="H48" s="114">
        <f t="shared" si="6"/>
        <v>117300</v>
      </c>
      <c r="I48" s="114"/>
      <c r="J48" s="114"/>
      <c r="K48" s="114"/>
      <c r="L48" s="246">
        <v>0</v>
      </c>
    </row>
    <row r="49" spans="1:12" ht="12.75">
      <c r="A49" s="151"/>
      <c r="B49" s="253"/>
      <c r="C49" s="47" t="s">
        <v>625</v>
      </c>
      <c r="D49" s="47" t="s">
        <v>943</v>
      </c>
      <c r="E49" s="114">
        <v>0</v>
      </c>
      <c r="F49" s="114">
        <f>'Z 2 '!E69</f>
        <v>15413</v>
      </c>
      <c r="G49" s="114">
        <f t="shared" si="6"/>
        <v>15413</v>
      </c>
      <c r="H49" s="114">
        <f t="shared" si="6"/>
        <v>15413</v>
      </c>
      <c r="I49" s="114"/>
      <c r="J49" s="114"/>
      <c r="K49" s="114"/>
      <c r="L49" s="246">
        <v>0</v>
      </c>
    </row>
    <row r="50" spans="1:12" ht="12.75">
      <c r="A50" s="151"/>
      <c r="B50" s="253"/>
      <c r="C50" s="46" t="s">
        <v>652</v>
      </c>
      <c r="D50" s="46" t="s">
        <v>697</v>
      </c>
      <c r="E50" s="114">
        <v>0</v>
      </c>
      <c r="F50" s="114">
        <f>'Z 2 '!E70</f>
        <v>31659</v>
      </c>
      <c r="G50" s="114">
        <f t="shared" si="6"/>
        <v>31659</v>
      </c>
      <c r="H50" s="114"/>
      <c r="I50" s="114">
        <f>G50</f>
        <v>31659</v>
      </c>
      <c r="J50" s="114"/>
      <c r="K50" s="114"/>
      <c r="L50" s="246">
        <v>0</v>
      </c>
    </row>
    <row r="51" spans="1:12" ht="13.5" customHeight="1">
      <c r="A51" s="151"/>
      <c r="B51" s="253"/>
      <c r="C51" s="46" t="s">
        <v>627</v>
      </c>
      <c r="D51" s="46" t="s">
        <v>628</v>
      </c>
      <c r="E51" s="114">
        <v>0</v>
      </c>
      <c r="F51" s="114">
        <f>'Z 2 '!E71</f>
        <v>4872</v>
      </c>
      <c r="G51" s="114">
        <f t="shared" si="6"/>
        <v>4872</v>
      </c>
      <c r="H51" s="114"/>
      <c r="I51" s="114">
        <f>G51</f>
        <v>4872</v>
      </c>
      <c r="J51" s="114"/>
      <c r="K51" s="114"/>
      <c r="L51" s="246">
        <v>0</v>
      </c>
    </row>
    <row r="52" spans="1:12" ht="15" customHeight="1">
      <c r="A52" s="151"/>
      <c r="B52" s="253"/>
      <c r="C52" s="47" t="s">
        <v>629</v>
      </c>
      <c r="D52" s="47" t="s">
        <v>630</v>
      </c>
      <c r="E52" s="114">
        <v>0</v>
      </c>
      <c r="F52" s="114">
        <f>'Z 2 '!E72</f>
        <v>1600</v>
      </c>
      <c r="G52" s="114">
        <f t="shared" si="6"/>
        <v>1600</v>
      </c>
      <c r="H52" s="114"/>
      <c r="I52" s="114"/>
      <c r="J52" s="114"/>
      <c r="K52" s="114"/>
      <c r="L52" s="246">
        <v>0</v>
      </c>
    </row>
    <row r="53" spans="1:12" ht="15" customHeight="1">
      <c r="A53" s="151"/>
      <c r="B53" s="253"/>
      <c r="C53" s="47" t="s">
        <v>631</v>
      </c>
      <c r="D53" s="46" t="s">
        <v>718</v>
      </c>
      <c r="E53" s="114">
        <v>0</v>
      </c>
      <c r="F53" s="114">
        <f>'Z 2 '!E73</f>
        <v>1990</v>
      </c>
      <c r="G53" s="114">
        <f t="shared" si="6"/>
        <v>1990</v>
      </c>
      <c r="H53" s="114"/>
      <c r="I53" s="114"/>
      <c r="J53" s="114"/>
      <c r="K53" s="114"/>
      <c r="L53" s="246">
        <v>0</v>
      </c>
    </row>
    <row r="54" spans="1:12" ht="15" customHeight="1">
      <c r="A54" s="151"/>
      <c r="B54" s="253"/>
      <c r="C54" s="47" t="s">
        <v>703</v>
      </c>
      <c r="D54" s="46" t="s">
        <v>704</v>
      </c>
      <c r="E54" s="114">
        <v>0</v>
      </c>
      <c r="F54" s="114">
        <f>'Z 2 '!E74</f>
        <v>50</v>
      </c>
      <c r="G54" s="114">
        <f t="shared" si="6"/>
        <v>50</v>
      </c>
      <c r="H54" s="114"/>
      <c r="I54" s="114"/>
      <c r="J54" s="114"/>
      <c r="K54" s="114"/>
      <c r="L54" s="246">
        <v>0</v>
      </c>
    </row>
    <row r="55" spans="1:12" ht="15" customHeight="1">
      <c r="A55" s="151"/>
      <c r="B55" s="253"/>
      <c r="C55" s="47" t="s">
        <v>635</v>
      </c>
      <c r="D55" s="47" t="s">
        <v>720</v>
      </c>
      <c r="E55" s="114">
        <v>0</v>
      </c>
      <c r="F55" s="114">
        <f>'Z 2 '!E75</f>
        <v>2000</v>
      </c>
      <c r="G55" s="114">
        <f t="shared" si="6"/>
        <v>2000</v>
      </c>
      <c r="H55" s="114"/>
      <c r="I55" s="114"/>
      <c r="J55" s="114"/>
      <c r="K55" s="114"/>
      <c r="L55" s="246">
        <v>0</v>
      </c>
    </row>
    <row r="56" spans="1:12" ht="15" customHeight="1">
      <c r="A56" s="151"/>
      <c r="B56" s="253"/>
      <c r="C56" s="47" t="s">
        <v>54</v>
      </c>
      <c r="D56" s="46" t="s">
        <v>55</v>
      </c>
      <c r="E56" s="114">
        <v>0</v>
      </c>
      <c r="F56" s="114">
        <f>'Z 2 '!E76</f>
        <v>0</v>
      </c>
      <c r="G56" s="114">
        <f t="shared" si="6"/>
        <v>0</v>
      </c>
      <c r="H56" s="114"/>
      <c r="I56" s="114"/>
      <c r="J56" s="114"/>
      <c r="K56" s="114"/>
      <c r="L56" s="246">
        <v>0</v>
      </c>
    </row>
    <row r="57" spans="1:12" ht="15" customHeight="1">
      <c r="A57" s="151"/>
      <c r="B57" s="253"/>
      <c r="C57" s="47" t="s">
        <v>869</v>
      </c>
      <c r="D57" s="46" t="s">
        <v>871</v>
      </c>
      <c r="E57" s="114">
        <v>0</v>
      </c>
      <c r="F57" s="114">
        <f>'Z 2 '!E77</f>
        <v>500</v>
      </c>
      <c r="G57" s="114">
        <f t="shared" si="6"/>
        <v>500</v>
      </c>
      <c r="H57" s="114"/>
      <c r="I57" s="114"/>
      <c r="J57" s="114"/>
      <c r="K57" s="114"/>
      <c r="L57" s="246">
        <v>0</v>
      </c>
    </row>
    <row r="58" spans="1:12" ht="15" customHeight="1">
      <c r="A58" s="151"/>
      <c r="B58" s="253"/>
      <c r="C58" s="47" t="s">
        <v>861</v>
      </c>
      <c r="D58" s="46" t="s">
        <v>865</v>
      </c>
      <c r="E58" s="114">
        <v>0</v>
      </c>
      <c r="F58" s="114">
        <f>'Z 2 '!E78</f>
        <v>1300</v>
      </c>
      <c r="G58" s="114">
        <f t="shared" si="6"/>
        <v>1300</v>
      </c>
      <c r="H58" s="114"/>
      <c r="I58" s="114"/>
      <c r="J58" s="114"/>
      <c r="K58" s="114"/>
      <c r="L58" s="246">
        <v>0</v>
      </c>
    </row>
    <row r="59" spans="1:12" ht="15" customHeight="1">
      <c r="A59" s="151"/>
      <c r="B59" s="253"/>
      <c r="C59" s="47" t="s">
        <v>390</v>
      </c>
      <c r="D59" s="40" t="s">
        <v>391</v>
      </c>
      <c r="E59" s="114"/>
      <c r="F59" s="114">
        <f>'Z 2 '!E79</f>
        <v>50</v>
      </c>
      <c r="G59" s="114">
        <f t="shared" si="6"/>
        <v>50</v>
      </c>
      <c r="H59" s="114"/>
      <c r="I59" s="114"/>
      <c r="J59" s="114"/>
      <c r="K59" s="114"/>
      <c r="L59" s="246"/>
    </row>
    <row r="60" spans="1:12" ht="15" customHeight="1">
      <c r="A60" s="151"/>
      <c r="B60" s="253"/>
      <c r="C60" s="47" t="s">
        <v>875</v>
      </c>
      <c r="D60" s="46" t="s">
        <v>876</v>
      </c>
      <c r="E60" s="114">
        <v>0</v>
      </c>
      <c r="F60" s="114">
        <f>'Z 2 '!E80</f>
        <v>2970</v>
      </c>
      <c r="G60" s="114">
        <f t="shared" si="6"/>
        <v>2970</v>
      </c>
      <c r="H60" s="114"/>
      <c r="I60" s="114"/>
      <c r="J60" s="114"/>
      <c r="K60" s="114"/>
      <c r="L60" s="246">
        <v>0</v>
      </c>
    </row>
    <row r="61" spans="1:12" ht="15" customHeight="1">
      <c r="A61" s="151"/>
      <c r="B61" s="253"/>
      <c r="C61" s="47" t="s">
        <v>637</v>
      </c>
      <c r="D61" s="47" t="s">
        <v>638</v>
      </c>
      <c r="E61" s="114">
        <v>0</v>
      </c>
      <c r="F61" s="114">
        <f>'Z 2 '!E81</f>
        <v>50</v>
      </c>
      <c r="G61" s="114">
        <f t="shared" si="6"/>
        <v>50</v>
      </c>
      <c r="H61" s="114"/>
      <c r="I61" s="114"/>
      <c r="J61" s="114"/>
      <c r="K61" s="114"/>
      <c r="L61" s="246">
        <v>0</v>
      </c>
    </row>
    <row r="62" spans="1:12" ht="15" customHeight="1">
      <c r="A62" s="151"/>
      <c r="B62" s="253"/>
      <c r="C62" s="47" t="s">
        <v>639</v>
      </c>
      <c r="D62" s="47" t="s">
        <v>796</v>
      </c>
      <c r="E62" s="114">
        <v>0</v>
      </c>
      <c r="F62" s="114">
        <f>'Z 2 '!E82</f>
        <v>500</v>
      </c>
      <c r="G62" s="114">
        <f t="shared" si="6"/>
        <v>500</v>
      </c>
      <c r="H62" s="114"/>
      <c r="I62" s="114"/>
      <c r="J62" s="114"/>
      <c r="K62" s="114"/>
      <c r="L62" s="246">
        <v>0</v>
      </c>
    </row>
    <row r="63" spans="1:12" ht="15" customHeight="1">
      <c r="A63" s="151"/>
      <c r="B63" s="253"/>
      <c r="C63" s="47" t="s">
        <v>641</v>
      </c>
      <c r="D63" s="47" t="s">
        <v>642</v>
      </c>
      <c r="E63" s="114">
        <v>0</v>
      </c>
      <c r="F63" s="114">
        <f>'Z 2 '!E83</f>
        <v>3850</v>
      </c>
      <c r="G63" s="114">
        <f t="shared" si="6"/>
        <v>3850</v>
      </c>
      <c r="H63" s="114"/>
      <c r="I63" s="114"/>
      <c r="J63" s="114"/>
      <c r="K63" s="114"/>
      <c r="L63" s="246">
        <v>0</v>
      </c>
    </row>
    <row r="64" spans="1:12" ht="15" customHeight="1">
      <c r="A64" s="151"/>
      <c r="B64" s="253"/>
      <c r="C64" s="47">
        <v>4550</v>
      </c>
      <c r="D64" s="261" t="s">
        <v>155</v>
      </c>
      <c r="E64" s="114">
        <v>0</v>
      </c>
      <c r="F64" s="114">
        <f>'Z 2 '!E84</f>
        <v>100</v>
      </c>
      <c r="G64" s="114">
        <f t="shared" si="6"/>
        <v>100</v>
      </c>
      <c r="H64" s="114"/>
      <c r="I64" s="114"/>
      <c r="J64" s="114"/>
      <c r="K64" s="114"/>
      <c r="L64" s="246"/>
    </row>
    <row r="65" spans="1:12" ht="15" customHeight="1">
      <c r="A65" s="151"/>
      <c r="B65" s="253"/>
      <c r="C65" s="47" t="s">
        <v>862</v>
      </c>
      <c r="D65" s="261" t="s">
        <v>453</v>
      </c>
      <c r="E65" s="114">
        <v>0</v>
      </c>
      <c r="F65" s="114">
        <f>'Z 2 '!E85</f>
        <v>130</v>
      </c>
      <c r="G65" s="114">
        <f t="shared" si="6"/>
        <v>130</v>
      </c>
      <c r="H65" s="114"/>
      <c r="I65" s="114"/>
      <c r="J65" s="114"/>
      <c r="K65" s="114"/>
      <c r="L65" s="246"/>
    </row>
    <row r="66" spans="1:12" ht="15" customHeight="1">
      <c r="A66" s="151"/>
      <c r="B66" s="253"/>
      <c r="C66" s="47" t="s">
        <v>863</v>
      </c>
      <c r="D66" s="46" t="s">
        <v>867</v>
      </c>
      <c r="E66" s="114">
        <v>0</v>
      </c>
      <c r="F66" s="114">
        <f>'Z 2 '!E86</f>
        <v>150</v>
      </c>
      <c r="G66" s="114">
        <f t="shared" si="6"/>
        <v>150</v>
      </c>
      <c r="H66" s="114"/>
      <c r="I66" s="114"/>
      <c r="J66" s="114"/>
      <c r="K66" s="114"/>
      <c r="L66" s="246">
        <v>0</v>
      </c>
    </row>
    <row r="67" spans="1:12" ht="15" customHeight="1">
      <c r="A67" s="151"/>
      <c r="B67" s="253"/>
      <c r="C67" s="47" t="s">
        <v>864</v>
      </c>
      <c r="D67" s="46" t="s">
        <v>868</v>
      </c>
      <c r="E67" s="114">
        <v>0</v>
      </c>
      <c r="F67" s="114">
        <f>'Z 2 '!E87</f>
        <v>200</v>
      </c>
      <c r="G67" s="114">
        <f t="shared" si="6"/>
        <v>200</v>
      </c>
      <c r="H67" s="114"/>
      <c r="I67" s="114"/>
      <c r="J67" s="114"/>
      <c r="K67" s="114"/>
      <c r="L67" s="246">
        <v>0</v>
      </c>
    </row>
    <row r="68" spans="1:12" ht="12.75">
      <c r="A68" s="258" t="s">
        <v>675</v>
      </c>
      <c r="B68" s="254" t="s">
        <v>677</v>
      </c>
      <c r="C68" s="254" t="s">
        <v>794</v>
      </c>
      <c r="D68" s="254" t="s">
        <v>678</v>
      </c>
      <c r="E68" s="244">
        <f>'Z 1'!G44</f>
        <v>103643</v>
      </c>
      <c r="F68" s="244">
        <f>SUM(F69:F77)</f>
        <v>103643</v>
      </c>
      <c r="G68" s="244">
        <f aca="true" t="shared" si="7" ref="G68:L68">SUM(G69:G77)</f>
        <v>103643</v>
      </c>
      <c r="H68" s="244">
        <f t="shared" si="7"/>
        <v>85460</v>
      </c>
      <c r="I68" s="244">
        <f t="shared" si="7"/>
        <v>13460</v>
      </c>
      <c r="J68" s="244">
        <f t="shared" si="7"/>
        <v>0</v>
      </c>
      <c r="K68" s="244">
        <f t="shared" si="7"/>
        <v>0</v>
      </c>
      <c r="L68" s="401">
        <f t="shared" si="7"/>
        <v>0</v>
      </c>
    </row>
    <row r="69" spans="1:12" ht="12.75">
      <c r="A69" s="151"/>
      <c r="B69" s="253"/>
      <c r="C69" s="47" t="s">
        <v>621</v>
      </c>
      <c r="D69" s="46" t="s">
        <v>622</v>
      </c>
      <c r="E69" s="114">
        <v>0</v>
      </c>
      <c r="F69" s="114">
        <f>'Z 2 '!E90</f>
        <v>76700</v>
      </c>
      <c r="G69" s="114">
        <f>F69</f>
        <v>76700</v>
      </c>
      <c r="H69" s="114">
        <f>G69</f>
        <v>76700</v>
      </c>
      <c r="I69" s="114"/>
      <c r="J69" s="114"/>
      <c r="K69" s="114"/>
      <c r="L69" s="246">
        <v>0</v>
      </c>
    </row>
    <row r="70" spans="1:12" ht="12.75">
      <c r="A70" s="151"/>
      <c r="B70" s="253"/>
      <c r="C70" s="47" t="s">
        <v>625</v>
      </c>
      <c r="D70" s="47" t="s">
        <v>943</v>
      </c>
      <c r="E70" s="114">
        <v>0</v>
      </c>
      <c r="F70" s="114">
        <f>'Z 2 '!E91</f>
        <v>8760</v>
      </c>
      <c r="G70" s="114">
        <f aca="true" t="shared" si="8" ref="G70:G77">F70</f>
        <v>8760</v>
      </c>
      <c r="H70" s="114">
        <f>G70</f>
        <v>8760</v>
      </c>
      <c r="I70" s="114"/>
      <c r="J70" s="114"/>
      <c r="K70" s="114"/>
      <c r="L70" s="246">
        <v>0</v>
      </c>
    </row>
    <row r="71" spans="1:12" ht="12.75">
      <c r="A71" s="151"/>
      <c r="B71" s="253"/>
      <c r="C71" s="46" t="s">
        <v>652</v>
      </c>
      <c r="D71" s="46" t="s">
        <v>697</v>
      </c>
      <c r="E71" s="114">
        <v>0</v>
      </c>
      <c r="F71" s="114">
        <f>'Z 2 '!E92</f>
        <v>11580</v>
      </c>
      <c r="G71" s="114">
        <f t="shared" si="8"/>
        <v>11580</v>
      </c>
      <c r="H71" s="114"/>
      <c r="I71" s="114">
        <f>G71</f>
        <v>11580</v>
      </c>
      <c r="J71" s="114"/>
      <c r="K71" s="114"/>
      <c r="L71" s="246">
        <v>0</v>
      </c>
    </row>
    <row r="72" spans="1:12" ht="12.75">
      <c r="A72" s="151"/>
      <c r="B72" s="253"/>
      <c r="C72" s="46" t="s">
        <v>627</v>
      </c>
      <c r="D72" s="46" t="s">
        <v>628</v>
      </c>
      <c r="E72" s="114">
        <v>0</v>
      </c>
      <c r="F72" s="114">
        <f>'Z 2 '!E93</f>
        <v>1880</v>
      </c>
      <c r="G72" s="114">
        <f t="shared" si="8"/>
        <v>1880</v>
      </c>
      <c r="H72" s="114"/>
      <c r="I72" s="114">
        <f>G72</f>
        <v>1880</v>
      </c>
      <c r="J72" s="114"/>
      <c r="K72" s="114"/>
      <c r="L72" s="246">
        <v>0</v>
      </c>
    </row>
    <row r="73" spans="1:12" ht="12.75">
      <c r="A73" s="151"/>
      <c r="B73" s="253"/>
      <c r="C73" s="47" t="s">
        <v>629</v>
      </c>
      <c r="D73" s="47" t="s">
        <v>630</v>
      </c>
      <c r="E73" s="114">
        <v>0</v>
      </c>
      <c r="F73" s="114">
        <f>'Z 2 '!E95</f>
        <v>200</v>
      </c>
      <c r="G73" s="114">
        <f t="shared" si="8"/>
        <v>200</v>
      </c>
      <c r="H73" s="114"/>
      <c r="I73" s="114"/>
      <c r="J73" s="114"/>
      <c r="K73" s="114"/>
      <c r="L73" s="246">
        <v>0</v>
      </c>
    </row>
    <row r="74" spans="1:12" ht="12.75">
      <c r="A74" s="151"/>
      <c r="B74" s="253"/>
      <c r="C74" s="47" t="s">
        <v>635</v>
      </c>
      <c r="D74" s="47" t="s">
        <v>720</v>
      </c>
      <c r="E74" s="114">
        <v>0</v>
      </c>
      <c r="F74" s="114">
        <f>'Z 2 '!E96</f>
        <v>200</v>
      </c>
      <c r="G74" s="114">
        <f t="shared" si="8"/>
        <v>200</v>
      </c>
      <c r="H74" s="114"/>
      <c r="I74" s="114"/>
      <c r="J74" s="114"/>
      <c r="K74" s="114"/>
      <c r="L74" s="246">
        <v>0</v>
      </c>
    </row>
    <row r="75" spans="1:12" ht="12.75">
      <c r="A75" s="151"/>
      <c r="B75" s="253"/>
      <c r="C75" s="47" t="s">
        <v>641</v>
      </c>
      <c r="D75" s="47" t="s">
        <v>642</v>
      </c>
      <c r="E75" s="114">
        <v>0</v>
      </c>
      <c r="F75" s="114">
        <f>'Z 2 '!E97</f>
        <v>3850</v>
      </c>
      <c r="G75" s="114">
        <f t="shared" si="8"/>
        <v>3850</v>
      </c>
      <c r="H75" s="114"/>
      <c r="I75" s="114"/>
      <c r="J75" s="114"/>
      <c r="K75" s="114"/>
      <c r="L75" s="246">
        <v>0</v>
      </c>
    </row>
    <row r="76" spans="1:12" ht="12.75">
      <c r="A76" s="151"/>
      <c r="B76" s="253"/>
      <c r="C76" s="47">
        <v>4740</v>
      </c>
      <c r="D76" s="46" t="s">
        <v>867</v>
      </c>
      <c r="E76" s="114"/>
      <c r="F76" s="114">
        <f>'Z 2 '!E98</f>
        <v>200</v>
      </c>
      <c r="G76" s="114">
        <f t="shared" si="8"/>
        <v>200</v>
      </c>
      <c r="H76" s="114"/>
      <c r="I76" s="114"/>
      <c r="J76" s="114"/>
      <c r="K76" s="114"/>
      <c r="L76" s="246"/>
    </row>
    <row r="77" spans="1:12" ht="12.75">
      <c r="A77" s="151"/>
      <c r="B77" s="253"/>
      <c r="C77" s="47" t="s">
        <v>864</v>
      </c>
      <c r="D77" s="164" t="s">
        <v>868</v>
      </c>
      <c r="E77" s="114"/>
      <c r="F77" s="114">
        <f>'Z 2 '!E99</f>
        <v>273</v>
      </c>
      <c r="G77" s="114">
        <f t="shared" si="8"/>
        <v>273</v>
      </c>
      <c r="H77" s="114"/>
      <c r="I77" s="114"/>
      <c r="J77" s="114"/>
      <c r="K77" s="114"/>
      <c r="L77" s="246"/>
    </row>
    <row r="78" spans="1:12" ht="13.5" customHeight="1">
      <c r="A78" s="258" t="s">
        <v>675</v>
      </c>
      <c r="B78" s="254" t="s">
        <v>695</v>
      </c>
      <c r="C78" s="254" t="s">
        <v>794</v>
      </c>
      <c r="D78" s="254" t="s">
        <v>696</v>
      </c>
      <c r="E78" s="244">
        <f>'Z 1'!G53</f>
        <v>10000</v>
      </c>
      <c r="F78" s="244">
        <f aca="true" t="shared" si="9" ref="F78:K78">SUM(F79:F85)</f>
        <v>10000</v>
      </c>
      <c r="G78" s="244">
        <f t="shared" si="9"/>
        <v>10000</v>
      </c>
      <c r="H78" s="244">
        <f t="shared" si="9"/>
        <v>2800</v>
      </c>
      <c r="I78" s="244">
        <f t="shared" si="9"/>
        <v>492</v>
      </c>
      <c r="J78" s="244">
        <f t="shared" si="9"/>
        <v>0</v>
      </c>
      <c r="K78" s="244">
        <f t="shared" si="9"/>
        <v>0</v>
      </c>
      <c r="L78" s="241">
        <v>0</v>
      </c>
    </row>
    <row r="79" spans="1:12" ht="14.25" customHeight="1">
      <c r="A79" s="152"/>
      <c r="B79" s="253"/>
      <c r="C79" s="47" t="s">
        <v>620</v>
      </c>
      <c r="D79" s="47" t="s">
        <v>954</v>
      </c>
      <c r="E79" s="114">
        <v>0</v>
      </c>
      <c r="F79" s="114">
        <f>'Z 2 '!E139</f>
        <v>6630</v>
      </c>
      <c r="G79" s="114">
        <f>F79</f>
        <v>6630</v>
      </c>
      <c r="H79" s="114"/>
      <c r="I79" s="114"/>
      <c r="J79" s="114"/>
      <c r="K79" s="114"/>
      <c r="L79" s="246">
        <v>0</v>
      </c>
    </row>
    <row r="80" spans="1:12" ht="14.25" customHeight="1">
      <c r="A80" s="152"/>
      <c r="B80" s="253"/>
      <c r="C80" s="47" t="s">
        <v>652</v>
      </c>
      <c r="D80" s="47" t="s">
        <v>697</v>
      </c>
      <c r="E80" s="114">
        <v>0</v>
      </c>
      <c r="F80" s="114">
        <f>'Z 2 '!E140</f>
        <v>423</v>
      </c>
      <c r="G80" s="114">
        <f aca="true" t="shared" si="10" ref="G80:G85">F80</f>
        <v>423</v>
      </c>
      <c r="H80" s="114"/>
      <c r="I80" s="114">
        <f>G80</f>
        <v>423</v>
      </c>
      <c r="J80" s="114"/>
      <c r="K80" s="114"/>
      <c r="L80" s="246">
        <v>0</v>
      </c>
    </row>
    <row r="81" spans="1:12" ht="13.5" customHeight="1">
      <c r="A81" s="152"/>
      <c r="B81" s="253"/>
      <c r="C81" s="47" t="s">
        <v>627</v>
      </c>
      <c r="D81" s="47" t="s">
        <v>628</v>
      </c>
      <c r="E81" s="114">
        <v>0</v>
      </c>
      <c r="F81" s="114">
        <f>'Z 2 '!E141</f>
        <v>69</v>
      </c>
      <c r="G81" s="114">
        <f t="shared" si="10"/>
        <v>69</v>
      </c>
      <c r="H81" s="114"/>
      <c r="I81" s="114">
        <f>G81</f>
        <v>69</v>
      </c>
      <c r="J81" s="114"/>
      <c r="K81" s="114"/>
      <c r="L81" s="246">
        <v>0</v>
      </c>
    </row>
    <row r="82" spans="1:12" ht="15.75" customHeight="1">
      <c r="A82" s="152"/>
      <c r="B82" s="253"/>
      <c r="C82" s="47" t="s">
        <v>52</v>
      </c>
      <c r="D82" s="47" t="s">
        <v>53</v>
      </c>
      <c r="E82" s="114">
        <v>0</v>
      </c>
      <c r="F82" s="114">
        <f>'Z 2 '!E142</f>
        <v>2800</v>
      </c>
      <c r="G82" s="114">
        <f t="shared" si="10"/>
        <v>2800</v>
      </c>
      <c r="H82" s="114">
        <f>G82</f>
        <v>2800</v>
      </c>
      <c r="I82" s="114"/>
      <c r="J82" s="114"/>
      <c r="K82" s="114"/>
      <c r="L82" s="246">
        <v>0</v>
      </c>
    </row>
    <row r="83" spans="1:12" ht="13.5" customHeight="1">
      <c r="A83" s="152"/>
      <c r="B83" s="253"/>
      <c r="C83" s="47" t="s">
        <v>629</v>
      </c>
      <c r="D83" s="47" t="s">
        <v>630</v>
      </c>
      <c r="E83" s="114">
        <v>0</v>
      </c>
      <c r="F83" s="114">
        <f>'Z 2 '!E143</f>
        <v>0</v>
      </c>
      <c r="G83" s="114">
        <f t="shared" si="10"/>
        <v>0</v>
      </c>
      <c r="H83" s="114"/>
      <c r="I83" s="114"/>
      <c r="J83" s="114"/>
      <c r="K83" s="114"/>
      <c r="L83" s="246">
        <v>0</v>
      </c>
    </row>
    <row r="84" spans="1:12" ht="13.5" customHeight="1">
      <c r="A84" s="152"/>
      <c r="B84" s="253"/>
      <c r="C84" s="47" t="s">
        <v>635</v>
      </c>
      <c r="D84" s="47" t="s">
        <v>720</v>
      </c>
      <c r="E84" s="114">
        <v>0</v>
      </c>
      <c r="F84" s="114">
        <f>'Z 2 '!E144</f>
        <v>0</v>
      </c>
      <c r="G84" s="114">
        <f t="shared" si="10"/>
        <v>0</v>
      </c>
      <c r="H84" s="114"/>
      <c r="I84" s="114"/>
      <c r="J84" s="114"/>
      <c r="K84" s="114"/>
      <c r="L84" s="246">
        <v>0</v>
      </c>
    </row>
    <row r="85" spans="1:12" ht="15" customHeight="1">
      <c r="A85" s="151"/>
      <c r="B85" s="47"/>
      <c r="C85" s="47" t="s">
        <v>863</v>
      </c>
      <c r="D85" s="46" t="s">
        <v>867</v>
      </c>
      <c r="E85" s="114">
        <v>0</v>
      </c>
      <c r="F85" s="114">
        <f>'Z 2 '!E145</f>
        <v>78</v>
      </c>
      <c r="G85" s="114">
        <f t="shared" si="10"/>
        <v>78</v>
      </c>
      <c r="H85" s="114"/>
      <c r="I85" s="114"/>
      <c r="J85" s="114"/>
      <c r="K85" s="114"/>
      <c r="L85" s="246"/>
    </row>
    <row r="86" spans="1:12" ht="23.25" customHeight="1">
      <c r="A86" s="258" t="s">
        <v>700</v>
      </c>
      <c r="B86" s="254" t="s">
        <v>721</v>
      </c>
      <c r="C86" s="259" t="s">
        <v>794</v>
      </c>
      <c r="D86" s="259" t="s">
        <v>958</v>
      </c>
      <c r="E86" s="244">
        <f>'Z 1'!G65+'Z 1'!G69</f>
        <v>2815000</v>
      </c>
      <c r="F86" s="244">
        <f aca="true" t="shared" si="11" ref="F86:L86">SUM(F87:F112)</f>
        <v>2815000</v>
      </c>
      <c r="G86" s="244">
        <f t="shared" si="11"/>
        <v>2815000</v>
      </c>
      <c r="H86" s="244">
        <f t="shared" si="11"/>
        <v>2294000</v>
      </c>
      <c r="I86" s="244">
        <f t="shared" si="11"/>
        <v>11000</v>
      </c>
      <c r="J86" s="244">
        <f t="shared" si="11"/>
        <v>0</v>
      </c>
      <c r="K86" s="244">
        <f t="shared" si="11"/>
        <v>0</v>
      </c>
      <c r="L86" s="401">
        <f t="shared" si="11"/>
        <v>0</v>
      </c>
    </row>
    <row r="87" spans="1:12" ht="15.75" customHeight="1">
      <c r="A87" s="153"/>
      <c r="B87" s="262"/>
      <c r="C87" s="164" t="s">
        <v>1010</v>
      </c>
      <c r="D87" s="46" t="s">
        <v>110</v>
      </c>
      <c r="E87" s="205"/>
      <c r="F87" s="205">
        <f>'Z 2 '!E193</f>
        <v>164000</v>
      </c>
      <c r="G87" s="205">
        <f>F87</f>
        <v>164000</v>
      </c>
      <c r="H87" s="205"/>
      <c r="I87" s="205"/>
      <c r="J87" s="205"/>
      <c r="K87" s="205"/>
      <c r="L87" s="250"/>
    </row>
    <row r="88" spans="1:12" ht="14.25" customHeight="1">
      <c r="A88" s="152"/>
      <c r="B88" s="47"/>
      <c r="C88" s="47" t="s">
        <v>623</v>
      </c>
      <c r="D88" s="46" t="s">
        <v>959</v>
      </c>
      <c r="E88" s="114"/>
      <c r="F88" s="205">
        <f>'Z 2 '!E194</f>
        <v>61000</v>
      </c>
      <c r="G88" s="205">
        <f aca="true" t="shared" si="12" ref="G88:H103">F88</f>
        <v>61000</v>
      </c>
      <c r="H88" s="205">
        <f t="shared" si="12"/>
        <v>61000</v>
      </c>
      <c r="I88" s="205"/>
      <c r="J88" s="205"/>
      <c r="K88" s="205"/>
      <c r="L88" s="246">
        <v>0</v>
      </c>
    </row>
    <row r="89" spans="1:12" ht="14.25" customHeight="1">
      <c r="A89" s="152"/>
      <c r="B89" s="47"/>
      <c r="C89" s="47" t="s">
        <v>625</v>
      </c>
      <c r="D89" s="46" t="s">
        <v>955</v>
      </c>
      <c r="E89" s="114"/>
      <c r="F89" s="205">
        <f>'Z 2 '!E195</f>
        <v>5000</v>
      </c>
      <c r="G89" s="205">
        <f t="shared" si="12"/>
        <v>5000</v>
      </c>
      <c r="H89" s="205">
        <f t="shared" si="12"/>
        <v>5000</v>
      </c>
      <c r="I89" s="205"/>
      <c r="J89" s="205"/>
      <c r="K89" s="205"/>
      <c r="L89" s="246">
        <v>0</v>
      </c>
    </row>
    <row r="90" spans="1:12" ht="16.5" customHeight="1">
      <c r="A90" s="152"/>
      <c r="B90" s="47"/>
      <c r="C90" s="47" t="s">
        <v>710</v>
      </c>
      <c r="D90" s="46" t="s">
        <v>809</v>
      </c>
      <c r="E90" s="114"/>
      <c r="F90" s="205">
        <f>'Z 2 '!E196</f>
        <v>1943000</v>
      </c>
      <c r="G90" s="205">
        <f t="shared" si="12"/>
        <v>1943000</v>
      </c>
      <c r="H90" s="205">
        <f t="shared" si="12"/>
        <v>1943000</v>
      </c>
      <c r="I90" s="205"/>
      <c r="J90" s="205"/>
      <c r="K90" s="205"/>
      <c r="L90" s="246">
        <v>0</v>
      </c>
    </row>
    <row r="91" spans="1:12" ht="15" customHeight="1">
      <c r="A91" s="152"/>
      <c r="B91" s="47"/>
      <c r="C91" s="47" t="s">
        <v>711</v>
      </c>
      <c r="D91" s="47" t="s">
        <v>956</v>
      </c>
      <c r="E91" s="114"/>
      <c r="F91" s="205">
        <f>'Z 2 '!E197</f>
        <v>123000</v>
      </c>
      <c r="G91" s="205">
        <f t="shared" si="12"/>
        <v>123000</v>
      </c>
      <c r="H91" s="205">
        <f t="shared" si="12"/>
        <v>123000</v>
      </c>
      <c r="I91" s="205"/>
      <c r="J91" s="205"/>
      <c r="K91" s="205"/>
      <c r="L91" s="246">
        <v>0</v>
      </c>
    </row>
    <row r="92" spans="1:12" ht="14.25" customHeight="1">
      <c r="A92" s="152"/>
      <c r="B92" s="47"/>
      <c r="C92" s="47" t="s">
        <v>713</v>
      </c>
      <c r="D92" s="47" t="s">
        <v>714</v>
      </c>
      <c r="E92" s="114"/>
      <c r="F92" s="205">
        <f>'Z 2 '!E198</f>
        <v>162000</v>
      </c>
      <c r="G92" s="205">
        <f t="shared" si="12"/>
        <v>162000</v>
      </c>
      <c r="H92" s="205">
        <f t="shared" si="12"/>
        <v>162000</v>
      </c>
      <c r="I92" s="205"/>
      <c r="J92" s="205"/>
      <c r="K92" s="205"/>
      <c r="L92" s="246">
        <v>0</v>
      </c>
    </row>
    <row r="93" spans="1:12" ht="15.75" customHeight="1">
      <c r="A93" s="152"/>
      <c r="B93" s="47"/>
      <c r="C93" s="47" t="s">
        <v>454</v>
      </c>
      <c r="D93" s="40" t="s">
        <v>830</v>
      </c>
      <c r="E93" s="114"/>
      <c r="F93" s="205">
        <f>'Z 2 '!E199</f>
        <v>10000</v>
      </c>
      <c r="G93" s="205">
        <f t="shared" si="12"/>
        <v>10000</v>
      </c>
      <c r="H93" s="205"/>
      <c r="I93" s="205"/>
      <c r="J93" s="205"/>
      <c r="K93" s="205"/>
      <c r="L93" s="246"/>
    </row>
    <row r="94" spans="1:12" ht="15.75" customHeight="1">
      <c r="A94" s="152"/>
      <c r="B94" s="47"/>
      <c r="C94" s="46" t="s">
        <v>652</v>
      </c>
      <c r="D94" s="46" t="s">
        <v>957</v>
      </c>
      <c r="E94" s="114"/>
      <c r="F94" s="205">
        <f>'Z 2 '!E200</f>
        <v>9300</v>
      </c>
      <c r="G94" s="205">
        <f t="shared" si="12"/>
        <v>9300</v>
      </c>
      <c r="H94" s="205"/>
      <c r="I94" s="205">
        <f>G94</f>
        <v>9300</v>
      </c>
      <c r="J94" s="205"/>
      <c r="K94" s="205"/>
      <c r="L94" s="246">
        <v>0</v>
      </c>
    </row>
    <row r="95" spans="1:12" ht="16.5" customHeight="1">
      <c r="A95" s="152"/>
      <c r="B95" s="47"/>
      <c r="C95" s="46" t="s">
        <v>627</v>
      </c>
      <c r="D95" s="46" t="s">
        <v>628</v>
      </c>
      <c r="E95" s="114"/>
      <c r="F95" s="205">
        <f>'Z 2 '!E201</f>
        <v>1700</v>
      </c>
      <c r="G95" s="205">
        <f t="shared" si="12"/>
        <v>1700</v>
      </c>
      <c r="H95" s="205"/>
      <c r="I95" s="205">
        <f>G95</f>
        <v>1700</v>
      </c>
      <c r="J95" s="205"/>
      <c r="K95" s="205"/>
      <c r="L95" s="246">
        <v>0</v>
      </c>
    </row>
    <row r="96" spans="1:12" ht="13.5" customHeight="1">
      <c r="A96" s="152"/>
      <c r="B96" s="47"/>
      <c r="C96" s="47" t="s">
        <v>1012</v>
      </c>
      <c r="D96" s="46" t="s">
        <v>1013</v>
      </c>
      <c r="E96" s="114"/>
      <c r="F96" s="205">
        <f>'Z 2 '!E202</f>
        <v>88000</v>
      </c>
      <c r="G96" s="205">
        <f t="shared" si="12"/>
        <v>88000</v>
      </c>
      <c r="H96" s="205"/>
      <c r="I96" s="205"/>
      <c r="J96" s="205"/>
      <c r="K96" s="205"/>
      <c r="L96" s="246">
        <v>0</v>
      </c>
    </row>
    <row r="97" spans="1:12" ht="15" customHeight="1">
      <c r="A97" s="152"/>
      <c r="B97" s="253"/>
      <c r="C97" s="47" t="s">
        <v>629</v>
      </c>
      <c r="D97" s="47" t="s">
        <v>630</v>
      </c>
      <c r="E97" s="114"/>
      <c r="F97" s="205">
        <f>'Z 2 '!E203</f>
        <v>93000</v>
      </c>
      <c r="G97" s="205">
        <f t="shared" si="12"/>
        <v>93000</v>
      </c>
      <c r="H97" s="205"/>
      <c r="I97" s="205"/>
      <c r="J97" s="205"/>
      <c r="K97" s="205"/>
      <c r="L97" s="251">
        <v>0</v>
      </c>
    </row>
    <row r="98" spans="1:12" ht="15.75" customHeight="1">
      <c r="A98" s="152"/>
      <c r="B98" s="253"/>
      <c r="C98" s="47" t="s">
        <v>716</v>
      </c>
      <c r="D98" s="47" t="s">
        <v>717</v>
      </c>
      <c r="E98" s="114"/>
      <c r="F98" s="205">
        <f>'Z 2 '!E204</f>
        <v>3000</v>
      </c>
      <c r="G98" s="205">
        <f t="shared" si="12"/>
        <v>3000</v>
      </c>
      <c r="H98" s="205"/>
      <c r="I98" s="205"/>
      <c r="J98" s="205"/>
      <c r="K98" s="205"/>
      <c r="L98" s="251">
        <v>0</v>
      </c>
    </row>
    <row r="99" spans="1:12" ht="15" customHeight="1">
      <c r="A99" s="152"/>
      <c r="B99" s="253"/>
      <c r="C99" s="47" t="s">
        <v>631</v>
      </c>
      <c r="D99" s="47" t="s">
        <v>718</v>
      </c>
      <c r="E99" s="114"/>
      <c r="F99" s="205">
        <f>'Z 2 '!E205</f>
        <v>29000</v>
      </c>
      <c r="G99" s="205">
        <f t="shared" si="12"/>
        <v>29000</v>
      </c>
      <c r="H99" s="205"/>
      <c r="I99" s="205"/>
      <c r="J99" s="205"/>
      <c r="K99" s="205"/>
      <c r="L99" s="251">
        <v>0</v>
      </c>
    </row>
    <row r="100" spans="1:12" ht="16.5" customHeight="1">
      <c r="A100" s="152"/>
      <c r="B100" s="253"/>
      <c r="C100" s="47" t="s">
        <v>633</v>
      </c>
      <c r="D100" s="47" t="s">
        <v>719</v>
      </c>
      <c r="E100" s="114"/>
      <c r="F100" s="205">
        <f>'Z 2 '!E206</f>
        <v>20000</v>
      </c>
      <c r="G100" s="205">
        <f t="shared" si="12"/>
        <v>20000</v>
      </c>
      <c r="H100" s="205"/>
      <c r="I100" s="205"/>
      <c r="J100" s="205"/>
      <c r="K100" s="205"/>
      <c r="L100" s="251">
        <v>0</v>
      </c>
    </row>
    <row r="101" spans="1:12" ht="15.75" customHeight="1">
      <c r="A101" s="152"/>
      <c r="B101" s="253"/>
      <c r="C101" s="47" t="s">
        <v>703</v>
      </c>
      <c r="D101" s="47" t="s">
        <v>704</v>
      </c>
      <c r="E101" s="114"/>
      <c r="F101" s="205">
        <f>'Z 2 '!E207</f>
        <v>15000</v>
      </c>
      <c r="G101" s="205">
        <f t="shared" si="12"/>
        <v>15000</v>
      </c>
      <c r="H101" s="205"/>
      <c r="I101" s="205"/>
      <c r="J101" s="205"/>
      <c r="K101" s="205"/>
      <c r="L101" s="251"/>
    </row>
    <row r="102" spans="1:12" ht="15" customHeight="1">
      <c r="A102" s="152"/>
      <c r="B102" s="253"/>
      <c r="C102" s="47" t="s">
        <v>635</v>
      </c>
      <c r="D102" s="47" t="s">
        <v>720</v>
      </c>
      <c r="E102" s="114"/>
      <c r="F102" s="205">
        <f>'Z 2 '!E208</f>
        <v>40000</v>
      </c>
      <c r="G102" s="205">
        <f t="shared" si="12"/>
        <v>40000</v>
      </c>
      <c r="H102" s="205"/>
      <c r="I102" s="205"/>
      <c r="J102" s="205"/>
      <c r="K102" s="205"/>
      <c r="L102" s="251">
        <v>0</v>
      </c>
    </row>
    <row r="103" spans="1:12" ht="14.25" customHeight="1">
      <c r="A103" s="152"/>
      <c r="B103" s="253"/>
      <c r="C103" s="47" t="s">
        <v>54</v>
      </c>
      <c r="D103" s="46" t="s">
        <v>55</v>
      </c>
      <c r="E103" s="114"/>
      <c r="F103" s="205">
        <f>'Z 2 '!E209</f>
        <v>2000</v>
      </c>
      <c r="G103" s="205">
        <f t="shared" si="12"/>
        <v>2000</v>
      </c>
      <c r="H103" s="205"/>
      <c r="I103" s="205"/>
      <c r="J103" s="205"/>
      <c r="K103" s="205"/>
      <c r="L103" s="251"/>
    </row>
    <row r="104" spans="1:12" ht="14.25" customHeight="1">
      <c r="A104" s="152"/>
      <c r="B104" s="253"/>
      <c r="C104" s="47" t="s">
        <v>869</v>
      </c>
      <c r="D104" s="46" t="s">
        <v>871</v>
      </c>
      <c r="E104" s="114"/>
      <c r="F104" s="205">
        <f>'Z 2 '!E210</f>
        <v>5000</v>
      </c>
      <c r="G104" s="205">
        <f aca="true" t="shared" si="13" ref="G104:G112">F104</f>
        <v>5000</v>
      </c>
      <c r="H104" s="205"/>
      <c r="I104" s="205"/>
      <c r="J104" s="205"/>
      <c r="K104" s="205"/>
      <c r="L104" s="251"/>
    </row>
    <row r="105" spans="1:12" ht="14.25" customHeight="1">
      <c r="A105" s="152"/>
      <c r="B105" s="253"/>
      <c r="C105" s="47" t="s">
        <v>861</v>
      </c>
      <c r="D105" s="46" t="s">
        <v>865</v>
      </c>
      <c r="E105" s="114"/>
      <c r="F105" s="205">
        <f>'Z 2 '!E211</f>
        <v>5000</v>
      </c>
      <c r="G105" s="205">
        <f t="shared" si="13"/>
        <v>5000</v>
      </c>
      <c r="H105" s="205"/>
      <c r="I105" s="205"/>
      <c r="J105" s="205"/>
      <c r="K105" s="205"/>
      <c r="L105" s="251"/>
    </row>
    <row r="106" spans="1:12" ht="14.25" customHeight="1">
      <c r="A106" s="152"/>
      <c r="B106" s="253"/>
      <c r="C106" s="47" t="s">
        <v>637</v>
      </c>
      <c r="D106" s="47" t="s">
        <v>638</v>
      </c>
      <c r="E106" s="114"/>
      <c r="F106" s="205">
        <f>'Z 2 '!E212</f>
        <v>7000</v>
      </c>
      <c r="G106" s="205">
        <f t="shared" si="13"/>
        <v>7000</v>
      </c>
      <c r="H106" s="205"/>
      <c r="I106" s="205"/>
      <c r="J106" s="205"/>
      <c r="K106" s="205"/>
      <c r="L106" s="251">
        <v>0</v>
      </c>
    </row>
    <row r="107" spans="1:12" ht="13.5" customHeight="1">
      <c r="A107" s="152"/>
      <c r="B107" s="253"/>
      <c r="C107" s="47" t="s">
        <v>639</v>
      </c>
      <c r="D107" s="47" t="s">
        <v>640</v>
      </c>
      <c r="E107" s="114"/>
      <c r="F107" s="205">
        <f>'Z 2 '!E213</f>
        <v>4000</v>
      </c>
      <c r="G107" s="205">
        <f t="shared" si="13"/>
        <v>4000</v>
      </c>
      <c r="H107" s="205"/>
      <c r="I107" s="205"/>
      <c r="J107" s="205"/>
      <c r="K107" s="205"/>
      <c r="L107" s="251">
        <v>0</v>
      </c>
    </row>
    <row r="108" spans="1:12" ht="12" customHeight="1">
      <c r="A108" s="152"/>
      <c r="B108" s="253"/>
      <c r="C108" s="47" t="s">
        <v>641</v>
      </c>
      <c r="D108" s="47" t="s">
        <v>642</v>
      </c>
      <c r="E108" s="114"/>
      <c r="F108" s="205">
        <f>'Z 2 '!E214</f>
        <v>2000</v>
      </c>
      <c r="G108" s="205">
        <f t="shared" si="13"/>
        <v>2000</v>
      </c>
      <c r="H108" s="205"/>
      <c r="I108" s="205"/>
      <c r="J108" s="205"/>
      <c r="K108" s="205"/>
      <c r="L108" s="251">
        <v>0</v>
      </c>
    </row>
    <row r="109" spans="1:12" ht="14.25" customHeight="1">
      <c r="A109" s="152"/>
      <c r="B109" s="253"/>
      <c r="C109" s="47" t="s">
        <v>702</v>
      </c>
      <c r="D109" s="47" t="s">
        <v>709</v>
      </c>
      <c r="E109" s="114"/>
      <c r="F109" s="205">
        <f>'Z 2 '!E215</f>
        <v>14040</v>
      </c>
      <c r="G109" s="205">
        <f t="shared" si="13"/>
        <v>14040</v>
      </c>
      <c r="H109" s="205"/>
      <c r="I109" s="205"/>
      <c r="J109" s="205"/>
      <c r="K109" s="205"/>
      <c r="L109" s="251">
        <v>0</v>
      </c>
    </row>
    <row r="110" spans="1:12" ht="14.25" customHeight="1">
      <c r="A110" s="152"/>
      <c r="B110" s="253"/>
      <c r="C110" s="47" t="s">
        <v>723</v>
      </c>
      <c r="D110" s="47" t="s">
        <v>960</v>
      </c>
      <c r="E110" s="114"/>
      <c r="F110" s="205">
        <f>'Z 2 '!E216</f>
        <v>160</v>
      </c>
      <c r="G110" s="205">
        <f t="shared" si="13"/>
        <v>160</v>
      </c>
      <c r="H110" s="205"/>
      <c r="I110" s="205"/>
      <c r="J110" s="205"/>
      <c r="K110" s="205"/>
      <c r="L110" s="251">
        <v>0</v>
      </c>
    </row>
    <row r="111" spans="1:12" ht="14.25" customHeight="1">
      <c r="A111" s="152"/>
      <c r="B111" s="253"/>
      <c r="C111" s="47" t="s">
        <v>863</v>
      </c>
      <c r="D111" s="46" t="s">
        <v>867</v>
      </c>
      <c r="E111" s="114"/>
      <c r="F111" s="205">
        <f>'Z 2 '!E217</f>
        <v>5800</v>
      </c>
      <c r="G111" s="205">
        <f t="shared" si="13"/>
        <v>5800</v>
      </c>
      <c r="H111" s="205"/>
      <c r="I111" s="205"/>
      <c r="J111" s="205"/>
      <c r="K111" s="205"/>
      <c r="L111" s="251"/>
    </row>
    <row r="112" spans="1:12" ht="14.25" customHeight="1">
      <c r="A112" s="152"/>
      <c r="B112" s="253"/>
      <c r="C112" s="47" t="s">
        <v>864</v>
      </c>
      <c r="D112" s="164" t="s">
        <v>868</v>
      </c>
      <c r="E112" s="114"/>
      <c r="F112" s="205">
        <f>'Z 2 '!E218</f>
        <v>3000</v>
      </c>
      <c r="G112" s="205">
        <f t="shared" si="13"/>
        <v>3000</v>
      </c>
      <c r="H112" s="205"/>
      <c r="I112" s="205"/>
      <c r="J112" s="205"/>
      <c r="K112" s="205"/>
      <c r="L112" s="251"/>
    </row>
    <row r="113" spans="1:12" ht="17.25" customHeight="1">
      <c r="A113" s="258" t="s">
        <v>820</v>
      </c>
      <c r="B113" s="254" t="s">
        <v>828</v>
      </c>
      <c r="C113" s="254" t="s">
        <v>794</v>
      </c>
      <c r="D113" s="259" t="s">
        <v>961</v>
      </c>
      <c r="E113" s="244">
        <f>'Z 1'!G115</f>
        <v>1743167</v>
      </c>
      <c r="F113" s="244">
        <f aca="true" t="shared" si="14" ref="F113:K113">F114</f>
        <v>1743167</v>
      </c>
      <c r="G113" s="244">
        <f t="shared" si="14"/>
        <v>1743167</v>
      </c>
      <c r="H113" s="244">
        <f t="shared" si="14"/>
        <v>0</v>
      </c>
      <c r="I113" s="244">
        <f t="shared" si="14"/>
        <v>0</v>
      </c>
      <c r="J113" s="244">
        <f t="shared" si="14"/>
        <v>1743167</v>
      </c>
      <c r="K113" s="244">
        <f t="shared" si="14"/>
        <v>0</v>
      </c>
      <c r="L113" s="252">
        <v>0</v>
      </c>
    </row>
    <row r="114" spans="1:12" ht="17.25" customHeight="1">
      <c r="A114" s="152"/>
      <c r="B114" s="253"/>
      <c r="C114" s="47" t="s">
        <v>829</v>
      </c>
      <c r="D114" s="46" t="s">
        <v>962</v>
      </c>
      <c r="E114" s="114">
        <v>0</v>
      </c>
      <c r="F114" s="114">
        <f>'Z 2 '!E457</f>
        <v>1743167</v>
      </c>
      <c r="G114" s="114">
        <f>F114</f>
        <v>1743167</v>
      </c>
      <c r="H114" s="114"/>
      <c r="I114" s="114"/>
      <c r="J114" s="114">
        <f>G114</f>
        <v>1743167</v>
      </c>
      <c r="K114" s="114"/>
      <c r="L114" s="251">
        <v>0</v>
      </c>
    </row>
    <row r="115" spans="1:12" ht="16.5" customHeight="1">
      <c r="A115" s="258">
        <v>852</v>
      </c>
      <c r="B115" s="254" t="s">
        <v>449</v>
      </c>
      <c r="C115" s="254">
        <v>2110</v>
      </c>
      <c r="D115" s="263" t="s">
        <v>2</v>
      </c>
      <c r="E115" s="244">
        <f>'Z 1'!G138</f>
        <v>370500</v>
      </c>
      <c r="F115" s="244">
        <f aca="true" t="shared" si="15" ref="F115:L115">SUM(F116:F129)</f>
        <v>370500</v>
      </c>
      <c r="G115" s="244">
        <f t="shared" si="15"/>
        <v>292169</v>
      </c>
      <c r="H115" s="244">
        <f t="shared" si="15"/>
        <v>51831</v>
      </c>
      <c r="I115" s="244">
        <f t="shared" si="15"/>
        <v>0</v>
      </c>
      <c r="J115" s="244">
        <f t="shared" si="15"/>
        <v>0</v>
      </c>
      <c r="K115" s="244">
        <f t="shared" si="15"/>
        <v>0</v>
      </c>
      <c r="L115" s="401">
        <f t="shared" si="15"/>
        <v>0</v>
      </c>
    </row>
    <row r="116" spans="1:12" ht="16.5" customHeight="1">
      <c r="A116" s="151"/>
      <c r="B116" s="253"/>
      <c r="C116" s="47" t="s">
        <v>621</v>
      </c>
      <c r="D116" s="46" t="s">
        <v>622</v>
      </c>
      <c r="E116" s="114">
        <v>0</v>
      </c>
      <c r="F116" s="114">
        <f>'Z 2 '!E529</f>
        <v>270066</v>
      </c>
      <c r="G116" s="114">
        <f>F116</f>
        <v>270066</v>
      </c>
      <c r="H116" s="114"/>
      <c r="I116" s="114"/>
      <c r="J116" s="114"/>
      <c r="K116" s="114"/>
      <c r="L116" s="246">
        <v>0</v>
      </c>
    </row>
    <row r="117" spans="1:12" ht="16.5" customHeight="1">
      <c r="A117" s="151"/>
      <c r="B117" s="253"/>
      <c r="C117" s="47" t="s">
        <v>625</v>
      </c>
      <c r="D117" s="46" t="s">
        <v>943</v>
      </c>
      <c r="E117" s="114">
        <v>0</v>
      </c>
      <c r="F117" s="114">
        <f>'Z 2 '!E530</f>
        <v>22103</v>
      </c>
      <c r="G117" s="114">
        <f>F117</f>
        <v>22103</v>
      </c>
      <c r="H117" s="114"/>
      <c r="I117" s="114"/>
      <c r="J117" s="114"/>
      <c r="K117" s="114"/>
      <c r="L117" s="246">
        <v>0</v>
      </c>
    </row>
    <row r="118" spans="1:12" ht="16.5" customHeight="1">
      <c r="A118" s="151"/>
      <c r="B118" s="253"/>
      <c r="C118" s="46" t="s">
        <v>652</v>
      </c>
      <c r="D118" s="46" t="s">
        <v>697</v>
      </c>
      <c r="E118" s="114">
        <v>0</v>
      </c>
      <c r="F118" s="114">
        <f>'Z 2 '!E531</f>
        <v>44673</v>
      </c>
      <c r="G118" s="114"/>
      <c r="H118" s="114">
        <f>F118</f>
        <v>44673</v>
      </c>
      <c r="I118" s="114"/>
      <c r="J118" s="114"/>
      <c r="K118" s="114"/>
      <c r="L118" s="246">
        <v>0</v>
      </c>
    </row>
    <row r="119" spans="1:12" ht="16.5" customHeight="1">
      <c r="A119" s="151"/>
      <c r="B119" s="253"/>
      <c r="C119" s="46" t="s">
        <v>627</v>
      </c>
      <c r="D119" s="46" t="s">
        <v>628</v>
      </c>
      <c r="E119" s="114">
        <v>0</v>
      </c>
      <c r="F119" s="114">
        <f>'Z 2 '!E532</f>
        <v>7158</v>
      </c>
      <c r="G119" s="114"/>
      <c r="H119" s="114">
        <f>F119</f>
        <v>7158</v>
      </c>
      <c r="I119" s="114"/>
      <c r="J119" s="114"/>
      <c r="K119" s="114"/>
      <c r="L119" s="246">
        <v>0</v>
      </c>
    </row>
    <row r="120" spans="1:12" ht="17.25" customHeight="1">
      <c r="A120" s="151"/>
      <c r="B120" s="253"/>
      <c r="C120" s="46" t="s">
        <v>629</v>
      </c>
      <c r="D120" s="46" t="s">
        <v>630</v>
      </c>
      <c r="E120" s="114">
        <v>0</v>
      </c>
      <c r="F120" s="114">
        <f>'Z 2 '!E533</f>
        <v>2100</v>
      </c>
      <c r="G120" s="114"/>
      <c r="H120" s="114"/>
      <c r="I120" s="114"/>
      <c r="J120" s="114"/>
      <c r="K120" s="114"/>
      <c r="L120" s="246">
        <v>0</v>
      </c>
    </row>
    <row r="121" spans="1:12" ht="17.25" customHeight="1">
      <c r="A121" s="151"/>
      <c r="B121" s="253"/>
      <c r="C121" s="155">
        <v>4230</v>
      </c>
      <c r="D121" s="47" t="s">
        <v>158</v>
      </c>
      <c r="E121" s="114"/>
      <c r="F121" s="114">
        <f>'Z 2 '!E534</f>
        <v>200</v>
      </c>
      <c r="G121" s="114"/>
      <c r="H121" s="114"/>
      <c r="I121" s="114"/>
      <c r="J121" s="114"/>
      <c r="K121" s="114"/>
      <c r="L121" s="246"/>
    </row>
    <row r="122" spans="1:12" ht="17.25" customHeight="1">
      <c r="A122" s="151"/>
      <c r="B122" s="253"/>
      <c r="C122" s="46" t="s">
        <v>631</v>
      </c>
      <c r="D122" s="46" t="s">
        <v>718</v>
      </c>
      <c r="E122" s="114">
        <v>0</v>
      </c>
      <c r="F122" s="114">
        <f>'Z 2 '!E535</f>
        <v>6086</v>
      </c>
      <c r="G122" s="114"/>
      <c r="H122" s="114"/>
      <c r="I122" s="114"/>
      <c r="J122" s="114"/>
      <c r="K122" s="114"/>
      <c r="L122" s="246">
        <v>0</v>
      </c>
    </row>
    <row r="123" spans="1:12" ht="17.25" customHeight="1">
      <c r="A123" s="151"/>
      <c r="B123" s="253"/>
      <c r="C123" s="155" t="s">
        <v>703</v>
      </c>
      <c r="D123" s="47" t="s">
        <v>704</v>
      </c>
      <c r="E123" s="114"/>
      <c r="F123" s="114">
        <f>'Z 2 '!E536</f>
        <v>80</v>
      </c>
      <c r="G123" s="114"/>
      <c r="H123" s="114"/>
      <c r="I123" s="114"/>
      <c r="J123" s="114"/>
      <c r="K123" s="114"/>
      <c r="L123" s="246"/>
    </row>
    <row r="124" spans="1:12" ht="16.5" customHeight="1">
      <c r="A124" s="151"/>
      <c r="B124" s="253"/>
      <c r="C124" s="46" t="s">
        <v>635</v>
      </c>
      <c r="D124" s="46" t="s">
        <v>720</v>
      </c>
      <c r="E124" s="114">
        <v>0</v>
      </c>
      <c r="F124" s="114">
        <f>'Z 2 '!E537</f>
        <v>3000</v>
      </c>
      <c r="G124" s="114"/>
      <c r="H124" s="114"/>
      <c r="I124" s="114"/>
      <c r="J124" s="114"/>
      <c r="K124" s="114"/>
      <c r="L124" s="246">
        <v>0</v>
      </c>
    </row>
    <row r="125" spans="1:12" ht="16.5" customHeight="1">
      <c r="A125" s="151"/>
      <c r="B125" s="253"/>
      <c r="C125" s="46" t="s">
        <v>54</v>
      </c>
      <c r="D125" s="46" t="s">
        <v>55</v>
      </c>
      <c r="E125" s="114"/>
      <c r="F125" s="114">
        <f>'Z 2 '!E538</f>
        <v>396</v>
      </c>
      <c r="G125" s="114"/>
      <c r="H125" s="114"/>
      <c r="I125" s="114"/>
      <c r="J125" s="114"/>
      <c r="K125" s="114"/>
      <c r="L125" s="246"/>
    </row>
    <row r="126" spans="1:12" ht="16.5" customHeight="1">
      <c r="A126" s="151"/>
      <c r="B126" s="253"/>
      <c r="C126" s="46">
        <v>4370</v>
      </c>
      <c r="D126" s="46" t="s">
        <v>865</v>
      </c>
      <c r="E126" s="114"/>
      <c r="F126" s="114">
        <f>'Z 2 '!E539</f>
        <v>1000</v>
      </c>
      <c r="G126" s="114"/>
      <c r="H126" s="114"/>
      <c r="I126" s="114"/>
      <c r="J126" s="114"/>
      <c r="K126" s="114"/>
      <c r="L126" s="246"/>
    </row>
    <row r="127" spans="1:12" ht="18" customHeight="1">
      <c r="A127" s="151"/>
      <c r="B127" s="253"/>
      <c r="C127" s="46" t="s">
        <v>637</v>
      </c>
      <c r="D127" s="46" t="s">
        <v>638</v>
      </c>
      <c r="E127" s="114">
        <v>0</v>
      </c>
      <c r="F127" s="114">
        <f>'Z 2 '!E540</f>
        <v>1000</v>
      </c>
      <c r="G127" s="114"/>
      <c r="H127" s="114"/>
      <c r="I127" s="114"/>
      <c r="J127" s="114"/>
      <c r="K127" s="114"/>
      <c r="L127" s="246">
        <v>0</v>
      </c>
    </row>
    <row r="128" spans="1:12" ht="17.25" customHeight="1">
      <c r="A128" s="151"/>
      <c r="B128" s="253"/>
      <c r="C128" s="46" t="s">
        <v>641</v>
      </c>
      <c r="D128" s="46" t="s">
        <v>642</v>
      </c>
      <c r="E128" s="114">
        <v>0</v>
      </c>
      <c r="F128" s="114">
        <f>'Z 2 '!E541</f>
        <v>11638</v>
      </c>
      <c r="G128" s="114"/>
      <c r="H128" s="114"/>
      <c r="I128" s="114"/>
      <c r="J128" s="114"/>
      <c r="K128" s="114"/>
      <c r="L128" s="246">
        <v>0</v>
      </c>
    </row>
    <row r="129" spans="1:12" ht="17.25" customHeight="1" thickBot="1">
      <c r="A129" s="603"/>
      <c r="B129" s="604"/>
      <c r="C129" s="605" t="s">
        <v>862</v>
      </c>
      <c r="D129" s="605" t="s">
        <v>453</v>
      </c>
      <c r="E129" s="606"/>
      <c r="F129" s="606">
        <f>'Z 2 '!E542</f>
        <v>1000</v>
      </c>
      <c r="G129" s="606"/>
      <c r="H129" s="606"/>
      <c r="I129" s="606"/>
      <c r="J129" s="606"/>
      <c r="K129" s="606"/>
      <c r="L129" s="607"/>
    </row>
    <row r="130" spans="1:12" ht="27.75" customHeight="1" thickBot="1">
      <c r="A130" s="789" t="s">
        <v>963</v>
      </c>
      <c r="B130" s="790"/>
      <c r="C130" s="790"/>
      <c r="D130" s="790"/>
      <c r="E130" s="268">
        <f aca="true" t="shared" si="16" ref="E130:L130">E15+E33+E42+E44+E46+E68+E78+E86+E113+E115</f>
        <v>5482354</v>
      </c>
      <c r="F130" s="268">
        <f t="shared" si="16"/>
        <v>5482354</v>
      </c>
      <c r="G130" s="268">
        <f t="shared" si="16"/>
        <v>5404023</v>
      </c>
      <c r="H130" s="268">
        <f t="shared" si="16"/>
        <v>2644164</v>
      </c>
      <c r="I130" s="268">
        <f t="shared" si="16"/>
        <v>61483</v>
      </c>
      <c r="J130" s="268">
        <f t="shared" si="16"/>
        <v>1743167</v>
      </c>
      <c r="K130" s="268">
        <f t="shared" si="16"/>
        <v>0</v>
      </c>
      <c r="L130" s="269">
        <f t="shared" si="16"/>
        <v>0</v>
      </c>
    </row>
    <row r="133" spans="9:11" ht="12.75">
      <c r="I133" s="740"/>
      <c r="J133" s="740"/>
      <c r="K133" s="740"/>
    </row>
    <row r="134" spans="9:11" ht="12.75">
      <c r="I134" s="179"/>
      <c r="J134" s="179"/>
      <c r="K134" s="179"/>
    </row>
    <row r="135" spans="9:11" ht="12.75">
      <c r="I135" s="740"/>
      <c r="J135" s="740"/>
      <c r="K135" s="740"/>
    </row>
  </sheetData>
  <mergeCells count="15">
    <mergeCell ref="I135:K135"/>
    <mergeCell ref="F7:F9"/>
    <mergeCell ref="G7:K7"/>
    <mergeCell ref="K8:K9"/>
    <mergeCell ref="I133:K133"/>
    <mergeCell ref="B14:F14"/>
    <mergeCell ref="E1:L1"/>
    <mergeCell ref="A5:L5"/>
    <mergeCell ref="A130:D130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3" max="11" man="1"/>
    <brk id="10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804" t="s">
        <v>505</v>
      </c>
      <c r="F1" s="804"/>
      <c r="G1" s="804"/>
      <c r="H1" s="804"/>
      <c r="I1" s="804"/>
      <c r="J1" s="804"/>
      <c r="K1" s="804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807" t="s">
        <v>476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</row>
    <row r="4" spans="1:11" ht="12.75">
      <c r="A4" s="808" t="s">
        <v>926</v>
      </c>
      <c r="B4" s="801"/>
      <c r="C4" s="801"/>
      <c r="D4" s="801" t="s">
        <v>927</v>
      </c>
      <c r="E4" s="781" t="s">
        <v>474</v>
      </c>
      <c r="F4" s="781" t="s">
        <v>475</v>
      </c>
      <c r="G4" s="801" t="s">
        <v>826</v>
      </c>
      <c r="H4" s="801"/>
      <c r="I4" s="801"/>
      <c r="J4" s="801"/>
      <c r="K4" s="809"/>
    </row>
    <row r="5" spans="1:11" ht="12.75">
      <c r="A5" s="601"/>
      <c r="B5" s="588"/>
      <c r="C5" s="588"/>
      <c r="D5" s="800"/>
      <c r="E5" s="772"/>
      <c r="F5" s="772"/>
      <c r="G5" s="772" t="s">
        <v>63</v>
      </c>
      <c r="H5" s="800" t="s">
        <v>968</v>
      </c>
      <c r="I5" s="800"/>
      <c r="J5" s="800"/>
      <c r="K5" s="773" t="s">
        <v>117</v>
      </c>
    </row>
    <row r="6" spans="1:11" ht="22.5">
      <c r="A6" s="601" t="s">
        <v>930</v>
      </c>
      <c r="B6" s="588" t="s">
        <v>931</v>
      </c>
      <c r="C6" s="588" t="s">
        <v>139</v>
      </c>
      <c r="D6" s="800"/>
      <c r="E6" s="772"/>
      <c r="F6" s="772"/>
      <c r="G6" s="772"/>
      <c r="H6" s="588" t="s">
        <v>827</v>
      </c>
      <c r="I6" s="105" t="s">
        <v>1042</v>
      </c>
      <c r="J6" s="105" t="s">
        <v>1043</v>
      </c>
      <c r="K6" s="773"/>
    </row>
    <row r="7" spans="1:11" ht="11.25" customHeight="1">
      <c r="A7" s="176">
        <v>1</v>
      </c>
      <c r="B7" s="28">
        <v>2</v>
      </c>
      <c r="C7" s="28">
        <v>3</v>
      </c>
      <c r="D7" s="28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270">
        <v>11</v>
      </c>
    </row>
    <row r="8" spans="1:11" ht="28.5" customHeight="1">
      <c r="A8" s="271">
        <v>600</v>
      </c>
      <c r="B8" s="264">
        <v>60014</v>
      </c>
      <c r="C8" s="264">
        <v>6420</v>
      </c>
      <c r="D8" s="265" t="s">
        <v>132</v>
      </c>
      <c r="E8" s="266">
        <f>'Z 1'!G25</f>
        <v>3000000</v>
      </c>
      <c r="F8" s="266">
        <f aca="true" t="shared" si="0" ref="F8:K8">SUM(F9:F9)</f>
        <v>3000000</v>
      </c>
      <c r="G8" s="266">
        <f t="shared" si="0"/>
        <v>0</v>
      </c>
      <c r="H8" s="266">
        <f t="shared" si="0"/>
        <v>0</v>
      </c>
      <c r="I8" s="266">
        <f t="shared" si="0"/>
        <v>0</v>
      </c>
      <c r="J8" s="266">
        <f t="shared" si="0"/>
        <v>0</v>
      </c>
      <c r="K8" s="272">
        <f t="shared" si="0"/>
        <v>3000000</v>
      </c>
    </row>
    <row r="9" spans="1:11" ht="28.5" customHeight="1" thickBot="1">
      <c r="A9" s="273"/>
      <c r="B9" s="267"/>
      <c r="C9" s="101">
        <v>6050</v>
      </c>
      <c r="D9" s="40" t="s">
        <v>834</v>
      </c>
      <c r="E9" s="206">
        <v>0</v>
      </c>
      <c r="F9" s="206">
        <v>3000000</v>
      </c>
      <c r="G9" s="206"/>
      <c r="H9" s="206"/>
      <c r="I9" s="206"/>
      <c r="J9" s="206"/>
      <c r="K9" s="274">
        <f>F9</f>
        <v>3000000</v>
      </c>
    </row>
    <row r="10" spans="1:11" ht="29.25" customHeight="1" thickBot="1">
      <c r="A10" s="805" t="s">
        <v>56</v>
      </c>
      <c r="B10" s="806"/>
      <c r="C10" s="806"/>
      <c r="D10" s="806"/>
      <c r="E10" s="268">
        <f aca="true" t="shared" si="1" ref="E10:K10">E8</f>
        <v>3000000</v>
      </c>
      <c r="F10" s="268">
        <f t="shared" si="1"/>
        <v>3000000</v>
      </c>
      <c r="G10" s="268">
        <f t="shared" si="1"/>
        <v>0</v>
      </c>
      <c r="H10" s="268">
        <f t="shared" si="1"/>
        <v>0</v>
      </c>
      <c r="I10" s="268">
        <f t="shared" si="1"/>
        <v>0</v>
      </c>
      <c r="J10" s="268">
        <f t="shared" si="1"/>
        <v>0</v>
      </c>
      <c r="K10" s="269">
        <f t="shared" si="1"/>
        <v>3000000</v>
      </c>
    </row>
    <row r="11" ht="11.25" customHeight="1">
      <c r="C11" s="25"/>
    </row>
    <row r="12" spans="3:11" ht="12.75">
      <c r="C12" s="25"/>
      <c r="E12" s="38" t="s">
        <v>234</v>
      </c>
      <c r="F12" s="38"/>
      <c r="G12" s="38"/>
      <c r="H12" s="38"/>
      <c r="I12" s="38"/>
      <c r="J12" s="38"/>
      <c r="K12" s="38"/>
    </row>
    <row r="13" spans="1:11" ht="12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ht="12.75">
      <c r="C14" s="25"/>
    </row>
    <row r="15" ht="12.75">
      <c r="C15" s="25"/>
    </row>
    <row r="16" ht="12.75">
      <c r="C16" s="25"/>
    </row>
    <row r="17" ht="12.75">
      <c r="C17" s="25"/>
    </row>
  </sheetData>
  <mergeCells count="11">
    <mergeCell ref="G5:G6"/>
    <mergeCell ref="K5:K6"/>
    <mergeCell ref="H5:J5"/>
    <mergeCell ref="E1:K1"/>
    <mergeCell ref="A10:D10"/>
    <mergeCell ref="A3:K3"/>
    <mergeCell ref="A4:C4"/>
    <mergeCell ref="D4:D6"/>
    <mergeCell ref="E4:E6"/>
    <mergeCell ref="F4:F6"/>
    <mergeCell ref="G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F15" sqref="F1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9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15" t="s">
        <v>506</v>
      </c>
      <c r="D1" s="815"/>
      <c r="E1" s="815"/>
      <c r="F1" s="815"/>
      <c r="G1" s="815"/>
      <c r="H1" s="815"/>
      <c r="I1" s="815"/>
      <c r="J1" s="815"/>
      <c r="K1" s="815"/>
      <c r="L1" s="135"/>
    </row>
    <row r="2" spans="1:12" ht="14.25" customHeight="1">
      <c r="A2" s="816" t="s">
        <v>477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61"/>
    </row>
    <row r="3" spans="1:12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" customHeight="1">
      <c r="A4" s="817" t="s">
        <v>926</v>
      </c>
      <c r="B4" s="817"/>
      <c r="C4" s="817"/>
      <c r="D4" s="800" t="s">
        <v>927</v>
      </c>
      <c r="E4" s="772" t="s">
        <v>1008</v>
      </c>
      <c r="F4" s="612" t="s">
        <v>478</v>
      </c>
      <c r="G4" s="818" t="s">
        <v>1041</v>
      </c>
      <c r="H4" s="819"/>
      <c r="I4" s="819"/>
      <c r="J4" s="819"/>
      <c r="K4" s="820"/>
      <c r="L4" s="23"/>
    </row>
    <row r="5" spans="1:13" ht="12" customHeight="1">
      <c r="A5" s="817"/>
      <c r="B5" s="817"/>
      <c r="C5" s="817"/>
      <c r="D5" s="800"/>
      <c r="E5" s="772"/>
      <c r="F5" s="610"/>
      <c r="G5" s="772" t="s">
        <v>63</v>
      </c>
      <c r="H5" s="800" t="s">
        <v>968</v>
      </c>
      <c r="I5" s="800"/>
      <c r="J5" s="800"/>
      <c r="K5" s="612" t="s">
        <v>117</v>
      </c>
      <c r="L5" s="172"/>
      <c r="M5" s="54"/>
    </row>
    <row r="6" spans="1:13" ht="17.25" customHeight="1">
      <c r="A6" s="406" t="s">
        <v>930</v>
      </c>
      <c r="B6" s="406" t="s">
        <v>931</v>
      </c>
      <c r="C6" s="406" t="s">
        <v>139</v>
      </c>
      <c r="D6" s="800"/>
      <c r="E6" s="772"/>
      <c r="F6" s="611"/>
      <c r="G6" s="772"/>
      <c r="H6" s="407" t="s">
        <v>763</v>
      </c>
      <c r="I6" s="408" t="s">
        <v>824</v>
      </c>
      <c r="J6" s="407" t="s">
        <v>825</v>
      </c>
      <c r="K6" s="611"/>
      <c r="L6" s="172"/>
      <c r="M6" s="54"/>
    </row>
    <row r="7" spans="1:13" ht="11.25" customHeight="1">
      <c r="A7" s="28">
        <v>1</v>
      </c>
      <c r="B7" s="28">
        <v>2</v>
      </c>
      <c r="C7" s="28">
        <v>3</v>
      </c>
      <c r="D7" s="28">
        <v>4</v>
      </c>
      <c r="E7" s="141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169"/>
      <c r="M7" s="54"/>
    </row>
    <row r="8" spans="1:13" ht="21.75" customHeight="1">
      <c r="A8" s="55"/>
      <c r="B8" s="55"/>
      <c r="C8" s="55"/>
      <c r="D8" s="56" t="s">
        <v>308</v>
      </c>
      <c r="E8" s="404">
        <f aca="true" t="shared" si="0" ref="E8:K8">E9+E12+E17+E19+E21+E23+E25+E42+E56+E64+E66</f>
        <v>4560724</v>
      </c>
      <c r="F8" s="404">
        <f t="shared" si="0"/>
        <v>5905550</v>
      </c>
      <c r="G8" s="404">
        <f t="shared" si="0"/>
        <v>821223</v>
      </c>
      <c r="H8" s="404">
        <f t="shared" si="0"/>
        <v>253659</v>
      </c>
      <c r="I8" s="404">
        <f t="shared" si="0"/>
        <v>44894</v>
      </c>
      <c r="J8" s="404">
        <f t="shared" si="0"/>
        <v>152848</v>
      </c>
      <c r="K8" s="404">
        <f t="shared" si="0"/>
        <v>5084327</v>
      </c>
      <c r="L8" s="170"/>
      <c r="M8" s="54"/>
    </row>
    <row r="9" spans="1:13" ht="19.5" customHeight="1">
      <c r="A9" s="306" t="s">
        <v>140</v>
      </c>
      <c r="B9" s="306" t="s">
        <v>1061</v>
      </c>
      <c r="C9" s="305"/>
      <c r="D9" s="307" t="s">
        <v>699</v>
      </c>
      <c r="E9" s="403">
        <f>E11</f>
        <v>0</v>
      </c>
      <c r="F9" s="403">
        <f aca="true" t="shared" si="1" ref="F9:K9">F11</f>
        <v>2500</v>
      </c>
      <c r="G9" s="403">
        <f t="shared" si="1"/>
        <v>2500</v>
      </c>
      <c r="H9" s="403">
        <f t="shared" si="1"/>
        <v>0</v>
      </c>
      <c r="I9" s="403">
        <f t="shared" si="1"/>
        <v>0</v>
      </c>
      <c r="J9" s="403">
        <f t="shared" si="1"/>
        <v>2500</v>
      </c>
      <c r="K9" s="403">
        <f t="shared" si="1"/>
        <v>0</v>
      </c>
      <c r="L9" s="170"/>
      <c r="M9" s="54"/>
    </row>
    <row r="10" spans="1:13" ht="15.75" customHeight="1" hidden="1">
      <c r="A10" s="14"/>
      <c r="B10" s="14"/>
      <c r="C10" s="14"/>
      <c r="D10" s="8" t="s">
        <v>133</v>
      </c>
      <c r="E10" s="405">
        <v>0</v>
      </c>
      <c r="F10" s="405"/>
      <c r="G10" s="405"/>
      <c r="H10" s="405"/>
      <c r="I10" s="405"/>
      <c r="J10" s="405"/>
      <c r="K10" s="405"/>
      <c r="L10" s="171"/>
      <c r="M10" s="54"/>
    </row>
    <row r="11" spans="1:13" ht="24.75" customHeight="1">
      <c r="A11" s="14"/>
      <c r="B11" s="14"/>
      <c r="C11" s="28">
        <v>2710</v>
      </c>
      <c r="D11" s="40" t="s">
        <v>310</v>
      </c>
      <c r="E11" s="405">
        <v>0</v>
      </c>
      <c r="F11" s="405">
        <f>'Z 2 '!E13</f>
        <v>2500</v>
      </c>
      <c r="G11" s="405">
        <f>F11</f>
        <v>2500</v>
      </c>
      <c r="H11" s="405"/>
      <c r="I11" s="405"/>
      <c r="J11" s="405">
        <f>G11</f>
        <v>2500</v>
      </c>
      <c r="K11" s="405"/>
      <c r="L11" s="171"/>
      <c r="M11" s="54"/>
    </row>
    <row r="12" spans="1:13" ht="20.25" customHeight="1">
      <c r="A12" s="306" t="s">
        <v>648</v>
      </c>
      <c r="B12" s="306" t="s">
        <v>650</v>
      </c>
      <c r="C12" s="305"/>
      <c r="D12" s="409" t="s">
        <v>132</v>
      </c>
      <c r="E12" s="403">
        <f>E13+E14+E16</f>
        <v>3892349</v>
      </c>
      <c r="F12" s="403">
        <f aca="true" t="shared" si="2" ref="F12:K12">F13+F14+F15+F16</f>
        <v>5084327</v>
      </c>
      <c r="G12" s="403">
        <f t="shared" si="2"/>
        <v>0</v>
      </c>
      <c r="H12" s="403">
        <f t="shared" si="2"/>
        <v>0</v>
      </c>
      <c r="I12" s="403">
        <f t="shared" si="2"/>
        <v>0</v>
      </c>
      <c r="J12" s="403">
        <f t="shared" si="2"/>
        <v>0</v>
      </c>
      <c r="K12" s="403">
        <f t="shared" si="2"/>
        <v>5084327</v>
      </c>
      <c r="L12" s="170"/>
      <c r="M12" s="54"/>
    </row>
    <row r="13" spans="1:13" ht="36.75" customHeight="1">
      <c r="A13" s="14"/>
      <c r="B13" s="14"/>
      <c r="C13" s="28">
        <v>6300</v>
      </c>
      <c r="D13" s="40" t="s">
        <v>831</v>
      </c>
      <c r="E13" s="405">
        <f>'Z 1'!G24</f>
        <v>3892349</v>
      </c>
      <c r="F13" s="405"/>
      <c r="G13" s="405"/>
      <c r="H13" s="405"/>
      <c r="I13" s="405"/>
      <c r="J13" s="405"/>
      <c r="K13" s="405"/>
      <c r="L13" s="171"/>
      <c r="M13" s="54"/>
    </row>
    <row r="14" spans="1:13" ht="18" customHeight="1">
      <c r="A14" s="14"/>
      <c r="B14" s="14"/>
      <c r="C14" s="28">
        <v>6050</v>
      </c>
      <c r="D14" s="72" t="s">
        <v>834</v>
      </c>
      <c r="E14" s="405"/>
      <c r="F14" s="405">
        <v>3732349</v>
      </c>
      <c r="G14" s="405"/>
      <c r="H14" s="405"/>
      <c r="I14" s="405"/>
      <c r="J14" s="405"/>
      <c r="K14" s="405">
        <f>F14</f>
        <v>3732349</v>
      </c>
      <c r="L14" s="171"/>
      <c r="M14" s="54"/>
    </row>
    <row r="15" spans="1:13" ht="22.5">
      <c r="A15" s="14"/>
      <c r="B15" s="14"/>
      <c r="C15" s="28">
        <v>6060</v>
      </c>
      <c r="D15" s="72" t="s">
        <v>795</v>
      </c>
      <c r="E15" s="405"/>
      <c r="F15" s="405">
        <v>160000</v>
      </c>
      <c r="G15" s="405"/>
      <c r="H15" s="405"/>
      <c r="I15" s="405"/>
      <c r="J15" s="405"/>
      <c r="K15" s="405">
        <f>F15</f>
        <v>160000</v>
      </c>
      <c r="L15" s="171"/>
      <c r="M15" s="54"/>
    </row>
    <row r="16" spans="1:13" ht="33" customHeight="1">
      <c r="A16" s="14"/>
      <c r="B16" s="14"/>
      <c r="C16" s="28">
        <v>6300</v>
      </c>
      <c r="D16" s="40" t="s">
        <v>214</v>
      </c>
      <c r="E16" s="405"/>
      <c r="F16" s="405">
        <f>'Z 2 '!E47</f>
        <v>1191978</v>
      </c>
      <c r="G16" s="405"/>
      <c r="H16" s="405"/>
      <c r="I16" s="405"/>
      <c r="J16" s="405"/>
      <c r="K16" s="405">
        <f>F16</f>
        <v>1191978</v>
      </c>
      <c r="L16" s="171"/>
      <c r="M16" s="54"/>
    </row>
    <row r="17" spans="1:13" ht="21" customHeight="1">
      <c r="A17" s="305">
        <v>750</v>
      </c>
      <c r="B17" s="305">
        <v>75018</v>
      </c>
      <c r="C17" s="305"/>
      <c r="D17" s="98" t="s">
        <v>120</v>
      </c>
      <c r="E17" s="403">
        <f>E18</f>
        <v>0</v>
      </c>
      <c r="F17" s="403">
        <f aca="true" t="shared" si="3" ref="F17:K17">F18</f>
        <v>3250</v>
      </c>
      <c r="G17" s="403">
        <f t="shared" si="3"/>
        <v>3250</v>
      </c>
      <c r="H17" s="403">
        <f t="shared" si="3"/>
        <v>0</v>
      </c>
      <c r="I17" s="403">
        <f t="shared" si="3"/>
        <v>0</v>
      </c>
      <c r="J17" s="403">
        <f t="shared" si="3"/>
        <v>3250</v>
      </c>
      <c r="K17" s="403">
        <f t="shared" si="3"/>
        <v>0</v>
      </c>
      <c r="L17" s="170"/>
      <c r="M17" s="54"/>
    </row>
    <row r="18" spans="1:13" s="20" customFormat="1" ht="21.75" customHeight="1">
      <c r="A18" s="14"/>
      <c r="B18" s="14"/>
      <c r="C18" s="28">
        <v>2330</v>
      </c>
      <c r="D18" s="40" t="s">
        <v>215</v>
      </c>
      <c r="E18" s="405">
        <v>0</v>
      </c>
      <c r="F18" s="405">
        <f>'Z 2 '!E101</f>
        <v>3250</v>
      </c>
      <c r="G18" s="405">
        <f>F18</f>
        <v>3250</v>
      </c>
      <c r="H18" s="405"/>
      <c r="I18" s="405"/>
      <c r="J18" s="405">
        <f>F18</f>
        <v>3250</v>
      </c>
      <c r="K18" s="405"/>
      <c r="L18" s="171"/>
      <c r="M18" s="175"/>
    </row>
    <row r="19" spans="1:13" ht="21.75" customHeight="1">
      <c r="A19" s="308">
        <v>750</v>
      </c>
      <c r="B19" s="308">
        <v>75020</v>
      </c>
      <c r="C19" s="305"/>
      <c r="D19" s="98" t="s">
        <v>694</v>
      </c>
      <c r="E19" s="403">
        <f aca="true" t="shared" si="4" ref="E19:K19">E20</f>
        <v>0</v>
      </c>
      <c r="F19" s="403">
        <f t="shared" si="4"/>
        <v>5000</v>
      </c>
      <c r="G19" s="403">
        <f t="shared" si="4"/>
        <v>5000</v>
      </c>
      <c r="H19" s="403">
        <f t="shared" si="4"/>
        <v>0</v>
      </c>
      <c r="I19" s="403">
        <f t="shared" si="4"/>
        <v>0</v>
      </c>
      <c r="J19" s="403">
        <f t="shared" si="4"/>
        <v>5000</v>
      </c>
      <c r="K19" s="403">
        <f t="shared" si="4"/>
        <v>0</v>
      </c>
      <c r="L19" s="170"/>
      <c r="M19" s="54"/>
    </row>
    <row r="20" spans="1:13" ht="36" customHeight="1">
      <c r="A20" s="2"/>
      <c r="B20" s="2"/>
      <c r="C20" s="390">
        <v>2310</v>
      </c>
      <c r="D20" s="214" t="s">
        <v>576</v>
      </c>
      <c r="E20" s="405"/>
      <c r="F20" s="405">
        <f>'Z 2 '!E112</f>
        <v>5000</v>
      </c>
      <c r="G20" s="405">
        <f>F20</f>
        <v>5000</v>
      </c>
      <c r="H20" s="405"/>
      <c r="I20" s="405"/>
      <c r="J20" s="405">
        <f>F20</f>
        <v>5000</v>
      </c>
      <c r="K20" s="405"/>
      <c r="L20" s="173"/>
      <c r="M20" s="54"/>
    </row>
    <row r="21" spans="1:13" ht="22.5" customHeight="1">
      <c r="A21" s="309">
        <v>750</v>
      </c>
      <c r="B21" s="309">
        <v>75075</v>
      </c>
      <c r="C21" s="309"/>
      <c r="D21" s="302" t="s">
        <v>547</v>
      </c>
      <c r="E21" s="403">
        <f aca="true" t="shared" si="5" ref="E21:K21">E22</f>
        <v>0</v>
      </c>
      <c r="F21" s="403">
        <f t="shared" si="5"/>
        <v>20179</v>
      </c>
      <c r="G21" s="403">
        <f t="shared" si="5"/>
        <v>20179</v>
      </c>
      <c r="H21" s="403">
        <f t="shared" si="5"/>
        <v>0</v>
      </c>
      <c r="I21" s="403">
        <f t="shared" si="5"/>
        <v>0</v>
      </c>
      <c r="J21" s="403">
        <f t="shared" si="5"/>
        <v>20179</v>
      </c>
      <c r="K21" s="403">
        <f t="shared" si="5"/>
        <v>0</v>
      </c>
      <c r="L21" s="173"/>
      <c r="M21" s="54"/>
    </row>
    <row r="22" spans="1:13" ht="34.5" customHeight="1">
      <c r="A22" s="2"/>
      <c r="B22" s="2"/>
      <c r="C22" s="390">
        <v>2329</v>
      </c>
      <c r="D22" s="214" t="s">
        <v>209</v>
      </c>
      <c r="E22" s="405">
        <f>'Z 1'!G57</f>
        <v>0</v>
      </c>
      <c r="F22" s="405">
        <f>'Z 2 '!G148</f>
        <v>20179</v>
      </c>
      <c r="G22" s="405">
        <f>F22</f>
        <v>20179</v>
      </c>
      <c r="H22" s="405"/>
      <c r="I22" s="405"/>
      <c r="J22" s="405">
        <f>G22</f>
        <v>20179</v>
      </c>
      <c r="K22" s="405"/>
      <c r="L22" s="173"/>
      <c r="M22" s="54"/>
    </row>
    <row r="23" spans="1:13" ht="27.75" customHeight="1">
      <c r="A23" s="309">
        <v>801</v>
      </c>
      <c r="B23" s="309">
        <v>80146</v>
      </c>
      <c r="C23" s="309"/>
      <c r="D23" s="303" t="s">
        <v>818</v>
      </c>
      <c r="E23" s="403">
        <f>E24</f>
        <v>0</v>
      </c>
      <c r="F23" s="403">
        <f aca="true" t="shared" si="6" ref="F23:K23">F24</f>
        <v>12000</v>
      </c>
      <c r="G23" s="403">
        <f t="shared" si="6"/>
        <v>12000</v>
      </c>
      <c r="H23" s="403">
        <f t="shared" si="6"/>
        <v>0</v>
      </c>
      <c r="I23" s="403">
        <f t="shared" si="6"/>
        <v>0</v>
      </c>
      <c r="J23" s="403">
        <f t="shared" si="6"/>
        <v>12000</v>
      </c>
      <c r="K23" s="403">
        <f t="shared" si="6"/>
        <v>0</v>
      </c>
      <c r="L23" s="173"/>
      <c r="M23" s="54"/>
    </row>
    <row r="24" spans="1:13" ht="17.25" customHeight="1">
      <c r="A24" s="2"/>
      <c r="B24" s="2"/>
      <c r="C24" s="390">
        <v>2320</v>
      </c>
      <c r="D24" s="72" t="s">
        <v>832</v>
      </c>
      <c r="E24" s="405"/>
      <c r="F24" s="405">
        <f>'Z 2 '!E390</f>
        <v>12000</v>
      </c>
      <c r="G24" s="405">
        <f>F24</f>
        <v>12000</v>
      </c>
      <c r="H24" s="405"/>
      <c r="I24" s="405"/>
      <c r="J24" s="405">
        <f>F24</f>
        <v>12000</v>
      </c>
      <c r="K24" s="405"/>
      <c r="L24" s="173"/>
      <c r="M24" s="54"/>
    </row>
    <row r="25" spans="1:13" ht="17.25" customHeight="1">
      <c r="A25" s="309">
        <v>801</v>
      </c>
      <c r="B25" s="309">
        <v>80195</v>
      </c>
      <c r="C25" s="309"/>
      <c r="D25" s="302" t="s">
        <v>699</v>
      </c>
      <c r="E25" s="403">
        <f>E26+E27</f>
        <v>98680</v>
      </c>
      <c r="F25" s="403">
        <f aca="true" t="shared" si="7" ref="F25:K25">SUM(F28:F41)</f>
        <v>98680</v>
      </c>
      <c r="G25" s="403">
        <f t="shared" si="7"/>
        <v>98680</v>
      </c>
      <c r="H25" s="403">
        <f t="shared" si="7"/>
        <v>55126</v>
      </c>
      <c r="I25" s="403">
        <f t="shared" si="7"/>
        <v>9874</v>
      </c>
      <c r="J25" s="403">
        <f t="shared" si="7"/>
        <v>0</v>
      </c>
      <c r="K25" s="403">
        <f t="shared" si="7"/>
        <v>0</v>
      </c>
      <c r="L25" s="173"/>
      <c r="M25" s="54"/>
    </row>
    <row r="26" spans="1:13" ht="38.25" customHeight="1">
      <c r="A26" s="2"/>
      <c r="B26" s="2"/>
      <c r="C26" s="390">
        <v>2888</v>
      </c>
      <c r="D26" s="212" t="s">
        <v>210</v>
      </c>
      <c r="E26" s="405">
        <f>'Z 1'!G106</f>
        <v>83878</v>
      </c>
      <c r="F26" s="405"/>
      <c r="G26" s="405"/>
      <c r="H26" s="405"/>
      <c r="I26" s="405"/>
      <c r="J26" s="405"/>
      <c r="K26" s="405"/>
      <c r="L26" s="173"/>
      <c r="M26" s="54"/>
    </row>
    <row r="27" spans="1:13" ht="41.25" customHeight="1">
      <c r="A27" s="2"/>
      <c r="B27" s="2"/>
      <c r="C27" s="390">
        <v>2889</v>
      </c>
      <c r="D27" s="212" t="s">
        <v>210</v>
      </c>
      <c r="E27" s="405">
        <f>'Z 1'!G107</f>
        <v>14802</v>
      </c>
      <c r="F27" s="405"/>
      <c r="G27" s="405"/>
      <c r="H27" s="405"/>
      <c r="I27" s="405"/>
      <c r="J27" s="405"/>
      <c r="K27" s="405"/>
      <c r="L27" s="173"/>
      <c r="M27" s="54"/>
    </row>
    <row r="28" spans="1:13" ht="13.5" customHeight="1">
      <c r="A28" s="2"/>
      <c r="B28" s="2"/>
      <c r="C28" s="390">
        <v>4118</v>
      </c>
      <c r="D28" s="40" t="s">
        <v>211</v>
      </c>
      <c r="E28" s="405"/>
      <c r="F28" s="405">
        <v>7246</v>
      </c>
      <c r="G28" s="405">
        <f>F28</f>
        <v>7246</v>
      </c>
      <c r="H28" s="405"/>
      <c r="I28" s="405">
        <f>G28</f>
        <v>7246</v>
      </c>
      <c r="J28" s="405"/>
      <c r="K28" s="405"/>
      <c r="L28" s="173"/>
      <c r="M28" s="54"/>
    </row>
    <row r="29" spans="1:13" ht="13.5" customHeight="1">
      <c r="A29" s="2"/>
      <c r="B29" s="2"/>
      <c r="C29" s="390">
        <v>4119</v>
      </c>
      <c r="D29" s="40" t="s">
        <v>211</v>
      </c>
      <c r="E29" s="405"/>
      <c r="F29" s="405">
        <v>1278</v>
      </c>
      <c r="G29" s="405">
        <f aca="true" t="shared" si="8" ref="G29:G41">F29</f>
        <v>1278</v>
      </c>
      <c r="H29" s="405"/>
      <c r="I29" s="405">
        <f>G29</f>
        <v>1278</v>
      </c>
      <c r="J29" s="405"/>
      <c r="K29" s="405"/>
      <c r="L29" s="173"/>
      <c r="M29" s="54"/>
    </row>
    <row r="30" spans="1:13" ht="14.25" customHeight="1">
      <c r="A30" s="2"/>
      <c r="B30" s="2"/>
      <c r="C30" s="390">
        <v>4128</v>
      </c>
      <c r="D30" s="41" t="s">
        <v>560</v>
      </c>
      <c r="E30" s="405"/>
      <c r="F30" s="405">
        <v>1148</v>
      </c>
      <c r="G30" s="405">
        <f t="shared" si="8"/>
        <v>1148</v>
      </c>
      <c r="H30" s="405"/>
      <c r="I30" s="405">
        <f>G30</f>
        <v>1148</v>
      </c>
      <c r="J30" s="405"/>
      <c r="K30" s="405"/>
      <c r="L30" s="173"/>
      <c r="M30" s="54"/>
    </row>
    <row r="31" spans="1:13" ht="15.75" customHeight="1">
      <c r="A31" s="2"/>
      <c r="B31" s="2"/>
      <c r="C31" s="390">
        <v>4129</v>
      </c>
      <c r="D31" s="41" t="s">
        <v>560</v>
      </c>
      <c r="E31" s="405"/>
      <c r="F31" s="405">
        <v>202</v>
      </c>
      <c r="G31" s="405">
        <f t="shared" si="8"/>
        <v>202</v>
      </c>
      <c r="H31" s="405"/>
      <c r="I31" s="405">
        <f>G31</f>
        <v>202</v>
      </c>
      <c r="J31" s="405"/>
      <c r="K31" s="405"/>
      <c r="L31" s="173"/>
      <c r="M31" s="54"/>
    </row>
    <row r="32" spans="1:13" ht="14.25" customHeight="1">
      <c r="A32" s="2"/>
      <c r="B32" s="2"/>
      <c r="C32" s="390">
        <v>4178</v>
      </c>
      <c r="D32" s="41" t="s">
        <v>53</v>
      </c>
      <c r="E32" s="405"/>
      <c r="F32" s="405">
        <v>46858</v>
      </c>
      <c r="G32" s="405">
        <f t="shared" si="8"/>
        <v>46858</v>
      </c>
      <c r="H32" s="405">
        <f>G32</f>
        <v>46858</v>
      </c>
      <c r="I32" s="405"/>
      <c r="J32" s="405"/>
      <c r="K32" s="405"/>
      <c r="L32" s="173"/>
      <c r="M32" s="54"/>
    </row>
    <row r="33" spans="1:13" ht="15" customHeight="1">
      <c r="A33" s="2"/>
      <c r="B33" s="2"/>
      <c r="C33" s="390">
        <v>4179</v>
      </c>
      <c r="D33" s="41" t="s">
        <v>53</v>
      </c>
      <c r="E33" s="405"/>
      <c r="F33" s="405">
        <v>8268</v>
      </c>
      <c r="G33" s="405">
        <f t="shared" si="8"/>
        <v>8268</v>
      </c>
      <c r="H33" s="405">
        <f>G33</f>
        <v>8268</v>
      </c>
      <c r="I33" s="405"/>
      <c r="J33" s="405"/>
      <c r="K33" s="405"/>
      <c r="L33" s="173"/>
      <c r="M33" s="54"/>
    </row>
    <row r="34" spans="1:13" ht="15.75" customHeight="1">
      <c r="A34" s="2"/>
      <c r="B34" s="2"/>
      <c r="C34" s="390">
        <v>4218</v>
      </c>
      <c r="D34" s="391" t="s">
        <v>630</v>
      </c>
      <c r="E34" s="405"/>
      <c r="F34" s="405">
        <v>2040</v>
      </c>
      <c r="G34" s="405">
        <f t="shared" si="8"/>
        <v>2040</v>
      </c>
      <c r="H34" s="405"/>
      <c r="I34" s="405"/>
      <c r="J34" s="405"/>
      <c r="K34" s="405"/>
      <c r="L34" s="173"/>
      <c r="M34" s="54"/>
    </row>
    <row r="35" spans="1:13" ht="15" customHeight="1">
      <c r="A35" s="2"/>
      <c r="B35" s="2"/>
      <c r="C35" s="390">
        <v>4219</v>
      </c>
      <c r="D35" s="391" t="s">
        <v>630</v>
      </c>
      <c r="E35" s="405"/>
      <c r="F35" s="405">
        <v>360</v>
      </c>
      <c r="G35" s="405">
        <f t="shared" si="8"/>
        <v>360</v>
      </c>
      <c r="H35" s="405"/>
      <c r="I35" s="405"/>
      <c r="J35" s="405"/>
      <c r="K35" s="405"/>
      <c r="L35" s="173"/>
      <c r="M35" s="54"/>
    </row>
    <row r="36" spans="1:13" ht="14.25" customHeight="1">
      <c r="A36" s="2"/>
      <c r="B36" s="2"/>
      <c r="C36" s="390">
        <v>4308</v>
      </c>
      <c r="D36" s="356" t="s">
        <v>720</v>
      </c>
      <c r="E36" s="405"/>
      <c r="F36" s="405">
        <v>25262</v>
      </c>
      <c r="G36" s="405">
        <f t="shared" si="8"/>
        <v>25262</v>
      </c>
      <c r="H36" s="405"/>
      <c r="I36" s="405"/>
      <c r="J36" s="405"/>
      <c r="K36" s="405"/>
      <c r="L36" s="173"/>
      <c r="M36" s="54"/>
    </row>
    <row r="37" spans="1:13" ht="15" customHeight="1">
      <c r="A37" s="2"/>
      <c r="B37" s="2"/>
      <c r="C37" s="390">
        <v>4309</v>
      </c>
      <c r="D37" s="356" t="s">
        <v>720</v>
      </c>
      <c r="E37" s="405"/>
      <c r="F37" s="405">
        <v>4458</v>
      </c>
      <c r="G37" s="405">
        <f t="shared" si="8"/>
        <v>4458</v>
      </c>
      <c r="H37" s="405"/>
      <c r="I37" s="405"/>
      <c r="J37" s="405"/>
      <c r="K37" s="405"/>
      <c r="L37" s="173"/>
      <c r="M37" s="54"/>
    </row>
    <row r="38" spans="1:13" ht="13.5" customHeight="1">
      <c r="A38" s="2"/>
      <c r="B38" s="2"/>
      <c r="C38" s="390">
        <v>4438</v>
      </c>
      <c r="D38" s="40" t="s">
        <v>563</v>
      </c>
      <c r="E38" s="405"/>
      <c r="F38" s="405">
        <v>476</v>
      </c>
      <c r="G38" s="405">
        <f t="shared" si="8"/>
        <v>476</v>
      </c>
      <c r="H38" s="405"/>
      <c r="I38" s="405"/>
      <c r="J38" s="405"/>
      <c r="K38" s="405"/>
      <c r="L38" s="173"/>
      <c r="M38" s="54"/>
    </row>
    <row r="39" spans="1:13" ht="15" customHeight="1">
      <c r="A39" s="2"/>
      <c r="B39" s="2"/>
      <c r="C39" s="390">
        <v>4439</v>
      </c>
      <c r="D39" s="40" t="s">
        <v>563</v>
      </c>
      <c r="E39" s="405"/>
      <c r="F39" s="405">
        <v>84</v>
      </c>
      <c r="G39" s="405">
        <f t="shared" si="8"/>
        <v>84</v>
      </c>
      <c r="H39" s="405"/>
      <c r="I39" s="405"/>
      <c r="J39" s="405"/>
      <c r="K39" s="405"/>
      <c r="L39" s="173"/>
      <c r="M39" s="54"/>
    </row>
    <row r="40" spans="1:13" ht="15" customHeight="1">
      <c r="A40" s="2"/>
      <c r="B40" s="2"/>
      <c r="C40" s="390">
        <v>4748</v>
      </c>
      <c r="D40" s="40" t="s">
        <v>867</v>
      </c>
      <c r="E40" s="405"/>
      <c r="F40" s="405">
        <v>850</v>
      </c>
      <c r="G40" s="405">
        <f t="shared" si="8"/>
        <v>850</v>
      </c>
      <c r="H40" s="405"/>
      <c r="I40" s="405"/>
      <c r="J40" s="405"/>
      <c r="K40" s="405"/>
      <c r="L40" s="173"/>
      <c r="M40" s="54"/>
    </row>
    <row r="41" spans="1:13" ht="15.75" customHeight="1">
      <c r="A41" s="2"/>
      <c r="B41" s="2"/>
      <c r="C41" s="390">
        <v>4749</v>
      </c>
      <c r="D41" s="40" t="s">
        <v>867</v>
      </c>
      <c r="E41" s="405"/>
      <c r="F41" s="405">
        <v>150</v>
      </c>
      <c r="G41" s="405">
        <f t="shared" si="8"/>
        <v>150</v>
      </c>
      <c r="H41" s="405"/>
      <c r="I41" s="405"/>
      <c r="J41" s="405"/>
      <c r="K41" s="405"/>
      <c r="L41" s="173"/>
      <c r="M41" s="54"/>
    </row>
    <row r="42" spans="1:13" ht="19.5" customHeight="1">
      <c r="A42" s="305">
        <v>852</v>
      </c>
      <c r="B42" s="308">
        <v>85201</v>
      </c>
      <c r="C42" s="305">
        <v>2320</v>
      </c>
      <c r="D42" s="310" t="s">
        <v>707</v>
      </c>
      <c r="E42" s="403">
        <f>E43</f>
        <v>524983</v>
      </c>
      <c r="F42" s="403">
        <f aca="true" t="shared" si="9" ref="F42:K42">SUM(F44:F55)</f>
        <v>524983</v>
      </c>
      <c r="G42" s="403">
        <f t="shared" si="9"/>
        <v>524983</v>
      </c>
      <c r="H42" s="403">
        <f t="shared" si="9"/>
        <v>179758</v>
      </c>
      <c r="I42" s="403">
        <f t="shared" si="9"/>
        <v>31890</v>
      </c>
      <c r="J42" s="403">
        <f t="shared" si="9"/>
        <v>0</v>
      </c>
      <c r="K42" s="403">
        <f t="shared" si="9"/>
        <v>0</v>
      </c>
      <c r="L42" s="170"/>
      <c r="M42" s="54"/>
    </row>
    <row r="43" spans="1:13" ht="21" customHeight="1">
      <c r="A43" s="2"/>
      <c r="B43" s="390"/>
      <c r="C43" s="390">
        <v>2320</v>
      </c>
      <c r="D43" s="72" t="s">
        <v>833</v>
      </c>
      <c r="E43" s="405">
        <f>'Z 1'!G126</f>
        <v>524983</v>
      </c>
      <c r="F43" s="405">
        <v>0</v>
      </c>
      <c r="G43" s="405">
        <f>F43</f>
        <v>0</v>
      </c>
      <c r="H43" s="405"/>
      <c r="I43" s="405"/>
      <c r="J43" s="405">
        <f>G43</f>
        <v>0</v>
      </c>
      <c r="K43" s="405"/>
      <c r="L43" s="173"/>
      <c r="M43" s="54"/>
    </row>
    <row r="44" spans="1:13" ht="15" customHeight="1">
      <c r="A44" s="5"/>
      <c r="B44" s="356"/>
      <c r="C44" s="390">
        <v>3110</v>
      </c>
      <c r="D44" s="391" t="s">
        <v>842</v>
      </c>
      <c r="E44" s="405"/>
      <c r="F44" s="405">
        <v>76644</v>
      </c>
      <c r="G44" s="405">
        <f aca="true" t="shared" si="10" ref="G44:G55">F44</f>
        <v>76644</v>
      </c>
      <c r="H44" s="405"/>
      <c r="I44" s="405"/>
      <c r="J44" s="405"/>
      <c r="K44" s="405"/>
      <c r="L44" s="173"/>
      <c r="M44" s="54"/>
    </row>
    <row r="45" spans="1:13" ht="15" customHeight="1">
      <c r="A45" s="5"/>
      <c r="B45" s="356"/>
      <c r="C45" s="390">
        <v>4010</v>
      </c>
      <c r="D45" s="40" t="s">
        <v>212</v>
      </c>
      <c r="E45" s="405"/>
      <c r="F45" s="405">
        <v>179758</v>
      </c>
      <c r="G45" s="405">
        <f t="shared" si="10"/>
        <v>179758</v>
      </c>
      <c r="H45" s="405">
        <f>G45</f>
        <v>179758</v>
      </c>
      <c r="I45" s="405"/>
      <c r="J45" s="405"/>
      <c r="K45" s="405"/>
      <c r="L45" s="173"/>
      <c r="M45" s="54"/>
    </row>
    <row r="46" spans="1:13" ht="15" customHeight="1">
      <c r="A46" s="5"/>
      <c r="B46" s="356"/>
      <c r="C46" s="390">
        <v>4110</v>
      </c>
      <c r="D46" s="40" t="s">
        <v>213</v>
      </c>
      <c r="E46" s="405"/>
      <c r="F46" s="405">
        <v>27485</v>
      </c>
      <c r="G46" s="405">
        <f t="shared" si="10"/>
        <v>27485</v>
      </c>
      <c r="H46" s="405"/>
      <c r="I46" s="405">
        <f>G46</f>
        <v>27485</v>
      </c>
      <c r="J46" s="405"/>
      <c r="K46" s="405"/>
      <c r="L46" s="173"/>
      <c r="M46" s="54"/>
    </row>
    <row r="47" spans="1:13" ht="15" customHeight="1">
      <c r="A47" s="5"/>
      <c r="B47" s="356"/>
      <c r="C47" s="390">
        <v>4120</v>
      </c>
      <c r="D47" s="40" t="s">
        <v>628</v>
      </c>
      <c r="E47" s="405"/>
      <c r="F47" s="405">
        <v>4405</v>
      </c>
      <c r="G47" s="405">
        <f t="shared" si="10"/>
        <v>4405</v>
      </c>
      <c r="H47" s="405"/>
      <c r="I47" s="405">
        <f>G47</f>
        <v>4405</v>
      </c>
      <c r="J47" s="405"/>
      <c r="K47" s="405"/>
      <c r="L47" s="173"/>
      <c r="M47" s="54"/>
    </row>
    <row r="48" spans="1:13" ht="16.5" customHeight="1">
      <c r="A48" s="5"/>
      <c r="B48" s="356"/>
      <c r="C48" s="390">
        <v>4210</v>
      </c>
      <c r="D48" s="391" t="s">
        <v>630</v>
      </c>
      <c r="E48" s="405"/>
      <c r="F48" s="405">
        <v>51888</v>
      </c>
      <c r="G48" s="405">
        <f t="shared" si="10"/>
        <v>51888</v>
      </c>
      <c r="H48" s="405"/>
      <c r="I48" s="405"/>
      <c r="J48" s="405"/>
      <c r="K48" s="405"/>
      <c r="L48" s="173"/>
      <c r="M48" s="54"/>
    </row>
    <row r="49" spans="1:13" ht="15" customHeight="1">
      <c r="A49" s="5"/>
      <c r="B49" s="356"/>
      <c r="C49" s="390">
        <v>4220</v>
      </c>
      <c r="D49" s="391" t="s">
        <v>159</v>
      </c>
      <c r="E49" s="405"/>
      <c r="F49" s="405">
        <v>86395</v>
      </c>
      <c r="G49" s="405">
        <f t="shared" si="10"/>
        <v>86395</v>
      </c>
      <c r="H49" s="405"/>
      <c r="I49" s="405"/>
      <c r="J49" s="405"/>
      <c r="K49" s="405"/>
      <c r="L49" s="173"/>
      <c r="M49" s="54"/>
    </row>
    <row r="50" spans="1:13" ht="15" customHeight="1">
      <c r="A50" s="5"/>
      <c r="B50" s="356"/>
      <c r="C50" s="390">
        <v>4230</v>
      </c>
      <c r="D50" s="356" t="s">
        <v>847</v>
      </c>
      <c r="E50" s="405"/>
      <c r="F50" s="405">
        <v>4212</v>
      </c>
      <c r="G50" s="405">
        <f t="shared" si="10"/>
        <v>4212</v>
      </c>
      <c r="H50" s="405"/>
      <c r="I50" s="405"/>
      <c r="J50" s="405"/>
      <c r="K50" s="405"/>
      <c r="L50" s="173"/>
      <c r="M50" s="54"/>
    </row>
    <row r="51" spans="1:13" ht="15" customHeight="1">
      <c r="A51" s="5"/>
      <c r="B51" s="356"/>
      <c r="C51" s="390">
        <v>4260</v>
      </c>
      <c r="D51" s="391" t="s">
        <v>718</v>
      </c>
      <c r="E51" s="405"/>
      <c r="F51" s="405">
        <v>73377</v>
      </c>
      <c r="G51" s="405">
        <f t="shared" si="10"/>
        <v>73377</v>
      </c>
      <c r="H51" s="405"/>
      <c r="I51" s="405"/>
      <c r="J51" s="405"/>
      <c r="K51" s="405"/>
      <c r="L51" s="173"/>
      <c r="M51" s="54"/>
    </row>
    <row r="52" spans="1:13" ht="15" customHeight="1">
      <c r="A52" s="5"/>
      <c r="B52" s="356"/>
      <c r="C52" s="390">
        <v>4300</v>
      </c>
      <c r="D52" s="356" t="s">
        <v>720</v>
      </c>
      <c r="E52" s="405"/>
      <c r="F52" s="405">
        <v>17827</v>
      </c>
      <c r="G52" s="405">
        <f t="shared" si="10"/>
        <v>17827</v>
      </c>
      <c r="H52" s="405"/>
      <c r="I52" s="405"/>
      <c r="J52" s="405"/>
      <c r="K52" s="405"/>
      <c r="L52" s="173"/>
      <c r="M52" s="54"/>
    </row>
    <row r="53" spans="1:13" ht="15" customHeight="1">
      <c r="A53" s="5"/>
      <c r="B53" s="356"/>
      <c r="C53" s="390">
        <v>4370</v>
      </c>
      <c r="D53" s="40" t="s">
        <v>865</v>
      </c>
      <c r="E53" s="405"/>
      <c r="F53" s="405">
        <v>1500</v>
      </c>
      <c r="G53" s="405">
        <f t="shared" si="10"/>
        <v>1500</v>
      </c>
      <c r="H53" s="405"/>
      <c r="I53" s="405"/>
      <c r="J53" s="405"/>
      <c r="K53" s="405"/>
      <c r="L53" s="173"/>
      <c r="M53" s="54"/>
    </row>
    <row r="54" spans="1:13" ht="15" customHeight="1">
      <c r="A54" s="5"/>
      <c r="B54" s="356"/>
      <c r="C54" s="390">
        <v>4410</v>
      </c>
      <c r="D54" s="40" t="s">
        <v>638</v>
      </c>
      <c r="E54" s="405"/>
      <c r="F54" s="405">
        <v>1000</v>
      </c>
      <c r="G54" s="405">
        <f t="shared" si="10"/>
        <v>1000</v>
      </c>
      <c r="H54" s="405"/>
      <c r="I54" s="405"/>
      <c r="J54" s="405"/>
      <c r="K54" s="405"/>
      <c r="L54" s="173"/>
      <c r="M54" s="54"/>
    </row>
    <row r="55" spans="1:13" ht="15" customHeight="1">
      <c r="A55" s="5"/>
      <c r="B55" s="356"/>
      <c r="C55" s="390">
        <v>4430</v>
      </c>
      <c r="D55" s="40" t="s">
        <v>640</v>
      </c>
      <c r="E55" s="405"/>
      <c r="F55" s="405">
        <v>492</v>
      </c>
      <c r="G55" s="405">
        <f t="shared" si="10"/>
        <v>492</v>
      </c>
      <c r="H55" s="405"/>
      <c r="I55" s="405"/>
      <c r="J55" s="405"/>
      <c r="K55" s="405"/>
      <c r="L55" s="173"/>
      <c r="M55" s="54"/>
    </row>
    <row r="56" spans="1:13" ht="21.75" customHeight="1">
      <c r="A56" s="304">
        <v>852</v>
      </c>
      <c r="B56" s="304">
        <v>85204</v>
      </c>
      <c r="C56" s="305"/>
      <c r="D56" s="98" t="s">
        <v>965</v>
      </c>
      <c r="E56" s="403">
        <f>E57+E58</f>
        <v>44712</v>
      </c>
      <c r="F56" s="403">
        <f aca="true" t="shared" si="11" ref="F56:K56">F59+F60+F61+F62+F63</f>
        <v>86861</v>
      </c>
      <c r="G56" s="403">
        <f t="shared" si="11"/>
        <v>86861</v>
      </c>
      <c r="H56" s="403">
        <f t="shared" si="11"/>
        <v>18775</v>
      </c>
      <c r="I56" s="403">
        <f t="shared" si="11"/>
        <v>3130</v>
      </c>
      <c r="J56" s="403">
        <f t="shared" si="11"/>
        <v>42149</v>
      </c>
      <c r="K56" s="403">
        <f t="shared" si="11"/>
        <v>0</v>
      </c>
      <c r="L56" s="170"/>
      <c r="M56" s="53"/>
    </row>
    <row r="57" spans="1:13" ht="19.5" customHeight="1">
      <c r="A57" s="5"/>
      <c r="B57" s="5"/>
      <c r="C57" s="390">
        <v>2310</v>
      </c>
      <c r="D57" s="392" t="s">
        <v>835</v>
      </c>
      <c r="E57" s="405">
        <f>'Z 1'!G135</f>
        <v>32854</v>
      </c>
      <c r="F57" s="405">
        <v>0</v>
      </c>
      <c r="G57" s="405"/>
      <c r="H57" s="405"/>
      <c r="I57" s="405"/>
      <c r="J57" s="405"/>
      <c r="K57" s="405"/>
      <c r="L57" s="173"/>
      <c r="M57" s="54"/>
    </row>
    <row r="58" spans="1:13" ht="22.5" customHeight="1">
      <c r="A58" s="5"/>
      <c r="B58" s="5"/>
      <c r="C58" s="390">
        <v>2320</v>
      </c>
      <c r="D58" s="72" t="s">
        <v>833</v>
      </c>
      <c r="E58" s="405">
        <f>'Z 1'!G136</f>
        <v>11858</v>
      </c>
      <c r="F58" s="405">
        <v>0</v>
      </c>
      <c r="G58" s="405">
        <f aca="true" t="shared" si="12" ref="G58:G63">F58</f>
        <v>0</v>
      </c>
      <c r="H58" s="405"/>
      <c r="I58" s="405"/>
      <c r="J58" s="405">
        <f>G58</f>
        <v>0</v>
      </c>
      <c r="K58" s="405"/>
      <c r="L58" s="173"/>
      <c r="M58" s="54"/>
    </row>
    <row r="59" spans="1:13" ht="21" customHeight="1">
      <c r="A59" s="5"/>
      <c r="B59" s="5"/>
      <c r="C59" s="390">
        <v>2320</v>
      </c>
      <c r="D59" s="72" t="s">
        <v>833</v>
      </c>
      <c r="E59" s="405">
        <v>0</v>
      </c>
      <c r="F59" s="405">
        <f>'Z 2 '!E522</f>
        <v>42149</v>
      </c>
      <c r="G59" s="405">
        <f t="shared" si="12"/>
        <v>42149</v>
      </c>
      <c r="H59" s="405"/>
      <c r="I59" s="405"/>
      <c r="J59" s="405">
        <f>G59</f>
        <v>42149</v>
      </c>
      <c r="K59" s="405"/>
      <c r="L59" s="173"/>
      <c r="M59" s="54"/>
    </row>
    <row r="60" spans="1:13" ht="17.25" customHeight="1">
      <c r="A60" s="7"/>
      <c r="B60" s="7"/>
      <c r="C60" s="390">
        <v>3110</v>
      </c>
      <c r="D60" s="391" t="s">
        <v>842</v>
      </c>
      <c r="E60" s="405">
        <v>0</v>
      </c>
      <c r="F60" s="405">
        <v>22807</v>
      </c>
      <c r="G60" s="405">
        <f t="shared" si="12"/>
        <v>22807</v>
      </c>
      <c r="H60" s="405"/>
      <c r="I60" s="405"/>
      <c r="J60" s="405"/>
      <c r="K60" s="405"/>
      <c r="L60" s="171"/>
      <c r="M60" s="54"/>
    </row>
    <row r="61" spans="1:13" ht="17.25" customHeight="1">
      <c r="A61" s="7"/>
      <c r="B61" s="7"/>
      <c r="C61" s="390">
        <v>4110</v>
      </c>
      <c r="D61" s="40" t="s">
        <v>697</v>
      </c>
      <c r="E61" s="405"/>
      <c r="F61" s="405">
        <v>2670</v>
      </c>
      <c r="G61" s="405">
        <f t="shared" si="12"/>
        <v>2670</v>
      </c>
      <c r="H61" s="405"/>
      <c r="I61" s="405">
        <f>G61</f>
        <v>2670</v>
      </c>
      <c r="J61" s="405"/>
      <c r="K61" s="405"/>
      <c r="L61" s="171"/>
      <c r="M61" s="54"/>
    </row>
    <row r="62" spans="1:13" ht="17.25" customHeight="1">
      <c r="A62" s="7"/>
      <c r="B62" s="7"/>
      <c r="C62" s="390">
        <v>4120</v>
      </c>
      <c r="D62" s="41" t="s">
        <v>628</v>
      </c>
      <c r="E62" s="405"/>
      <c r="F62" s="405">
        <v>460</v>
      </c>
      <c r="G62" s="405">
        <f t="shared" si="12"/>
        <v>460</v>
      </c>
      <c r="H62" s="405"/>
      <c r="I62" s="405">
        <f>G62</f>
        <v>460</v>
      </c>
      <c r="J62" s="405"/>
      <c r="K62" s="405"/>
      <c r="L62" s="171"/>
      <c r="M62" s="54"/>
    </row>
    <row r="63" spans="1:13" ht="17.25" customHeight="1">
      <c r="A63" s="7"/>
      <c r="B63" s="7"/>
      <c r="C63" s="390">
        <v>4170</v>
      </c>
      <c r="D63" s="41" t="s">
        <v>53</v>
      </c>
      <c r="E63" s="405"/>
      <c r="F63" s="405">
        <v>18775</v>
      </c>
      <c r="G63" s="405">
        <f t="shared" si="12"/>
        <v>18775</v>
      </c>
      <c r="H63" s="405">
        <f>G63</f>
        <v>18775</v>
      </c>
      <c r="I63" s="405"/>
      <c r="J63" s="405"/>
      <c r="K63" s="405"/>
      <c r="L63" s="171"/>
      <c r="M63" s="54"/>
    </row>
    <row r="64" spans="1:13" ht="24.75" customHeight="1">
      <c r="A64" s="304">
        <v>853</v>
      </c>
      <c r="B64" s="304">
        <v>85311</v>
      </c>
      <c r="C64" s="305"/>
      <c r="D64" s="98" t="s">
        <v>810</v>
      </c>
      <c r="E64" s="403">
        <f>E65</f>
        <v>0</v>
      </c>
      <c r="F64" s="403">
        <f aca="true" t="shared" si="13" ref="F64:K64">F65</f>
        <v>34770</v>
      </c>
      <c r="G64" s="403">
        <f t="shared" si="13"/>
        <v>34770</v>
      </c>
      <c r="H64" s="403">
        <f t="shared" si="13"/>
        <v>0</v>
      </c>
      <c r="I64" s="403">
        <f t="shared" si="13"/>
        <v>0</v>
      </c>
      <c r="J64" s="403">
        <f t="shared" si="13"/>
        <v>34770</v>
      </c>
      <c r="K64" s="403">
        <f t="shared" si="13"/>
        <v>0</v>
      </c>
      <c r="L64" s="170"/>
      <c r="M64" s="54"/>
    </row>
    <row r="65" spans="1:13" ht="20.25" customHeight="1">
      <c r="A65" s="7"/>
      <c r="B65" s="7"/>
      <c r="C65" s="28">
        <v>2310</v>
      </c>
      <c r="D65" s="40" t="s">
        <v>836</v>
      </c>
      <c r="E65" s="405">
        <v>0</v>
      </c>
      <c r="F65" s="405">
        <f>'Z 2 '!E584</f>
        <v>34770</v>
      </c>
      <c r="G65" s="405">
        <f>F65</f>
        <v>34770</v>
      </c>
      <c r="H65" s="405"/>
      <c r="I65" s="405"/>
      <c r="J65" s="405">
        <f>G65</f>
        <v>34770</v>
      </c>
      <c r="K65" s="405"/>
      <c r="L65" s="171"/>
      <c r="M65" s="54"/>
    </row>
    <row r="66" spans="1:13" ht="25.5" customHeight="1">
      <c r="A66" s="304">
        <v>921</v>
      </c>
      <c r="B66" s="304">
        <v>92116</v>
      </c>
      <c r="C66" s="305"/>
      <c r="D66" s="98" t="s">
        <v>969</v>
      </c>
      <c r="E66" s="403">
        <v>0</v>
      </c>
      <c r="F66" s="403">
        <f aca="true" t="shared" si="14" ref="F66:K66">F67</f>
        <v>33000</v>
      </c>
      <c r="G66" s="403">
        <f t="shared" si="14"/>
        <v>33000</v>
      </c>
      <c r="H66" s="403">
        <f t="shared" si="14"/>
        <v>0</v>
      </c>
      <c r="I66" s="403">
        <f t="shared" si="14"/>
        <v>0</v>
      </c>
      <c r="J66" s="403">
        <f t="shared" si="14"/>
        <v>33000</v>
      </c>
      <c r="K66" s="403">
        <f t="shared" si="14"/>
        <v>0</v>
      </c>
      <c r="L66" s="170"/>
      <c r="M66" s="54"/>
    </row>
    <row r="67" spans="1:13" ht="21.75" customHeight="1">
      <c r="A67" s="5"/>
      <c r="B67" s="5"/>
      <c r="C67" s="390">
        <v>2310</v>
      </c>
      <c r="D67" s="40" t="s">
        <v>836</v>
      </c>
      <c r="E67" s="405">
        <v>0</v>
      </c>
      <c r="F67" s="405">
        <f>'Z 2 '!E725</f>
        <v>33000</v>
      </c>
      <c r="G67" s="405">
        <f>F67</f>
        <v>33000</v>
      </c>
      <c r="H67" s="405"/>
      <c r="I67" s="405"/>
      <c r="J67" s="405">
        <f>G67</f>
        <v>33000</v>
      </c>
      <c r="K67" s="405"/>
      <c r="L67" s="173"/>
      <c r="M67" s="54"/>
    </row>
    <row r="68" spans="1:13" ht="21" customHeight="1">
      <c r="A68" s="57"/>
      <c r="B68" s="57"/>
      <c r="C68" s="56"/>
      <c r="D68" s="58" t="s">
        <v>45</v>
      </c>
      <c r="E68" s="404">
        <f>E8</f>
        <v>4560724</v>
      </c>
      <c r="F68" s="404">
        <f aca="true" t="shared" si="15" ref="F68:K68">F8</f>
        <v>5905550</v>
      </c>
      <c r="G68" s="404">
        <f t="shared" si="15"/>
        <v>821223</v>
      </c>
      <c r="H68" s="404">
        <f t="shared" si="15"/>
        <v>253659</v>
      </c>
      <c r="I68" s="404">
        <f t="shared" si="15"/>
        <v>44894</v>
      </c>
      <c r="J68" s="404">
        <f t="shared" si="15"/>
        <v>152848</v>
      </c>
      <c r="K68" s="404">
        <f t="shared" si="15"/>
        <v>5084327</v>
      </c>
      <c r="L68" s="170"/>
      <c r="M68" s="170"/>
    </row>
    <row r="69" spans="12:13" ht="10.5" customHeight="1" hidden="1">
      <c r="L69" s="54"/>
      <c r="M69" s="54"/>
    </row>
    <row r="70" spans="1:13" ht="15" customHeight="1">
      <c r="A70" s="685" t="s">
        <v>548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174"/>
      <c r="M70" s="54"/>
    </row>
    <row r="71" spans="1:13" ht="15" customHeight="1">
      <c r="A71" s="20"/>
      <c r="B71" s="20"/>
      <c r="C71" s="20"/>
      <c r="D71" s="20" t="s">
        <v>811</v>
      </c>
      <c r="E71" s="20"/>
      <c r="F71" s="20"/>
      <c r="G71" s="20"/>
      <c r="H71" s="20"/>
      <c r="I71" s="38"/>
      <c r="J71" s="38"/>
      <c r="K71" s="38"/>
      <c r="L71" s="175"/>
      <c r="M71" s="54"/>
    </row>
    <row r="72" spans="1:13" ht="7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75"/>
      <c r="M72" s="54"/>
    </row>
    <row r="73" spans="1:12" ht="14.25" customHeight="1">
      <c r="A73" s="20"/>
      <c r="B73" s="20"/>
      <c r="C73" s="20"/>
      <c r="D73" s="20"/>
      <c r="E73" s="20"/>
      <c r="F73" s="20"/>
      <c r="G73" s="20"/>
      <c r="H73" s="20"/>
      <c r="I73" s="696"/>
      <c r="J73" s="696"/>
      <c r="K73" s="20"/>
      <c r="L73" s="20"/>
    </row>
    <row r="74" spans="1:12" ht="11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8" customHeight="1">
      <c r="A78" s="811"/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137"/>
    </row>
    <row r="79" spans="1:12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5" customHeight="1">
      <c r="A81" s="1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24.75" customHeight="1">
      <c r="A86" s="813"/>
      <c r="B86" s="813"/>
      <c r="C86" s="813"/>
      <c r="D86" s="813"/>
      <c r="E86" s="813"/>
      <c r="F86" s="813"/>
      <c r="G86" s="813"/>
      <c r="H86" s="813"/>
      <c r="I86" s="813"/>
      <c r="J86" s="813"/>
      <c r="K86" s="813"/>
      <c r="L86" s="138"/>
    </row>
    <row r="87" spans="1:12" ht="54.75" customHeight="1">
      <c r="A87" s="813"/>
      <c r="B87" s="813"/>
      <c r="C87" s="813"/>
      <c r="D87" s="813"/>
      <c r="E87" s="813"/>
      <c r="F87" s="813"/>
      <c r="G87" s="813"/>
      <c r="H87" s="813"/>
      <c r="I87" s="813"/>
      <c r="J87" s="813"/>
      <c r="K87" s="813"/>
      <c r="L87" s="138"/>
    </row>
    <row r="88" spans="1:12" ht="18" customHeight="1" hidden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.75" customHeight="1" hidden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47.25" customHeight="1">
      <c r="A91" s="814"/>
      <c r="B91" s="814"/>
      <c r="C91" s="814"/>
      <c r="D91" s="814"/>
      <c r="E91" s="814"/>
      <c r="F91" s="814"/>
      <c r="G91" s="814"/>
      <c r="H91" s="814"/>
      <c r="I91" s="814"/>
      <c r="J91" s="814"/>
      <c r="K91" s="814"/>
      <c r="L91" s="139"/>
    </row>
    <row r="92" spans="1:12" ht="26.25" customHeight="1">
      <c r="A92" s="813"/>
      <c r="B92" s="813"/>
      <c r="C92" s="813"/>
      <c r="D92" s="813"/>
      <c r="E92" s="813"/>
      <c r="F92" s="813"/>
      <c r="G92" s="813"/>
      <c r="H92" s="813"/>
      <c r="I92" s="813"/>
      <c r="J92" s="813"/>
      <c r="K92" s="813"/>
      <c r="L92" s="138"/>
    </row>
    <row r="93" spans="1:12" ht="16.5" customHeight="1">
      <c r="A93" s="1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5" customHeight="1">
      <c r="A94" s="813"/>
      <c r="B94" s="813"/>
      <c r="C94" s="813"/>
      <c r="D94" s="813"/>
      <c r="E94" s="813"/>
      <c r="F94" s="813"/>
      <c r="G94" s="813"/>
      <c r="H94" s="813"/>
      <c r="I94" s="813"/>
      <c r="J94" s="813"/>
      <c r="K94" s="813"/>
      <c r="L94" s="138"/>
    </row>
    <row r="95" spans="1:12" ht="37.5" customHeight="1">
      <c r="A95" s="813"/>
      <c r="B95" s="813"/>
      <c r="C95" s="813"/>
      <c r="D95" s="813"/>
      <c r="E95" s="813"/>
      <c r="F95" s="813"/>
      <c r="G95" s="813"/>
      <c r="H95" s="813"/>
      <c r="I95" s="813"/>
      <c r="J95" s="813"/>
      <c r="K95" s="813"/>
      <c r="L95" s="138"/>
    </row>
    <row r="96" spans="1:12" ht="27.75" customHeight="1">
      <c r="A96" s="813"/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138"/>
    </row>
    <row r="97" spans="1:12" ht="27.75" customHeight="1">
      <c r="A97" s="813"/>
      <c r="B97" s="813"/>
      <c r="C97" s="813"/>
      <c r="D97" s="813"/>
      <c r="E97" s="813"/>
      <c r="F97" s="813"/>
      <c r="G97" s="813"/>
      <c r="H97" s="813"/>
      <c r="I97" s="813"/>
      <c r="J97" s="813"/>
      <c r="K97" s="813"/>
      <c r="L97" s="138"/>
    </row>
    <row r="98" spans="1:12" ht="12.75">
      <c r="A98" s="811"/>
      <c r="B98" s="812"/>
      <c r="C98" s="812"/>
      <c r="D98" s="812"/>
      <c r="E98" s="812"/>
      <c r="F98" s="812"/>
      <c r="G98" s="812"/>
      <c r="H98" s="812"/>
      <c r="I98" s="812"/>
      <c r="J98" s="812"/>
      <c r="K98" s="812"/>
      <c r="L98" s="137"/>
    </row>
    <row r="99" spans="1:12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29.25" customHeight="1">
      <c r="A103" s="20"/>
      <c r="B103" s="20"/>
      <c r="C103" s="20"/>
      <c r="D103" s="810"/>
      <c r="E103" s="810"/>
      <c r="F103" s="810"/>
      <c r="G103" s="810"/>
      <c r="H103" s="810"/>
      <c r="I103" s="810"/>
      <c r="J103" s="810"/>
      <c r="K103" s="810"/>
      <c r="L103" s="13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I73:J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/>
  <pageMargins left="0.5905511811023623" right="0.5905511811023623" top="0.3937007874015748" bottom="0.31496062992125984" header="0.5118110236220472" footer="0.5118110236220472"/>
  <pageSetup horizontalDpi="300" verticalDpi="300" orientation="landscape" paperSize="9" scale="96" r:id="rId1"/>
  <headerFooter alignWithMargins="0">
    <oddFooter>&amp;CStrona &amp;P</oddFooter>
  </headerFooter>
  <rowBreaks count="2" manualBreakCount="2">
    <brk id="24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2003-01-01T01:49:33Z</cp:lastPrinted>
  <dcterms:created xsi:type="dcterms:W3CDTF">2002-03-22T09:59:04Z</dcterms:created>
  <dcterms:modified xsi:type="dcterms:W3CDTF">2003-01-01T01:49:35Z</dcterms:modified>
  <cp:category/>
  <cp:version/>
  <cp:contentType/>
  <cp:contentStatus/>
</cp:coreProperties>
</file>